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METU Graduate\Thesis\ML Trials\"/>
    </mc:Choice>
  </mc:AlternateContent>
  <xr:revisionPtr revIDLastSave="0" documentId="13_ncr:1_{D4C22857-DB94-4750-A2C3-2FC4BFA69610}" xr6:coauthVersionLast="47" xr6:coauthVersionMax="47" xr10:uidLastSave="{00000000-0000-0000-0000-000000000000}"/>
  <bookViews>
    <workbookView xWindow="-108" yWindow="-108" windowWidth="23256" windowHeight="12456" xr2:uid="{053D1209-9C09-4131-8D29-2ABB90292F7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33" i="1" l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<sst xmlns="http://schemas.openxmlformats.org/spreadsheetml/2006/main" count="444" uniqueCount="15">
  <si>
    <t>Layer Height (mm)</t>
  </si>
  <si>
    <t>Wall Thickness (mm)</t>
  </si>
  <si>
    <t>Top Thickness (mm)</t>
  </si>
  <si>
    <t>Infill Density %</t>
  </si>
  <si>
    <t>Infill Pattern</t>
  </si>
  <si>
    <t>Printing Extrusion Temp (°C)</t>
  </si>
  <si>
    <t>Build Plate Temp (°C)</t>
  </si>
  <si>
    <t>Print Speed (mm/s)</t>
  </si>
  <si>
    <t>Fan Speed</t>
  </si>
  <si>
    <t>Cubic</t>
  </si>
  <si>
    <t>Triangle</t>
  </si>
  <si>
    <t>Grid</t>
  </si>
  <si>
    <t>Angle</t>
  </si>
  <si>
    <t>Surface Roughness</t>
  </si>
  <si>
    <t>Nozzle Diameter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</si>
</sst>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259A6-65FC-4CDB-BB9C-D99334304162}">
  <dimension ref="A1:N433"/>
  <sheetViews>
    <sheetView tabSelected="1" workbookViewId="0">
      <selection activeCell="M13" sqref="M13"/>
    </sheetView>
  </sheetViews>
  <sheetFormatPr defaultRowHeight="14.4" x14ac:dyDescent="0.3"/>
  <cols>
    <col min="2" max="2" width="18.88671875" bestFit="1" customWidth="1"/>
    <col min="3" max="3" width="15.5546875" bestFit="1" customWidth="1"/>
    <col min="4" max="4" width="17.6640625" bestFit="1" customWidth="1"/>
    <col min="5" max="5" width="16.88671875" bestFit="1" customWidth="1"/>
    <col min="6" max="6" width="12.44140625" bestFit="1" customWidth="1"/>
    <col min="7" max="7" width="10.5546875" bestFit="1" customWidth="1"/>
    <col min="8" max="8" width="23.33203125" bestFit="1" customWidth="1"/>
    <col min="9" max="9" width="17.88671875" bestFit="1" customWidth="1"/>
    <col min="10" max="10" width="16.33203125" bestFit="1" customWidth="1"/>
    <col min="11" max="11" width="9.33203125" bestFit="1" customWidth="1"/>
    <col min="12" max="12" width="16.44140625" bestFit="1" customWidth="1"/>
  </cols>
  <sheetData>
    <row r="1" spans="1:14" x14ac:dyDescent="0.3">
      <c r="A1" t="s">
        <v>12</v>
      </c>
      <c r="B1" t="s">
        <v>14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13</v>
      </c>
    </row>
    <row r="2" spans="1:14" x14ac:dyDescent="0.3">
      <c r="A2">
        <v>10</v>
      </c>
      <c r="B2">
        <v>0.4</v>
      </c>
      <c r="C2">
        <v>0.1</v>
      </c>
      <c r="D2">
        <v>0.75</v>
      </c>
      <c r="E2">
        <v>1.6</v>
      </c>
      <c r="F2">
        <v>80</v>
      </c>
      <c r="G2" t="s">
        <v>9</v>
      </c>
      <c r="H2">
        <v>200</v>
      </c>
      <c r="I2">
        <v>50</v>
      </c>
      <c r="J2">
        <v>40</v>
      </c>
      <c r="K2">
        <v>100</v>
      </c>
      <c r="L2" s="2">
        <f>(15.252+15.955+16.242)/3</f>
        <v>15.816333333333333</v>
      </c>
      <c r="N2" s="2"/>
    </row>
    <row r="3" spans="1:14" x14ac:dyDescent="0.3">
      <c r="A3">
        <v>10</v>
      </c>
      <c r="B3">
        <v>0.4</v>
      </c>
      <c r="C3">
        <v>0.1</v>
      </c>
      <c r="D3">
        <v>0.75</v>
      </c>
      <c r="E3">
        <v>1.6</v>
      </c>
      <c r="F3">
        <v>80</v>
      </c>
      <c r="G3" t="s">
        <v>9</v>
      </c>
      <c r="H3">
        <v>200</v>
      </c>
      <c r="I3">
        <v>50</v>
      </c>
      <c r="J3">
        <v>60</v>
      </c>
      <c r="K3">
        <v>50</v>
      </c>
      <c r="L3" s="2">
        <f>(16.433+16.859+16.218)/3</f>
        <v>16.503333333333334</v>
      </c>
      <c r="N3" s="2"/>
    </row>
    <row r="4" spans="1:14" x14ac:dyDescent="0.3">
      <c r="A4">
        <v>10</v>
      </c>
      <c r="B4">
        <v>0.4</v>
      </c>
      <c r="C4">
        <v>0.1</v>
      </c>
      <c r="D4">
        <v>0.75</v>
      </c>
      <c r="E4">
        <v>1.6</v>
      </c>
      <c r="F4">
        <v>80</v>
      </c>
      <c r="G4" t="s">
        <v>9</v>
      </c>
      <c r="H4">
        <v>200</v>
      </c>
      <c r="I4">
        <v>50</v>
      </c>
      <c r="J4">
        <v>80</v>
      </c>
      <c r="K4">
        <v>75</v>
      </c>
      <c r="L4" s="2">
        <f>(16.672+16.892+16.809)/3</f>
        <v>16.791</v>
      </c>
      <c r="N4" s="2"/>
    </row>
    <row r="5" spans="1:14" x14ac:dyDescent="0.3">
      <c r="A5">
        <v>10</v>
      </c>
      <c r="B5">
        <v>0.4</v>
      </c>
      <c r="C5">
        <v>0.1</v>
      </c>
      <c r="D5">
        <v>1</v>
      </c>
      <c r="E5">
        <v>1.2</v>
      </c>
      <c r="F5">
        <v>20</v>
      </c>
      <c r="G5" t="s">
        <v>10</v>
      </c>
      <c r="H5">
        <v>210</v>
      </c>
      <c r="I5">
        <v>60</v>
      </c>
      <c r="J5">
        <v>40</v>
      </c>
      <c r="K5">
        <v>100</v>
      </c>
      <c r="L5" s="2">
        <f>(17.49+16.999+16.756)/3</f>
        <v>17.081666666666667</v>
      </c>
      <c r="N5" s="2"/>
    </row>
    <row r="6" spans="1:14" x14ac:dyDescent="0.3">
      <c r="A6">
        <v>10</v>
      </c>
      <c r="B6">
        <v>0.4</v>
      </c>
      <c r="C6">
        <v>0.1</v>
      </c>
      <c r="D6">
        <v>1</v>
      </c>
      <c r="E6">
        <v>1.2</v>
      </c>
      <c r="F6">
        <v>20</v>
      </c>
      <c r="G6" t="s">
        <v>10</v>
      </c>
      <c r="H6">
        <v>210</v>
      </c>
      <c r="I6">
        <v>60</v>
      </c>
      <c r="J6">
        <v>60</v>
      </c>
      <c r="K6">
        <v>50</v>
      </c>
      <c r="L6" s="2">
        <f>(16.948+17.17+17.078)/3</f>
        <v>17.065333333333331</v>
      </c>
      <c r="N6" s="2"/>
    </row>
    <row r="7" spans="1:14" x14ac:dyDescent="0.3">
      <c r="A7">
        <v>10</v>
      </c>
      <c r="B7">
        <v>0.4</v>
      </c>
      <c r="C7">
        <v>0.1</v>
      </c>
      <c r="D7">
        <v>1</v>
      </c>
      <c r="E7">
        <v>1.2</v>
      </c>
      <c r="F7">
        <v>20</v>
      </c>
      <c r="G7" t="s">
        <v>10</v>
      </c>
      <c r="H7">
        <v>210</v>
      </c>
      <c r="I7">
        <v>60</v>
      </c>
      <c r="J7">
        <v>80</v>
      </c>
      <c r="K7">
        <v>75</v>
      </c>
      <c r="L7" s="2">
        <f>(17.084+17.19+17.064)/3</f>
        <v>17.112666666666666</v>
      </c>
      <c r="N7" s="2"/>
    </row>
    <row r="8" spans="1:14" x14ac:dyDescent="0.3">
      <c r="A8">
        <v>10</v>
      </c>
      <c r="B8">
        <v>0.4</v>
      </c>
      <c r="C8">
        <v>0.1</v>
      </c>
      <c r="D8">
        <v>2</v>
      </c>
      <c r="E8">
        <v>1.4</v>
      </c>
      <c r="F8">
        <v>50</v>
      </c>
      <c r="G8" t="s">
        <v>11</v>
      </c>
      <c r="H8">
        <v>190</v>
      </c>
      <c r="I8">
        <v>55</v>
      </c>
      <c r="J8">
        <v>40</v>
      </c>
      <c r="K8">
        <v>100</v>
      </c>
      <c r="L8" s="2">
        <f>(17.867+17.693+17.65)/3</f>
        <v>17.736666666666668</v>
      </c>
      <c r="N8" s="2"/>
    </row>
    <row r="9" spans="1:14" x14ac:dyDescent="0.3">
      <c r="A9">
        <v>10</v>
      </c>
      <c r="B9">
        <v>0.4</v>
      </c>
      <c r="C9">
        <v>0.1</v>
      </c>
      <c r="D9">
        <v>2</v>
      </c>
      <c r="E9">
        <v>1.4</v>
      </c>
      <c r="F9">
        <v>50</v>
      </c>
      <c r="G9" t="s">
        <v>11</v>
      </c>
      <c r="H9">
        <v>190</v>
      </c>
      <c r="I9">
        <v>55</v>
      </c>
      <c r="J9">
        <v>60</v>
      </c>
      <c r="K9">
        <v>50</v>
      </c>
      <c r="L9" s="2">
        <f>(17.14+18.172+17.919)/3</f>
        <v>17.743666666666666</v>
      </c>
      <c r="N9" s="2"/>
    </row>
    <row r="10" spans="1:14" x14ac:dyDescent="0.3">
      <c r="A10">
        <v>10</v>
      </c>
      <c r="B10">
        <v>0.4</v>
      </c>
      <c r="C10">
        <v>0.1</v>
      </c>
      <c r="D10">
        <v>2</v>
      </c>
      <c r="E10">
        <v>1.4</v>
      </c>
      <c r="F10">
        <v>50</v>
      </c>
      <c r="G10" t="s">
        <v>11</v>
      </c>
      <c r="H10">
        <v>190</v>
      </c>
      <c r="I10">
        <v>55</v>
      </c>
      <c r="J10">
        <v>80</v>
      </c>
      <c r="K10">
        <v>75</v>
      </c>
      <c r="L10" s="2">
        <f>(17.577+17.691+17.774)/3</f>
        <v>17.680666666666667</v>
      </c>
      <c r="N10" s="2"/>
    </row>
    <row r="11" spans="1:14" x14ac:dyDescent="0.3">
      <c r="A11">
        <v>10</v>
      </c>
      <c r="B11">
        <v>0.4</v>
      </c>
      <c r="C11">
        <v>0.2</v>
      </c>
      <c r="D11">
        <v>0.75</v>
      </c>
      <c r="E11">
        <v>1.4</v>
      </c>
      <c r="F11">
        <v>80</v>
      </c>
      <c r="G11" t="s">
        <v>11</v>
      </c>
      <c r="H11">
        <v>210</v>
      </c>
      <c r="I11">
        <v>60</v>
      </c>
      <c r="J11">
        <v>40</v>
      </c>
      <c r="K11">
        <v>75</v>
      </c>
      <c r="L11" s="2">
        <f>(15.184+13.067+13.48)/3</f>
        <v>13.910333333333332</v>
      </c>
      <c r="N11" s="2"/>
    </row>
    <row r="12" spans="1:14" x14ac:dyDescent="0.3">
      <c r="A12">
        <v>10</v>
      </c>
      <c r="B12">
        <v>0.4</v>
      </c>
      <c r="C12">
        <v>0.2</v>
      </c>
      <c r="D12">
        <v>0.75</v>
      </c>
      <c r="E12">
        <v>1.4</v>
      </c>
      <c r="F12">
        <v>80</v>
      </c>
      <c r="G12" t="s">
        <v>11</v>
      </c>
      <c r="H12">
        <v>210</v>
      </c>
      <c r="I12">
        <v>60</v>
      </c>
      <c r="J12">
        <v>60</v>
      </c>
      <c r="K12">
        <v>100</v>
      </c>
      <c r="L12" s="2">
        <f>(17.859+15.17+16.704)/3</f>
        <v>16.577666666666669</v>
      </c>
      <c r="N12" s="2"/>
    </row>
    <row r="13" spans="1:14" x14ac:dyDescent="0.3">
      <c r="A13">
        <v>10</v>
      </c>
      <c r="B13">
        <v>0.4</v>
      </c>
      <c r="C13">
        <v>0.2</v>
      </c>
      <c r="D13">
        <v>0.75</v>
      </c>
      <c r="E13">
        <v>1.4</v>
      </c>
      <c r="F13">
        <v>80</v>
      </c>
      <c r="G13" t="s">
        <v>11</v>
      </c>
      <c r="H13">
        <v>210</v>
      </c>
      <c r="I13">
        <v>60</v>
      </c>
      <c r="J13">
        <v>80</v>
      </c>
      <c r="K13">
        <v>50</v>
      </c>
      <c r="L13" s="2">
        <f>(17.691+13.924+16.432)/3</f>
        <v>16.015666666666664</v>
      </c>
      <c r="N13" s="2"/>
    </row>
    <row r="14" spans="1:14" x14ac:dyDescent="0.3">
      <c r="A14">
        <v>10</v>
      </c>
      <c r="B14">
        <v>0.4</v>
      </c>
      <c r="C14">
        <v>0.2</v>
      </c>
      <c r="D14">
        <v>1</v>
      </c>
      <c r="E14">
        <v>1.6</v>
      </c>
      <c r="F14">
        <v>20</v>
      </c>
      <c r="G14" t="s">
        <v>9</v>
      </c>
      <c r="H14">
        <v>190</v>
      </c>
      <c r="I14">
        <v>55</v>
      </c>
      <c r="J14">
        <v>40</v>
      </c>
      <c r="K14">
        <v>75</v>
      </c>
      <c r="L14" s="2">
        <f>(16.016+15.94+14.379)/3</f>
        <v>15.444999999999999</v>
      </c>
      <c r="N14" s="2"/>
    </row>
    <row r="15" spans="1:14" x14ac:dyDescent="0.3">
      <c r="A15">
        <v>10</v>
      </c>
      <c r="B15">
        <v>0.4</v>
      </c>
      <c r="C15">
        <v>0.2</v>
      </c>
      <c r="D15">
        <v>1</v>
      </c>
      <c r="E15">
        <v>1.6</v>
      </c>
      <c r="F15">
        <v>20</v>
      </c>
      <c r="G15" t="s">
        <v>9</v>
      </c>
      <c r="H15">
        <v>190</v>
      </c>
      <c r="I15">
        <v>55</v>
      </c>
      <c r="J15">
        <v>60</v>
      </c>
      <c r="K15">
        <v>100</v>
      </c>
      <c r="L15" s="2">
        <f>(17.071+15.729+18.006)/3</f>
        <v>16.935333333333332</v>
      </c>
      <c r="N15" s="2"/>
    </row>
    <row r="16" spans="1:14" x14ac:dyDescent="0.3">
      <c r="A16">
        <v>10</v>
      </c>
      <c r="B16">
        <v>0.4</v>
      </c>
      <c r="C16">
        <v>0.2</v>
      </c>
      <c r="D16">
        <v>1</v>
      </c>
      <c r="E16">
        <v>1.6</v>
      </c>
      <c r="F16">
        <v>20</v>
      </c>
      <c r="G16" t="s">
        <v>9</v>
      </c>
      <c r="H16">
        <v>190</v>
      </c>
      <c r="I16">
        <v>55</v>
      </c>
      <c r="J16">
        <v>80</v>
      </c>
      <c r="K16">
        <v>50</v>
      </c>
      <c r="L16" s="2">
        <f>(20.202+19.291+16.604)/3</f>
        <v>18.699000000000002</v>
      </c>
      <c r="N16" s="2"/>
    </row>
    <row r="17" spans="1:14" x14ac:dyDescent="0.3">
      <c r="A17">
        <v>10</v>
      </c>
      <c r="B17">
        <v>0.4</v>
      </c>
      <c r="C17">
        <v>0.2</v>
      </c>
      <c r="D17">
        <v>2</v>
      </c>
      <c r="E17">
        <v>1.2</v>
      </c>
      <c r="F17">
        <v>50</v>
      </c>
      <c r="G17" t="s">
        <v>10</v>
      </c>
      <c r="H17">
        <v>200</v>
      </c>
      <c r="I17">
        <v>50</v>
      </c>
      <c r="J17">
        <v>40</v>
      </c>
      <c r="K17">
        <v>75</v>
      </c>
      <c r="L17" s="2">
        <f>(15.968+15.883+15.922)/3</f>
        <v>15.924333333333331</v>
      </c>
      <c r="N17" s="2"/>
    </row>
    <row r="18" spans="1:14" x14ac:dyDescent="0.3">
      <c r="A18">
        <v>10</v>
      </c>
      <c r="B18">
        <v>0.4</v>
      </c>
      <c r="C18">
        <v>0.2</v>
      </c>
      <c r="D18">
        <v>2</v>
      </c>
      <c r="E18">
        <v>1.2</v>
      </c>
      <c r="F18">
        <v>50</v>
      </c>
      <c r="G18" t="s">
        <v>10</v>
      </c>
      <c r="H18">
        <v>200</v>
      </c>
      <c r="I18">
        <v>50</v>
      </c>
      <c r="J18">
        <v>60</v>
      </c>
      <c r="K18">
        <v>100</v>
      </c>
      <c r="L18" s="2">
        <f>(18.542+16.576+15.706)/3</f>
        <v>16.941333333333333</v>
      </c>
      <c r="N18" s="2"/>
    </row>
    <row r="19" spans="1:14" x14ac:dyDescent="0.3">
      <c r="A19">
        <v>10</v>
      </c>
      <c r="B19">
        <v>0.4</v>
      </c>
      <c r="C19">
        <v>0.2</v>
      </c>
      <c r="D19">
        <v>2</v>
      </c>
      <c r="E19">
        <v>1.2</v>
      </c>
      <c r="F19">
        <v>50</v>
      </c>
      <c r="G19" t="s">
        <v>10</v>
      </c>
      <c r="H19">
        <v>200</v>
      </c>
      <c r="I19">
        <v>50</v>
      </c>
      <c r="J19">
        <v>80</v>
      </c>
      <c r="K19">
        <v>50</v>
      </c>
      <c r="L19" s="2">
        <f>(20.07+16.326+17.61)/3</f>
        <v>18.001999999999999</v>
      </c>
      <c r="N19" s="2"/>
    </row>
    <row r="20" spans="1:14" x14ac:dyDescent="0.3">
      <c r="A20">
        <v>10</v>
      </c>
      <c r="B20">
        <v>0.4</v>
      </c>
      <c r="C20">
        <v>0.15</v>
      </c>
      <c r="D20">
        <v>0.75</v>
      </c>
      <c r="E20">
        <v>1.6</v>
      </c>
      <c r="F20">
        <v>50</v>
      </c>
      <c r="G20" t="s">
        <v>10</v>
      </c>
      <c r="H20">
        <v>190</v>
      </c>
      <c r="I20">
        <v>60</v>
      </c>
      <c r="J20">
        <v>40</v>
      </c>
      <c r="K20">
        <v>100</v>
      </c>
      <c r="L20" s="2">
        <f>(17.845+16.997+16.477)/3</f>
        <v>17.106333333333335</v>
      </c>
      <c r="N20" s="2"/>
    </row>
    <row r="21" spans="1:14" x14ac:dyDescent="0.3">
      <c r="A21">
        <v>10</v>
      </c>
      <c r="B21">
        <v>0.4</v>
      </c>
      <c r="C21">
        <v>0.15</v>
      </c>
      <c r="D21">
        <v>0.75</v>
      </c>
      <c r="E21">
        <v>1.6</v>
      </c>
      <c r="F21">
        <v>50</v>
      </c>
      <c r="G21" t="s">
        <v>10</v>
      </c>
      <c r="H21">
        <v>190</v>
      </c>
      <c r="I21">
        <v>60</v>
      </c>
      <c r="J21">
        <v>60</v>
      </c>
      <c r="K21">
        <v>50</v>
      </c>
      <c r="L21" s="2">
        <f>(17.738+17.75+18.159)/3</f>
        <v>17.882333333333332</v>
      </c>
      <c r="N21" s="2"/>
    </row>
    <row r="22" spans="1:14" x14ac:dyDescent="0.3">
      <c r="A22">
        <v>10</v>
      </c>
      <c r="B22">
        <v>0.4</v>
      </c>
      <c r="C22">
        <v>0.15</v>
      </c>
      <c r="D22">
        <v>0.75</v>
      </c>
      <c r="E22">
        <v>1.6</v>
      </c>
      <c r="F22">
        <v>50</v>
      </c>
      <c r="G22" t="s">
        <v>10</v>
      </c>
      <c r="H22">
        <v>190</v>
      </c>
      <c r="I22">
        <v>60</v>
      </c>
      <c r="J22">
        <v>80</v>
      </c>
      <c r="K22">
        <v>75</v>
      </c>
      <c r="L22" s="2">
        <f>(17.693+15.742+16.799)/3</f>
        <v>16.744666666666667</v>
      </c>
    </row>
    <row r="23" spans="1:14" x14ac:dyDescent="0.3">
      <c r="A23">
        <v>10</v>
      </c>
      <c r="B23">
        <v>0.4</v>
      </c>
      <c r="C23">
        <v>0.15</v>
      </c>
      <c r="D23">
        <v>1</v>
      </c>
      <c r="E23">
        <v>1.2</v>
      </c>
      <c r="F23">
        <v>80</v>
      </c>
      <c r="G23" t="s">
        <v>11</v>
      </c>
      <c r="H23">
        <v>200</v>
      </c>
      <c r="I23">
        <v>55</v>
      </c>
      <c r="J23">
        <v>40</v>
      </c>
      <c r="K23">
        <v>100</v>
      </c>
      <c r="L23" s="2">
        <f>(17.424+17.043+15.449)/3</f>
        <v>16.638666666666666</v>
      </c>
      <c r="N23" s="2"/>
    </row>
    <row r="24" spans="1:14" x14ac:dyDescent="0.3">
      <c r="A24">
        <v>10</v>
      </c>
      <c r="B24">
        <v>0.4</v>
      </c>
      <c r="C24">
        <v>0.15</v>
      </c>
      <c r="D24">
        <v>1</v>
      </c>
      <c r="E24">
        <v>1.2</v>
      </c>
      <c r="F24">
        <v>80</v>
      </c>
      <c r="G24" t="s">
        <v>11</v>
      </c>
      <c r="H24">
        <v>200</v>
      </c>
      <c r="I24">
        <v>55</v>
      </c>
      <c r="J24">
        <v>60</v>
      </c>
      <c r="K24">
        <v>50</v>
      </c>
      <c r="L24" s="2">
        <f>(16.989+15.613+15.205)/3</f>
        <v>15.935666666666668</v>
      </c>
      <c r="N24" s="2"/>
    </row>
    <row r="25" spans="1:14" x14ac:dyDescent="0.3">
      <c r="A25">
        <v>10</v>
      </c>
      <c r="B25">
        <v>0.4</v>
      </c>
      <c r="C25">
        <v>0.15</v>
      </c>
      <c r="D25">
        <v>1</v>
      </c>
      <c r="E25">
        <v>1.2</v>
      </c>
      <c r="F25">
        <v>80</v>
      </c>
      <c r="G25" t="s">
        <v>11</v>
      </c>
      <c r="H25">
        <v>200</v>
      </c>
      <c r="I25">
        <v>55</v>
      </c>
      <c r="J25">
        <v>80</v>
      </c>
      <c r="K25">
        <v>75</v>
      </c>
      <c r="L25" s="2">
        <f>(17.623+16.844+17.329)/3</f>
        <v>17.265333333333334</v>
      </c>
      <c r="N25" s="2"/>
    </row>
    <row r="26" spans="1:14" x14ac:dyDescent="0.3">
      <c r="A26">
        <v>10</v>
      </c>
      <c r="B26">
        <v>0.4</v>
      </c>
      <c r="C26">
        <v>0.15</v>
      </c>
      <c r="D26">
        <v>2</v>
      </c>
      <c r="E26">
        <v>1.4</v>
      </c>
      <c r="F26">
        <v>20</v>
      </c>
      <c r="G26" t="s">
        <v>9</v>
      </c>
      <c r="H26">
        <v>210</v>
      </c>
      <c r="I26">
        <v>50</v>
      </c>
      <c r="J26">
        <v>40</v>
      </c>
      <c r="K26">
        <v>100</v>
      </c>
      <c r="L26" s="2">
        <f>(17.472+17.9+18.924)/3</f>
        <v>18.098666666666666</v>
      </c>
      <c r="N26" s="2"/>
    </row>
    <row r="27" spans="1:14" x14ac:dyDescent="0.3">
      <c r="A27">
        <v>10</v>
      </c>
      <c r="B27">
        <v>0.4</v>
      </c>
      <c r="C27">
        <v>0.15</v>
      </c>
      <c r="D27">
        <v>2</v>
      </c>
      <c r="E27">
        <v>1.4</v>
      </c>
      <c r="F27">
        <v>20</v>
      </c>
      <c r="G27" t="s">
        <v>9</v>
      </c>
      <c r="H27">
        <v>210</v>
      </c>
      <c r="I27">
        <v>50</v>
      </c>
      <c r="J27">
        <v>60</v>
      </c>
      <c r="K27">
        <v>50</v>
      </c>
      <c r="L27" s="2">
        <f>(16.169+17.571+18.684)/3</f>
        <v>17.474666666666668</v>
      </c>
      <c r="N27" s="2"/>
    </row>
    <row r="28" spans="1:14" x14ac:dyDescent="0.3">
      <c r="A28">
        <v>10</v>
      </c>
      <c r="B28">
        <v>0.4</v>
      </c>
      <c r="C28">
        <v>0.15</v>
      </c>
      <c r="D28">
        <v>2</v>
      </c>
      <c r="E28">
        <v>1.4</v>
      </c>
      <c r="F28">
        <v>20</v>
      </c>
      <c r="G28" t="s">
        <v>9</v>
      </c>
      <c r="H28">
        <v>210</v>
      </c>
      <c r="I28">
        <v>50</v>
      </c>
      <c r="J28">
        <v>80</v>
      </c>
      <c r="K28">
        <v>75</v>
      </c>
      <c r="L28" s="2">
        <f>(18.457+17.877+17.916)/3</f>
        <v>18.083333333333332</v>
      </c>
    </row>
    <row r="29" spans="1:14" x14ac:dyDescent="0.3">
      <c r="A29">
        <v>10</v>
      </c>
      <c r="B29">
        <v>0.25</v>
      </c>
      <c r="C29">
        <v>0.1</v>
      </c>
      <c r="D29">
        <v>0.75</v>
      </c>
      <c r="E29">
        <v>1.2</v>
      </c>
      <c r="F29">
        <v>20</v>
      </c>
      <c r="G29" t="s">
        <v>11</v>
      </c>
      <c r="H29">
        <v>190</v>
      </c>
      <c r="I29">
        <v>50</v>
      </c>
      <c r="J29">
        <v>40</v>
      </c>
      <c r="K29">
        <v>50</v>
      </c>
      <c r="L29" s="2">
        <f>(16.451+16.689+17.184)/3</f>
        <v>16.774666666666665</v>
      </c>
    </row>
    <row r="30" spans="1:14" x14ac:dyDescent="0.3">
      <c r="A30">
        <v>10</v>
      </c>
      <c r="B30">
        <v>0.25</v>
      </c>
      <c r="C30">
        <v>0.1</v>
      </c>
      <c r="D30">
        <v>0.75</v>
      </c>
      <c r="E30">
        <v>1.2</v>
      </c>
      <c r="F30">
        <v>20</v>
      </c>
      <c r="G30" t="s">
        <v>11</v>
      </c>
      <c r="H30">
        <v>190</v>
      </c>
      <c r="I30">
        <v>50</v>
      </c>
      <c r="J30">
        <v>60</v>
      </c>
      <c r="K30">
        <v>75</v>
      </c>
      <c r="L30" s="2">
        <f>(17.225+17.618+17.537)/3</f>
        <v>17.46</v>
      </c>
    </row>
    <row r="31" spans="1:14" x14ac:dyDescent="0.3">
      <c r="A31">
        <v>10</v>
      </c>
      <c r="B31">
        <v>0.25</v>
      </c>
      <c r="C31">
        <v>0.1</v>
      </c>
      <c r="D31">
        <v>0.75</v>
      </c>
      <c r="E31">
        <v>1.2</v>
      </c>
      <c r="F31">
        <v>20</v>
      </c>
      <c r="G31" t="s">
        <v>11</v>
      </c>
      <c r="H31">
        <v>190</v>
      </c>
      <c r="I31">
        <v>50</v>
      </c>
      <c r="J31">
        <v>80</v>
      </c>
      <c r="K31">
        <v>100</v>
      </c>
      <c r="L31" s="2">
        <f>(16.025+16.561+16.511)/3</f>
        <v>16.365666666666666</v>
      </c>
    </row>
    <row r="32" spans="1:14" x14ac:dyDescent="0.3">
      <c r="A32">
        <v>10</v>
      </c>
      <c r="B32">
        <v>0.25</v>
      </c>
      <c r="C32">
        <v>0.1</v>
      </c>
      <c r="D32">
        <v>1</v>
      </c>
      <c r="E32">
        <v>1.4</v>
      </c>
      <c r="F32">
        <v>50</v>
      </c>
      <c r="G32" t="s">
        <v>9</v>
      </c>
      <c r="H32">
        <v>200</v>
      </c>
      <c r="I32">
        <v>60</v>
      </c>
      <c r="J32">
        <v>40</v>
      </c>
      <c r="K32">
        <v>50</v>
      </c>
      <c r="L32" s="2">
        <f>(17.958+17.795+17.393)/3</f>
        <v>17.715333333333334</v>
      </c>
    </row>
    <row r="33" spans="1:12" x14ac:dyDescent="0.3">
      <c r="A33">
        <v>10</v>
      </c>
      <c r="B33">
        <v>0.25</v>
      </c>
      <c r="C33">
        <v>0.1</v>
      </c>
      <c r="D33">
        <v>1</v>
      </c>
      <c r="E33">
        <v>1.4</v>
      </c>
      <c r="F33">
        <v>50</v>
      </c>
      <c r="G33" t="s">
        <v>9</v>
      </c>
      <c r="H33">
        <v>200</v>
      </c>
      <c r="I33">
        <v>60</v>
      </c>
      <c r="J33">
        <v>60</v>
      </c>
      <c r="K33">
        <v>75</v>
      </c>
      <c r="L33" s="2">
        <f>(17.326+16.673+17.1)/3</f>
        <v>17.032999999999998</v>
      </c>
    </row>
    <row r="34" spans="1:12" x14ac:dyDescent="0.3">
      <c r="A34">
        <v>10</v>
      </c>
      <c r="B34">
        <v>0.25</v>
      </c>
      <c r="C34">
        <v>0.1</v>
      </c>
      <c r="D34">
        <v>1</v>
      </c>
      <c r="E34">
        <v>1.4</v>
      </c>
      <c r="F34">
        <v>50</v>
      </c>
      <c r="G34" t="s">
        <v>9</v>
      </c>
      <c r="H34">
        <v>200</v>
      </c>
      <c r="I34">
        <v>60</v>
      </c>
      <c r="J34">
        <v>80</v>
      </c>
      <c r="K34">
        <v>100</v>
      </c>
      <c r="L34" s="2">
        <f>(17.372+17.111+17.682)/3</f>
        <v>17.388333333333335</v>
      </c>
    </row>
    <row r="35" spans="1:12" x14ac:dyDescent="0.3">
      <c r="A35">
        <v>10</v>
      </c>
      <c r="B35">
        <v>0.25</v>
      </c>
      <c r="C35">
        <v>0.1</v>
      </c>
      <c r="D35">
        <v>2</v>
      </c>
      <c r="E35">
        <v>1.6</v>
      </c>
      <c r="F35">
        <v>80</v>
      </c>
      <c r="G35" t="s">
        <v>10</v>
      </c>
      <c r="H35">
        <v>210</v>
      </c>
      <c r="I35">
        <v>55</v>
      </c>
      <c r="J35">
        <v>40</v>
      </c>
      <c r="K35">
        <v>50</v>
      </c>
      <c r="L35" s="2">
        <f>(17.975+18.172+17.708)/3</f>
        <v>17.951666666666668</v>
      </c>
    </row>
    <row r="36" spans="1:12" x14ac:dyDescent="0.3">
      <c r="A36">
        <v>10</v>
      </c>
      <c r="B36">
        <v>0.25</v>
      </c>
      <c r="C36">
        <v>0.1</v>
      </c>
      <c r="D36">
        <v>2</v>
      </c>
      <c r="E36">
        <v>1.6</v>
      </c>
      <c r="F36">
        <v>80</v>
      </c>
      <c r="G36" t="s">
        <v>10</v>
      </c>
      <c r="H36">
        <v>210</v>
      </c>
      <c r="I36">
        <v>55</v>
      </c>
      <c r="J36">
        <v>60</v>
      </c>
      <c r="K36">
        <v>75</v>
      </c>
      <c r="L36" s="2">
        <f>(17.988+18.512+17.759)/3</f>
        <v>18.086333333333332</v>
      </c>
    </row>
    <row r="37" spans="1:12" x14ac:dyDescent="0.3">
      <c r="A37">
        <v>10</v>
      </c>
      <c r="B37">
        <v>0.25</v>
      </c>
      <c r="C37">
        <v>0.1</v>
      </c>
      <c r="D37">
        <v>2</v>
      </c>
      <c r="E37">
        <v>1.6</v>
      </c>
      <c r="F37">
        <v>80</v>
      </c>
      <c r="G37" t="s">
        <v>10</v>
      </c>
      <c r="H37">
        <v>210</v>
      </c>
      <c r="I37">
        <v>55</v>
      </c>
      <c r="J37">
        <v>80</v>
      </c>
      <c r="K37">
        <v>100</v>
      </c>
      <c r="L37" s="2">
        <f>(16.476+16.824+16.843)/3</f>
        <v>16.714333333333332</v>
      </c>
    </row>
    <row r="38" spans="1:12" x14ac:dyDescent="0.3">
      <c r="A38">
        <v>10</v>
      </c>
      <c r="B38">
        <v>0.25</v>
      </c>
      <c r="C38">
        <v>0.2</v>
      </c>
      <c r="D38">
        <v>0.75</v>
      </c>
      <c r="E38">
        <v>1.2</v>
      </c>
      <c r="F38">
        <v>50</v>
      </c>
      <c r="G38" t="s">
        <v>9</v>
      </c>
      <c r="H38">
        <v>210</v>
      </c>
      <c r="I38">
        <v>55</v>
      </c>
      <c r="J38">
        <v>40</v>
      </c>
      <c r="K38">
        <v>50</v>
      </c>
      <c r="L38" s="2">
        <f>(18.026+19.491+18.09)/3</f>
        <v>18.535666666666668</v>
      </c>
    </row>
    <row r="39" spans="1:12" x14ac:dyDescent="0.3">
      <c r="A39">
        <v>10</v>
      </c>
      <c r="B39">
        <v>0.25</v>
      </c>
      <c r="C39">
        <v>0.2</v>
      </c>
      <c r="D39">
        <v>0.75</v>
      </c>
      <c r="E39">
        <v>1.2</v>
      </c>
      <c r="F39">
        <v>50</v>
      </c>
      <c r="G39" t="s">
        <v>9</v>
      </c>
      <c r="H39">
        <v>210</v>
      </c>
      <c r="I39">
        <v>55</v>
      </c>
      <c r="J39">
        <v>60</v>
      </c>
      <c r="K39">
        <v>75</v>
      </c>
      <c r="L39" s="2">
        <f>(17.828+18.594+18.331)/3</f>
        <v>18.251000000000001</v>
      </c>
    </row>
    <row r="40" spans="1:12" x14ac:dyDescent="0.3">
      <c r="A40">
        <v>10</v>
      </c>
      <c r="B40">
        <v>0.25</v>
      </c>
      <c r="C40">
        <v>0.2</v>
      </c>
      <c r="D40">
        <v>0.75</v>
      </c>
      <c r="E40">
        <v>1.2</v>
      </c>
      <c r="F40">
        <v>50</v>
      </c>
      <c r="G40" t="s">
        <v>9</v>
      </c>
      <c r="H40">
        <v>210</v>
      </c>
      <c r="I40">
        <v>55</v>
      </c>
      <c r="J40">
        <v>80</v>
      </c>
      <c r="K40">
        <v>100</v>
      </c>
      <c r="L40" s="2">
        <f>(18.943+19.75+19.705)/3</f>
        <v>19.465999999999998</v>
      </c>
    </row>
    <row r="41" spans="1:12" x14ac:dyDescent="0.3">
      <c r="A41">
        <v>10</v>
      </c>
      <c r="B41">
        <v>0.25</v>
      </c>
      <c r="C41">
        <v>0.2</v>
      </c>
      <c r="D41">
        <v>1</v>
      </c>
      <c r="E41">
        <v>1.4</v>
      </c>
      <c r="F41">
        <v>80</v>
      </c>
      <c r="G41" t="s">
        <v>10</v>
      </c>
      <c r="H41">
        <v>190</v>
      </c>
      <c r="I41">
        <v>50</v>
      </c>
      <c r="J41">
        <v>40</v>
      </c>
      <c r="K41">
        <v>50</v>
      </c>
      <c r="L41" s="2">
        <f>(16.983+15.942+16.113)/3</f>
        <v>16.346</v>
      </c>
    </row>
    <row r="42" spans="1:12" x14ac:dyDescent="0.3">
      <c r="A42">
        <v>10</v>
      </c>
      <c r="B42">
        <v>0.25</v>
      </c>
      <c r="C42">
        <v>0.2</v>
      </c>
      <c r="D42">
        <v>1</v>
      </c>
      <c r="E42">
        <v>1.4</v>
      </c>
      <c r="F42">
        <v>80</v>
      </c>
      <c r="G42" t="s">
        <v>10</v>
      </c>
      <c r="H42">
        <v>190</v>
      </c>
      <c r="I42">
        <v>50</v>
      </c>
      <c r="J42">
        <v>60</v>
      </c>
      <c r="K42">
        <v>75</v>
      </c>
      <c r="L42" s="2">
        <f>(17.821+22.349+22.031)/3</f>
        <v>20.733666666666668</v>
      </c>
    </row>
    <row r="43" spans="1:12" x14ac:dyDescent="0.3">
      <c r="A43">
        <v>10</v>
      </c>
      <c r="B43">
        <v>0.25</v>
      </c>
      <c r="C43">
        <v>0.2</v>
      </c>
      <c r="D43">
        <v>1</v>
      </c>
      <c r="E43">
        <v>1.4</v>
      </c>
      <c r="F43">
        <v>80</v>
      </c>
      <c r="G43" t="s">
        <v>10</v>
      </c>
      <c r="H43">
        <v>190</v>
      </c>
      <c r="I43">
        <v>50</v>
      </c>
      <c r="J43">
        <v>80</v>
      </c>
      <c r="K43">
        <v>100</v>
      </c>
      <c r="L43" s="2">
        <f>(22.031+22.349+18.943)/3</f>
        <v>21.107666666666663</v>
      </c>
    </row>
    <row r="44" spans="1:12" x14ac:dyDescent="0.3">
      <c r="A44">
        <v>10</v>
      </c>
      <c r="B44">
        <v>0.25</v>
      </c>
      <c r="C44">
        <v>0.2</v>
      </c>
      <c r="D44">
        <v>2</v>
      </c>
      <c r="E44">
        <v>1.6</v>
      </c>
      <c r="F44">
        <v>20</v>
      </c>
      <c r="G44" t="s">
        <v>11</v>
      </c>
      <c r="H44">
        <v>200</v>
      </c>
      <c r="I44">
        <v>60</v>
      </c>
      <c r="J44">
        <v>40</v>
      </c>
      <c r="K44">
        <v>50</v>
      </c>
      <c r="L44" s="2">
        <f>(20.35+17.944+19.524)/3</f>
        <v>19.272666666666666</v>
      </c>
    </row>
    <row r="45" spans="1:12" x14ac:dyDescent="0.3">
      <c r="A45">
        <v>10</v>
      </c>
      <c r="B45">
        <v>0.25</v>
      </c>
      <c r="C45">
        <v>0.2</v>
      </c>
      <c r="D45">
        <v>2</v>
      </c>
      <c r="E45">
        <v>1.6</v>
      </c>
      <c r="F45">
        <v>20</v>
      </c>
      <c r="G45" t="s">
        <v>11</v>
      </c>
      <c r="H45">
        <v>200</v>
      </c>
      <c r="I45">
        <v>60</v>
      </c>
      <c r="J45">
        <v>60</v>
      </c>
      <c r="K45">
        <v>75</v>
      </c>
      <c r="L45" s="2">
        <f>(20.614+19.394+19.379)/3</f>
        <v>19.795666666666666</v>
      </c>
    </row>
    <row r="46" spans="1:12" x14ac:dyDescent="0.3">
      <c r="A46">
        <v>10</v>
      </c>
      <c r="B46">
        <v>0.25</v>
      </c>
      <c r="C46">
        <v>0.2</v>
      </c>
      <c r="D46">
        <v>2</v>
      </c>
      <c r="E46">
        <v>1.6</v>
      </c>
      <c r="F46">
        <v>20</v>
      </c>
      <c r="G46" t="s">
        <v>11</v>
      </c>
      <c r="H46">
        <v>200</v>
      </c>
      <c r="I46">
        <v>60</v>
      </c>
      <c r="J46">
        <v>80</v>
      </c>
      <c r="K46">
        <v>100</v>
      </c>
      <c r="L46" s="2">
        <f>(22.347+22.648+22.735)/3</f>
        <v>22.576666666666668</v>
      </c>
    </row>
    <row r="47" spans="1:12" x14ac:dyDescent="0.3">
      <c r="A47">
        <v>10</v>
      </c>
      <c r="B47">
        <v>0.25</v>
      </c>
      <c r="C47">
        <v>0.15</v>
      </c>
      <c r="D47">
        <v>0.75</v>
      </c>
      <c r="E47">
        <v>1.4</v>
      </c>
      <c r="F47">
        <v>20</v>
      </c>
      <c r="G47" t="s">
        <v>10</v>
      </c>
      <c r="H47">
        <v>200</v>
      </c>
      <c r="I47">
        <v>55</v>
      </c>
      <c r="J47">
        <v>40</v>
      </c>
      <c r="K47">
        <v>75</v>
      </c>
      <c r="L47" s="2">
        <f>(15.36+17.09+15.894)/3</f>
        <v>16.114666666666668</v>
      </c>
    </row>
    <row r="48" spans="1:12" x14ac:dyDescent="0.3">
      <c r="A48">
        <v>10</v>
      </c>
      <c r="B48">
        <v>0.25</v>
      </c>
      <c r="C48">
        <v>0.15</v>
      </c>
      <c r="D48">
        <v>0.75</v>
      </c>
      <c r="E48">
        <v>1.4</v>
      </c>
      <c r="F48">
        <v>20</v>
      </c>
      <c r="G48" t="s">
        <v>10</v>
      </c>
      <c r="H48">
        <v>200</v>
      </c>
      <c r="I48">
        <v>55</v>
      </c>
      <c r="J48">
        <v>60</v>
      </c>
      <c r="K48">
        <v>100</v>
      </c>
      <c r="L48" s="2">
        <f>(17.145+17.267+17.264)/3</f>
        <v>17.225333333333335</v>
      </c>
    </row>
    <row r="49" spans="1:12" x14ac:dyDescent="0.3">
      <c r="A49">
        <v>10</v>
      </c>
      <c r="B49">
        <v>0.25</v>
      </c>
      <c r="C49">
        <v>0.15</v>
      </c>
      <c r="D49">
        <v>0.75</v>
      </c>
      <c r="E49">
        <v>1.4</v>
      </c>
      <c r="F49">
        <v>20</v>
      </c>
      <c r="G49" t="s">
        <v>10</v>
      </c>
      <c r="H49">
        <v>200</v>
      </c>
      <c r="I49">
        <v>55</v>
      </c>
      <c r="J49">
        <v>80</v>
      </c>
      <c r="K49">
        <v>50</v>
      </c>
      <c r="L49" s="2">
        <f>(16.668+17.609+18.24)/3</f>
        <v>17.505666666666666</v>
      </c>
    </row>
    <row r="50" spans="1:12" x14ac:dyDescent="0.3">
      <c r="A50">
        <v>10</v>
      </c>
      <c r="B50">
        <v>0.25</v>
      </c>
      <c r="C50">
        <v>0.15</v>
      </c>
      <c r="D50">
        <v>1</v>
      </c>
      <c r="E50">
        <v>1.6</v>
      </c>
      <c r="F50">
        <v>50</v>
      </c>
      <c r="G50" t="s">
        <v>11</v>
      </c>
      <c r="H50">
        <v>210</v>
      </c>
      <c r="I50">
        <v>50</v>
      </c>
      <c r="J50">
        <v>40</v>
      </c>
      <c r="K50">
        <v>75</v>
      </c>
      <c r="L50" s="2">
        <f>(18.949+18.743+18.706)/3</f>
        <v>18.799333333333333</v>
      </c>
    </row>
    <row r="51" spans="1:12" x14ac:dyDescent="0.3">
      <c r="A51">
        <v>10</v>
      </c>
      <c r="B51">
        <v>0.25</v>
      </c>
      <c r="C51">
        <v>0.15</v>
      </c>
      <c r="D51">
        <v>1</v>
      </c>
      <c r="E51">
        <v>1.6</v>
      </c>
      <c r="F51">
        <v>50</v>
      </c>
      <c r="G51" t="s">
        <v>11</v>
      </c>
      <c r="H51">
        <v>210</v>
      </c>
      <c r="I51">
        <v>50</v>
      </c>
      <c r="J51">
        <v>60</v>
      </c>
      <c r="K51">
        <v>100</v>
      </c>
      <c r="L51" s="2">
        <f>(19.849+19.151+18.16)/3</f>
        <v>19.053333333333331</v>
      </c>
    </row>
    <row r="52" spans="1:12" x14ac:dyDescent="0.3">
      <c r="A52">
        <v>10</v>
      </c>
      <c r="B52">
        <v>0.25</v>
      </c>
      <c r="C52">
        <v>0.15</v>
      </c>
      <c r="D52">
        <v>1</v>
      </c>
      <c r="E52">
        <v>1.6</v>
      </c>
      <c r="F52">
        <v>50</v>
      </c>
      <c r="G52" t="s">
        <v>11</v>
      </c>
      <c r="H52">
        <v>210</v>
      </c>
      <c r="I52">
        <v>50</v>
      </c>
      <c r="J52">
        <v>80</v>
      </c>
      <c r="K52">
        <v>50</v>
      </c>
      <c r="L52" s="2">
        <f>(18.404+18.36+19.081)/3</f>
        <v>18.614999999999998</v>
      </c>
    </row>
    <row r="53" spans="1:12" x14ac:dyDescent="0.3">
      <c r="A53">
        <v>10</v>
      </c>
      <c r="B53">
        <v>0.25</v>
      </c>
      <c r="C53">
        <v>0.15</v>
      </c>
      <c r="D53">
        <v>2</v>
      </c>
      <c r="E53">
        <v>1.2</v>
      </c>
      <c r="F53">
        <v>80</v>
      </c>
      <c r="G53" t="s">
        <v>9</v>
      </c>
      <c r="H53">
        <v>190</v>
      </c>
      <c r="I53">
        <v>60</v>
      </c>
      <c r="J53">
        <v>40</v>
      </c>
      <c r="K53">
        <v>75</v>
      </c>
      <c r="L53" s="2">
        <f>(18.675+19.584+18.291)/3</f>
        <v>18.849999999999998</v>
      </c>
    </row>
    <row r="54" spans="1:12" x14ac:dyDescent="0.3">
      <c r="A54">
        <v>10</v>
      </c>
      <c r="B54">
        <v>0.25</v>
      </c>
      <c r="C54">
        <v>0.15</v>
      </c>
      <c r="D54">
        <v>2</v>
      </c>
      <c r="E54">
        <v>1.2</v>
      </c>
      <c r="F54">
        <v>80</v>
      </c>
      <c r="G54" t="s">
        <v>9</v>
      </c>
      <c r="H54">
        <v>190</v>
      </c>
      <c r="I54">
        <v>60</v>
      </c>
      <c r="J54">
        <v>60</v>
      </c>
      <c r="K54">
        <v>100</v>
      </c>
      <c r="L54" s="2">
        <f>(18.535+19.364+19.808)/3</f>
        <v>19.235666666666667</v>
      </c>
    </row>
    <row r="55" spans="1:12" x14ac:dyDescent="0.3">
      <c r="A55">
        <v>10</v>
      </c>
      <c r="B55">
        <v>0.25</v>
      </c>
      <c r="C55">
        <v>0.15</v>
      </c>
      <c r="D55">
        <v>2</v>
      </c>
      <c r="E55">
        <v>1.2</v>
      </c>
      <c r="F55">
        <v>80</v>
      </c>
      <c r="G55" t="s">
        <v>9</v>
      </c>
      <c r="H55">
        <v>190</v>
      </c>
      <c r="I55">
        <v>60</v>
      </c>
      <c r="J55">
        <v>80</v>
      </c>
      <c r="K55">
        <v>50</v>
      </c>
      <c r="L55" s="2">
        <f>(25.548+26.36+25.796)/3</f>
        <v>25.901333333333337</v>
      </c>
    </row>
    <row r="56" spans="1:12" x14ac:dyDescent="0.3">
      <c r="A56">
        <v>20</v>
      </c>
      <c r="B56">
        <v>0.4</v>
      </c>
      <c r="C56">
        <v>0.1</v>
      </c>
      <c r="D56">
        <v>0.75</v>
      </c>
      <c r="E56">
        <v>1.6</v>
      </c>
      <c r="F56">
        <v>80</v>
      </c>
      <c r="G56" t="s">
        <v>9</v>
      </c>
      <c r="H56">
        <v>200</v>
      </c>
      <c r="I56">
        <v>50</v>
      </c>
      <c r="J56">
        <v>40</v>
      </c>
      <c r="K56">
        <v>100</v>
      </c>
      <c r="L56" s="2">
        <f>(18.425+18.573+19.367)/3</f>
        <v>18.788333333333338</v>
      </c>
    </row>
    <row r="57" spans="1:12" x14ac:dyDescent="0.3">
      <c r="A57">
        <v>20</v>
      </c>
      <c r="B57">
        <v>0.4</v>
      </c>
      <c r="C57">
        <v>0.1</v>
      </c>
      <c r="D57">
        <v>0.75</v>
      </c>
      <c r="E57">
        <v>1.6</v>
      </c>
      <c r="F57">
        <v>80</v>
      </c>
      <c r="G57" t="s">
        <v>9</v>
      </c>
      <c r="H57">
        <v>200</v>
      </c>
      <c r="I57">
        <v>50</v>
      </c>
      <c r="J57">
        <v>60</v>
      </c>
      <c r="K57">
        <v>50</v>
      </c>
      <c r="L57" s="2">
        <f>(19.685+19.98+19.431)/3</f>
        <v>19.698666666666668</v>
      </c>
    </row>
    <row r="58" spans="1:12" x14ac:dyDescent="0.3">
      <c r="A58">
        <v>20</v>
      </c>
      <c r="B58">
        <v>0.4</v>
      </c>
      <c r="C58">
        <v>0.1</v>
      </c>
      <c r="D58">
        <v>0.75</v>
      </c>
      <c r="E58">
        <v>1.6</v>
      </c>
      <c r="F58">
        <v>80</v>
      </c>
      <c r="G58" t="s">
        <v>9</v>
      </c>
      <c r="H58">
        <v>200</v>
      </c>
      <c r="I58">
        <v>50</v>
      </c>
      <c r="J58">
        <v>80</v>
      </c>
      <c r="K58">
        <v>75</v>
      </c>
      <c r="L58" s="2">
        <f>(18.897+19.076+18.615)/3</f>
        <v>18.862666666666666</v>
      </c>
    </row>
    <row r="59" spans="1:12" x14ac:dyDescent="0.3">
      <c r="A59">
        <v>20</v>
      </c>
      <c r="B59">
        <v>0.4</v>
      </c>
      <c r="C59">
        <v>0.1</v>
      </c>
      <c r="D59">
        <v>1</v>
      </c>
      <c r="E59">
        <v>1.2</v>
      </c>
      <c r="F59">
        <v>20</v>
      </c>
      <c r="G59" t="s">
        <v>10</v>
      </c>
      <c r="H59">
        <v>210</v>
      </c>
      <c r="I59">
        <v>60</v>
      </c>
      <c r="J59">
        <v>40</v>
      </c>
      <c r="K59">
        <v>100</v>
      </c>
      <c r="L59" s="2">
        <f>(20.174+20.672+20.242)/3</f>
        <v>20.362666666666669</v>
      </c>
    </row>
    <row r="60" spans="1:12" x14ac:dyDescent="0.3">
      <c r="A60">
        <v>20</v>
      </c>
      <c r="B60">
        <v>0.4</v>
      </c>
      <c r="C60">
        <v>0.1</v>
      </c>
      <c r="D60">
        <v>1</v>
      </c>
      <c r="E60">
        <v>1.2</v>
      </c>
      <c r="F60">
        <v>20</v>
      </c>
      <c r="G60" t="s">
        <v>10</v>
      </c>
      <c r="H60">
        <v>210</v>
      </c>
      <c r="I60">
        <v>60</v>
      </c>
      <c r="J60">
        <v>60</v>
      </c>
      <c r="K60">
        <v>50</v>
      </c>
      <c r="L60" s="2">
        <f>(19.99+20.114+20.113)/3</f>
        <v>20.072333333333333</v>
      </c>
    </row>
    <row r="61" spans="1:12" x14ac:dyDescent="0.3">
      <c r="A61">
        <v>20</v>
      </c>
      <c r="B61">
        <v>0.4</v>
      </c>
      <c r="C61">
        <v>0.1</v>
      </c>
      <c r="D61">
        <v>1</v>
      </c>
      <c r="E61">
        <v>1.2</v>
      </c>
      <c r="F61">
        <v>20</v>
      </c>
      <c r="G61" t="s">
        <v>10</v>
      </c>
      <c r="H61">
        <v>210</v>
      </c>
      <c r="I61">
        <v>60</v>
      </c>
      <c r="J61">
        <v>80</v>
      </c>
      <c r="K61">
        <v>75</v>
      </c>
      <c r="L61" s="2">
        <f>(20.95+20.343+19.787)/3</f>
        <v>20.36</v>
      </c>
    </row>
    <row r="62" spans="1:12" x14ac:dyDescent="0.3">
      <c r="A62">
        <v>20</v>
      </c>
      <c r="B62">
        <v>0.4</v>
      </c>
      <c r="C62">
        <v>0.1</v>
      </c>
      <c r="D62">
        <v>2</v>
      </c>
      <c r="E62">
        <v>1.4</v>
      </c>
      <c r="F62">
        <v>50</v>
      </c>
      <c r="G62" t="s">
        <v>11</v>
      </c>
      <c r="H62">
        <v>190</v>
      </c>
      <c r="I62">
        <v>55</v>
      </c>
      <c r="J62">
        <v>40</v>
      </c>
      <c r="K62">
        <v>100</v>
      </c>
      <c r="L62" s="2">
        <f>(19.539+19.574+19.52)/3</f>
        <v>19.544333333333331</v>
      </c>
    </row>
    <row r="63" spans="1:12" x14ac:dyDescent="0.3">
      <c r="A63">
        <v>20</v>
      </c>
      <c r="B63">
        <v>0.4</v>
      </c>
      <c r="C63">
        <v>0.1</v>
      </c>
      <c r="D63">
        <v>2</v>
      </c>
      <c r="E63">
        <v>1.4</v>
      </c>
      <c r="F63">
        <v>50</v>
      </c>
      <c r="G63" t="s">
        <v>11</v>
      </c>
      <c r="H63">
        <v>190</v>
      </c>
      <c r="I63">
        <v>55</v>
      </c>
      <c r="J63">
        <v>60</v>
      </c>
      <c r="K63">
        <v>50</v>
      </c>
      <c r="L63" s="2">
        <f>(19.628+19.798+19.662)/3</f>
        <v>19.696000000000002</v>
      </c>
    </row>
    <row r="64" spans="1:12" x14ac:dyDescent="0.3">
      <c r="A64">
        <v>20</v>
      </c>
      <c r="B64">
        <v>0.4</v>
      </c>
      <c r="C64">
        <v>0.1</v>
      </c>
      <c r="D64">
        <v>2</v>
      </c>
      <c r="E64">
        <v>1.4</v>
      </c>
      <c r="F64">
        <v>50</v>
      </c>
      <c r="G64" t="s">
        <v>11</v>
      </c>
      <c r="H64">
        <v>190</v>
      </c>
      <c r="I64">
        <v>55</v>
      </c>
      <c r="J64">
        <v>80</v>
      </c>
      <c r="K64">
        <v>75</v>
      </c>
      <c r="L64" s="2">
        <f>(19.025+19.717+19.575)/3</f>
        <v>19.438999999999997</v>
      </c>
    </row>
    <row r="65" spans="1:12" x14ac:dyDescent="0.3">
      <c r="A65">
        <v>20</v>
      </c>
      <c r="B65">
        <v>0.4</v>
      </c>
      <c r="C65">
        <v>0.2</v>
      </c>
      <c r="D65">
        <v>0.75</v>
      </c>
      <c r="E65">
        <v>1.4</v>
      </c>
      <c r="F65">
        <v>80</v>
      </c>
      <c r="G65" t="s">
        <v>11</v>
      </c>
      <c r="H65">
        <v>210</v>
      </c>
      <c r="I65">
        <v>60</v>
      </c>
      <c r="J65">
        <v>40</v>
      </c>
      <c r="K65">
        <v>75</v>
      </c>
      <c r="L65" s="2">
        <f>(29.576+29.486+29.489)/3</f>
        <v>29.516999999999999</v>
      </c>
    </row>
    <row r="66" spans="1:12" x14ac:dyDescent="0.3">
      <c r="A66">
        <v>20</v>
      </c>
      <c r="B66">
        <v>0.4</v>
      </c>
      <c r="C66">
        <v>0.2</v>
      </c>
      <c r="D66">
        <v>0.75</v>
      </c>
      <c r="E66">
        <v>1.4</v>
      </c>
      <c r="F66">
        <v>80</v>
      </c>
      <c r="G66" t="s">
        <v>11</v>
      </c>
      <c r="H66">
        <v>210</v>
      </c>
      <c r="I66">
        <v>60</v>
      </c>
      <c r="J66">
        <v>60</v>
      </c>
      <c r="K66">
        <v>100</v>
      </c>
      <c r="L66" s="2">
        <f>(27.059+28.256+28.288)/3</f>
        <v>27.867666666666665</v>
      </c>
    </row>
    <row r="67" spans="1:12" x14ac:dyDescent="0.3">
      <c r="A67">
        <v>20</v>
      </c>
      <c r="B67">
        <v>0.4</v>
      </c>
      <c r="C67">
        <v>0.2</v>
      </c>
      <c r="D67">
        <v>0.75</v>
      </c>
      <c r="E67">
        <v>1.4</v>
      </c>
      <c r="F67">
        <v>80</v>
      </c>
      <c r="G67" t="s">
        <v>11</v>
      </c>
      <c r="H67">
        <v>210</v>
      </c>
      <c r="I67">
        <v>60</v>
      </c>
      <c r="J67">
        <v>80</v>
      </c>
      <c r="K67">
        <v>50</v>
      </c>
      <c r="L67" s="2">
        <f>(28.521+29.711+28.521)/3</f>
        <v>28.917666666666666</v>
      </c>
    </row>
    <row r="68" spans="1:12" x14ac:dyDescent="0.3">
      <c r="A68">
        <v>20</v>
      </c>
      <c r="B68">
        <v>0.4</v>
      </c>
      <c r="C68">
        <v>0.2</v>
      </c>
      <c r="D68">
        <v>1</v>
      </c>
      <c r="E68">
        <v>1.6</v>
      </c>
      <c r="F68">
        <v>20</v>
      </c>
      <c r="G68" t="s">
        <v>9</v>
      </c>
      <c r="H68">
        <v>190</v>
      </c>
      <c r="I68">
        <v>55</v>
      </c>
      <c r="J68">
        <v>40</v>
      </c>
      <c r="K68">
        <v>75</v>
      </c>
      <c r="L68" s="2">
        <f>(30.674+30.297+29.76)/3</f>
        <v>30.24366666666667</v>
      </c>
    </row>
    <row r="69" spans="1:12" x14ac:dyDescent="0.3">
      <c r="A69">
        <v>20</v>
      </c>
      <c r="B69">
        <v>0.4</v>
      </c>
      <c r="C69">
        <v>0.2</v>
      </c>
      <c r="D69">
        <v>1</v>
      </c>
      <c r="E69">
        <v>1.6</v>
      </c>
      <c r="F69">
        <v>20</v>
      </c>
      <c r="G69" t="s">
        <v>9</v>
      </c>
      <c r="H69">
        <v>190</v>
      </c>
      <c r="I69">
        <v>55</v>
      </c>
      <c r="J69">
        <v>60</v>
      </c>
      <c r="K69">
        <v>100</v>
      </c>
      <c r="L69" s="2">
        <f>(30.32+30.017+29.926)/3</f>
        <v>30.087666666666667</v>
      </c>
    </row>
    <row r="70" spans="1:12" x14ac:dyDescent="0.3">
      <c r="A70">
        <v>20</v>
      </c>
      <c r="B70">
        <v>0.4</v>
      </c>
      <c r="C70">
        <v>0.2</v>
      </c>
      <c r="D70">
        <v>1</v>
      </c>
      <c r="E70">
        <v>1.6</v>
      </c>
      <c r="F70">
        <v>20</v>
      </c>
      <c r="G70" t="s">
        <v>9</v>
      </c>
      <c r="H70">
        <v>190</v>
      </c>
      <c r="I70">
        <v>55</v>
      </c>
      <c r="J70">
        <v>80</v>
      </c>
      <c r="K70">
        <v>50</v>
      </c>
      <c r="L70" s="2">
        <f>(29.176+29.71+29.691)/3</f>
        <v>29.525666666666666</v>
      </c>
    </row>
    <row r="71" spans="1:12" x14ac:dyDescent="0.3">
      <c r="A71">
        <v>20</v>
      </c>
      <c r="B71">
        <v>0.4</v>
      </c>
      <c r="C71">
        <v>0.2</v>
      </c>
      <c r="D71">
        <v>2</v>
      </c>
      <c r="E71">
        <v>1.2</v>
      </c>
      <c r="F71">
        <v>50</v>
      </c>
      <c r="G71" t="s">
        <v>10</v>
      </c>
      <c r="H71">
        <v>200</v>
      </c>
      <c r="I71">
        <v>50</v>
      </c>
      <c r="J71">
        <v>40</v>
      </c>
      <c r="K71">
        <v>75</v>
      </c>
      <c r="L71" s="2">
        <f>(32.28+30.422+30.841)/3</f>
        <v>31.181000000000001</v>
      </c>
    </row>
    <row r="72" spans="1:12" x14ac:dyDescent="0.3">
      <c r="A72">
        <v>20</v>
      </c>
      <c r="B72">
        <v>0.4</v>
      </c>
      <c r="C72">
        <v>0.2</v>
      </c>
      <c r="D72">
        <v>2</v>
      </c>
      <c r="E72">
        <v>1.2</v>
      </c>
      <c r="F72">
        <v>50</v>
      </c>
      <c r="G72" t="s">
        <v>10</v>
      </c>
      <c r="H72">
        <v>200</v>
      </c>
      <c r="I72">
        <v>50</v>
      </c>
      <c r="J72">
        <v>60</v>
      </c>
      <c r="K72">
        <v>100</v>
      </c>
      <c r="L72" s="2">
        <f>(29.862+29.997+29.896)/3</f>
        <v>29.918333333333333</v>
      </c>
    </row>
    <row r="73" spans="1:12" x14ac:dyDescent="0.3">
      <c r="A73">
        <v>20</v>
      </c>
      <c r="B73">
        <v>0.4</v>
      </c>
      <c r="C73">
        <v>0.2</v>
      </c>
      <c r="D73">
        <v>2</v>
      </c>
      <c r="E73">
        <v>1.2</v>
      </c>
      <c r="F73">
        <v>50</v>
      </c>
      <c r="G73" t="s">
        <v>10</v>
      </c>
      <c r="H73">
        <v>200</v>
      </c>
      <c r="I73">
        <v>50</v>
      </c>
      <c r="J73">
        <v>80</v>
      </c>
      <c r="K73">
        <v>50</v>
      </c>
      <c r="L73" s="2">
        <f>(28.637+29.449+28.956)/3</f>
        <v>29.013999999999999</v>
      </c>
    </row>
    <row r="74" spans="1:12" x14ac:dyDescent="0.3">
      <c r="A74">
        <v>20</v>
      </c>
      <c r="B74">
        <v>0.4</v>
      </c>
      <c r="C74">
        <v>0.15</v>
      </c>
      <c r="D74">
        <v>0.75</v>
      </c>
      <c r="E74">
        <v>1.6</v>
      </c>
      <c r="F74">
        <v>50</v>
      </c>
      <c r="G74" t="s">
        <v>10</v>
      </c>
      <c r="H74">
        <v>190</v>
      </c>
      <c r="I74">
        <v>60</v>
      </c>
      <c r="J74">
        <v>40</v>
      </c>
      <c r="K74">
        <v>100</v>
      </c>
      <c r="L74" s="2">
        <f>(27.264+27.389+26.726)/3</f>
        <v>27.126333333333331</v>
      </c>
    </row>
    <row r="75" spans="1:12" x14ac:dyDescent="0.3">
      <c r="A75">
        <v>20</v>
      </c>
      <c r="B75">
        <v>0.4</v>
      </c>
      <c r="C75">
        <v>0.15</v>
      </c>
      <c r="D75">
        <v>0.75</v>
      </c>
      <c r="E75">
        <v>1.6</v>
      </c>
      <c r="F75">
        <v>50</v>
      </c>
      <c r="G75" t="s">
        <v>10</v>
      </c>
      <c r="H75">
        <v>190</v>
      </c>
      <c r="I75">
        <v>60</v>
      </c>
      <c r="J75">
        <v>60</v>
      </c>
      <c r="K75">
        <v>50</v>
      </c>
      <c r="L75" s="2">
        <f>(26.484+26.773+26.039)/3</f>
        <v>26.432000000000002</v>
      </c>
    </row>
    <row r="76" spans="1:12" x14ac:dyDescent="0.3">
      <c r="A76">
        <v>20</v>
      </c>
      <c r="B76">
        <v>0.4</v>
      </c>
      <c r="C76">
        <v>0.15</v>
      </c>
      <c r="D76">
        <v>0.75</v>
      </c>
      <c r="E76">
        <v>1.6</v>
      </c>
      <c r="F76">
        <v>50</v>
      </c>
      <c r="G76" t="s">
        <v>10</v>
      </c>
      <c r="H76">
        <v>190</v>
      </c>
      <c r="I76">
        <v>60</v>
      </c>
      <c r="J76">
        <v>80</v>
      </c>
      <c r="K76">
        <v>75</v>
      </c>
      <c r="L76" s="2">
        <f>(25.417+25.966+25.851)/3</f>
        <v>25.744666666666671</v>
      </c>
    </row>
    <row r="77" spans="1:12" x14ac:dyDescent="0.3">
      <c r="A77">
        <v>20</v>
      </c>
      <c r="B77">
        <v>0.4</v>
      </c>
      <c r="C77">
        <v>0.15</v>
      </c>
      <c r="D77">
        <v>1</v>
      </c>
      <c r="E77">
        <v>1.2</v>
      </c>
      <c r="F77">
        <v>80</v>
      </c>
      <c r="G77" t="s">
        <v>11</v>
      </c>
      <c r="H77">
        <v>200</v>
      </c>
      <c r="I77">
        <v>55</v>
      </c>
      <c r="J77">
        <v>40</v>
      </c>
      <c r="K77">
        <v>100</v>
      </c>
      <c r="L77" s="2">
        <f>(27.576+27.777+27.857)/3</f>
        <v>27.736666666666668</v>
      </c>
    </row>
    <row r="78" spans="1:12" x14ac:dyDescent="0.3">
      <c r="A78">
        <v>20</v>
      </c>
      <c r="B78">
        <v>0.4</v>
      </c>
      <c r="C78">
        <v>0.15</v>
      </c>
      <c r="D78">
        <v>1</v>
      </c>
      <c r="E78">
        <v>1.2</v>
      </c>
      <c r="F78">
        <v>80</v>
      </c>
      <c r="G78" t="s">
        <v>11</v>
      </c>
      <c r="H78">
        <v>200</v>
      </c>
      <c r="I78">
        <v>55</v>
      </c>
      <c r="J78">
        <v>60</v>
      </c>
      <c r="K78">
        <v>50</v>
      </c>
      <c r="L78" s="2">
        <f>(26.639+27.042+26.776)/3</f>
        <v>26.818999999999999</v>
      </c>
    </row>
    <row r="79" spans="1:12" x14ac:dyDescent="0.3">
      <c r="A79">
        <v>20</v>
      </c>
      <c r="B79">
        <v>0.4</v>
      </c>
      <c r="C79">
        <v>0.15</v>
      </c>
      <c r="D79">
        <v>1</v>
      </c>
      <c r="E79">
        <v>1.2</v>
      </c>
      <c r="F79">
        <v>80</v>
      </c>
      <c r="G79" t="s">
        <v>11</v>
      </c>
      <c r="H79">
        <v>200</v>
      </c>
      <c r="I79">
        <v>55</v>
      </c>
      <c r="J79">
        <v>80</v>
      </c>
      <c r="K79">
        <v>75</v>
      </c>
      <c r="L79" s="2">
        <f>(24.355+25.742+25.228)/3</f>
        <v>25.108333333333334</v>
      </c>
    </row>
    <row r="80" spans="1:12" x14ac:dyDescent="0.3">
      <c r="A80">
        <v>20</v>
      </c>
      <c r="B80">
        <v>0.4</v>
      </c>
      <c r="C80">
        <v>0.15</v>
      </c>
      <c r="D80">
        <v>2</v>
      </c>
      <c r="E80">
        <v>1.4</v>
      </c>
      <c r="F80">
        <v>20</v>
      </c>
      <c r="G80" t="s">
        <v>9</v>
      </c>
      <c r="H80">
        <v>210</v>
      </c>
      <c r="I80">
        <v>50</v>
      </c>
      <c r="J80">
        <v>40</v>
      </c>
      <c r="K80">
        <v>100</v>
      </c>
      <c r="L80" s="2">
        <f>(28.444+28.68+28.045)/3</f>
        <v>28.389666666666667</v>
      </c>
    </row>
    <row r="81" spans="1:12" x14ac:dyDescent="0.3">
      <c r="A81">
        <v>20</v>
      </c>
      <c r="B81">
        <v>0.4</v>
      </c>
      <c r="C81">
        <v>0.15</v>
      </c>
      <c r="D81">
        <v>2</v>
      </c>
      <c r="E81">
        <v>1.4</v>
      </c>
      <c r="F81">
        <v>20</v>
      </c>
      <c r="G81" t="s">
        <v>9</v>
      </c>
      <c r="H81">
        <v>210</v>
      </c>
      <c r="I81">
        <v>50</v>
      </c>
      <c r="J81">
        <v>60</v>
      </c>
      <c r="K81">
        <v>50</v>
      </c>
      <c r="L81" s="2">
        <f>(28.131+27.81+26.662)/3</f>
        <v>27.534333333333336</v>
      </c>
    </row>
    <row r="82" spans="1:12" x14ac:dyDescent="0.3">
      <c r="A82">
        <v>20</v>
      </c>
      <c r="B82">
        <v>0.4</v>
      </c>
      <c r="C82">
        <v>0.15</v>
      </c>
      <c r="D82">
        <v>2</v>
      </c>
      <c r="E82">
        <v>1.4</v>
      </c>
      <c r="F82">
        <v>20</v>
      </c>
      <c r="G82" t="s">
        <v>9</v>
      </c>
      <c r="H82">
        <v>210</v>
      </c>
      <c r="I82">
        <v>50</v>
      </c>
      <c r="J82">
        <v>80</v>
      </c>
      <c r="K82">
        <v>75</v>
      </c>
      <c r="L82" s="2">
        <f>(27.254+26.705+27.015)/3</f>
        <v>26.991333333333333</v>
      </c>
    </row>
    <row r="83" spans="1:12" x14ac:dyDescent="0.3">
      <c r="A83">
        <v>20</v>
      </c>
      <c r="B83">
        <v>0.25</v>
      </c>
      <c r="C83">
        <v>0.1</v>
      </c>
      <c r="D83">
        <v>0.75</v>
      </c>
      <c r="E83">
        <v>1.2</v>
      </c>
      <c r="F83">
        <v>20</v>
      </c>
      <c r="G83" t="s">
        <v>11</v>
      </c>
      <c r="H83">
        <v>190</v>
      </c>
      <c r="I83">
        <v>50</v>
      </c>
      <c r="J83">
        <v>40</v>
      </c>
      <c r="K83">
        <v>50</v>
      </c>
      <c r="L83" s="2">
        <f>(19.928+19.783+19.878)/3</f>
        <v>19.863</v>
      </c>
    </row>
    <row r="84" spans="1:12" x14ac:dyDescent="0.3">
      <c r="A84">
        <v>20</v>
      </c>
      <c r="B84">
        <v>0.25</v>
      </c>
      <c r="C84">
        <v>0.1</v>
      </c>
      <c r="D84">
        <v>0.75</v>
      </c>
      <c r="E84">
        <v>1.2</v>
      </c>
      <c r="F84">
        <v>20</v>
      </c>
      <c r="G84" t="s">
        <v>11</v>
      </c>
      <c r="H84">
        <v>190</v>
      </c>
      <c r="I84">
        <v>50</v>
      </c>
      <c r="J84">
        <v>60</v>
      </c>
      <c r="K84">
        <v>75</v>
      </c>
      <c r="L84" s="2">
        <f>(20.423+20.424+20.264)/3</f>
        <v>20.370333333333331</v>
      </c>
    </row>
    <row r="85" spans="1:12" x14ac:dyDescent="0.3">
      <c r="A85">
        <v>20</v>
      </c>
      <c r="B85">
        <v>0.25</v>
      </c>
      <c r="C85">
        <v>0.1</v>
      </c>
      <c r="D85">
        <v>0.75</v>
      </c>
      <c r="E85">
        <v>1.2</v>
      </c>
      <c r="F85">
        <v>20</v>
      </c>
      <c r="G85" t="s">
        <v>11</v>
      </c>
      <c r="H85">
        <v>190</v>
      </c>
      <c r="I85">
        <v>50</v>
      </c>
      <c r="J85">
        <v>80</v>
      </c>
      <c r="K85">
        <v>100</v>
      </c>
      <c r="L85" s="2">
        <f>(20.576+19.918+20.024)/3</f>
        <v>20.172666666666668</v>
      </c>
    </row>
    <row r="86" spans="1:12" x14ac:dyDescent="0.3">
      <c r="A86">
        <v>20</v>
      </c>
      <c r="B86">
        <v>0.25</v>
      </c>
      <c r="C86">
        <v>0.1</v>
      </c>
      <c r="D86">
        <v>1</v>
      </c>
      <c r="E86">
        <v>1.4</v>
      </c>
      <c r="F86">
        <v>50</v>
      </c>
      <c r="G86" t="s">
        <v>9</v>
      </c>
      <c r="H86">
        <v>200</v>
      </c>
      <c r="I86">
        <v>60</v>
      </c>
      <c r="J86">
        <v>40</v>
      </c>
      <c r="K86">
        <v>50</v>
      </c>
      <c r="L86" s="2">
        <f>(20.414+20.306+20.188)/3</f>
        <v>20.302666666666667</v>
      </c>
    </row>
    <row r="87" spans="1:12" x14ac:dyDescent="0.3">
      <c r="A87">
        <v>20</v>
      </c>
      <c r="B87">
        <v>0.25</v>
      </c>
      <c r="C87">
        <v>0.1</v>
      </c>
      <c r="D87">
        <v>1</v>
      </c>
      <c r="E87">
        <v>1.4</v>
      </c>
      <c r="F87">
        <v>50</v>
      </c>
      <c r="G87" t="s">
        <v>9</v>
      </c>
      <c r="H87">
        <v>200</v>
      </c>
      <c r="I87">
        <v>60</v>
      </c>
      <c r="J87">
        <v>60</v>
      </c>
      <c r="K87">
        <v>75</v>
      </c>
      <c r="L87" s="2">
        <f>(19.916+19.879+20.08)/3</f>
        <v>19.958333333333332</v>
      </c>
    </row>
    <row r="88" spans="1:12" x14ac:dyDescent="0.3">
      <c r="A88">
        <v>20</v>
      </c>
      <c r="B88">
        <v>0.25</v>
      </c>
      <c r="C88">
        <v>0.1</v>
      </c>
      <c r="D88">
        <v>1</v>
      </c>
      <c r="E88">
        <v>1.4</v>
      </c>
      <c r="F88">
        <v>50</v>
      </c>
      <c r="G88" t="s">
        <v>9</v>
      </c>
      <c r="H88">
        <v>200</v>
      </c>
      <c r="I88">
        <v>60</v>
      </c>
      <c r="J88">
        <v>80</v>
      </c>
      <c r="K88">
        <v>100</v>
      </c>
      <c r="L88" s="2">
        <f>(18.801+19.032+19.266)/3</f>
        <v>19.032999999999998</v>
      </c>
    </row>
    <row r="89" spans="1:12" x14ac:dyDescent="0.3">
      <c r="A89">
        <v>20</v>
      </c>
      <c r="B89">
        <v>0.25</v>
      </c>
      <c r="C89">
        <v>0.1</v>
      </c>
      <c r="D89">
        <v>2</v>
      </c>
      <c r="E89">
        <v>1.6</v>
      </c>
      <c r="F89">
        <v>80</v>
      </c>
      <c r="G89" t="s">
        <v>10</v>
      </c>
      <c r="H89">
        <v>210</v>
      </c>
      <c r="I89">
        <v>55</v>
      </c>
      <c r="J89">
        <v>40</v>
      </c>
      <c r="K89">
        <v>50</v>
      </c>
      <c r="L89" s="2">
        <f>(19.028+18.741+18.524)/3</f>
        <v>18.764333333333333</v>
      </c>
    </row>
    <row r="90" spans="1:12" x14ac:dyDescent="0.3">
      <c r="A90">
        <v>20</v>
      </c>
      <c r="B90">
        <v>0.25</v>
      </c>
      <c r="C90">
        <v>0.1</v>
      </c>
      <c r="D90">
        <v>2</v>
      </c>
      <c r="E90">
        <v>1.6</v>
      </c>
      <c r="F90">
        <v>80</v>
      </c>
      <c r="G90" t="s">
        <v>10</v>
      </c>
      <c r="H90">
        <v>210</v>
      </c>
      <c r="I90">
        <v>55</v>
      </c>
      <c r="J90">
        <v>60</v>
      </c>
      <c r="K90">
        <v>75</v>
      </c>
      <c r="L90" s="2">
        <f>(20.056+19.329+19.385)/3</f>
        <v>19.590000000000003</v>
      </c>
    </row>
    <row r="91" spans="1:12" x14ac:dyDescent="0.3">
      <c r="A91">
        <v>20</v>
      </c>
      <c r="B91">
        <v>0.25</v>
      </c>
      <c r="C91">
        <v>0.1</v>
      </c>
      <c r="D91">
        <v>2</v>
      </c>
      <c r="E91">
        <v>1.6</v>
      </c>
      <c r="F91">
        <v>80</v>
      </c>
      <c r="G91" t="s">
        <v>10</v>
      </c>
      <c r="H91">
        <v>210</v>
      </c>
      <c r="I91">
        <v>55</v>
      </c>
      <c r="J91">
        <v>80</v>
      </c>
      <c r="K91">
        <v>100</v>
      </c>
      <c r="L91" s="2">
        <f>(20.14+20.037+19.711)/3</f>
        <v>19.962666666666667</v>
      </c>
    </row>
    <row r="92" spans="1:12" x14ac:dyDescent="0.3">
      <c r="A92">
        <v>20</v>
      </c>
      <c r="B92">
        <v>0.25</v>
      </c>
      <c r="C92">
        <v>0.2</v>
      </c>
      <c r="D92">
        <v>0.75</v>
      </c>
      <c r="E92">
        <v>1.2</v>
      </c>
      <c r="F92">
        <v>50</v>
      </c>
      <c r="G92" t="s">
        <v>9</v>
      </c>
      <c r="H92">
        <v>210</v>
      </c>
      <c r="I92">
        <v>55</v>
      </c>
      <c r="J92">
        <v>40</v>
      </c>
      <c r="K92">
        <v>50</v>
      </c>
      <c r="L92" s="2">
        <f>(28.888+29.796+29.272)/3</f>
        <v>29.318666666666662</v>
      </c>
    </row>
    <row r="93" spans="1:12" x14ac:dyDescent="0.3">
      <c r="A93">
        <v>20</v>
      </c>
      <c r="B93">
        <v>0.25</v>
      </c>
      <c r="C93">
        <v>0.2</v>
      </c>
      <c r="D93">
        <v>0.75</v>
      </c>
      <c r="E93">
        <v>1.2</v>
      </c>
      <c r="F93">
        <v>50</v>
      </c>
      <c r="G93" t="s">
        <v>9</v>
      </c>
      <c r="H93">
        <v>210</v>
      </c>
      <c r="I93">
        <v>55</v>
      </c>
      <c r="J93">
        <v>60</v>
      </c>
      <c r="K93">
        <v>75</v>
      </c>
      <c r="L93" s="2">
        <f>(28.829+29.324+29.545)/3</f>
        <v>29.23266666666667</v>
      </c>
    </row>
    <row r="94" spans="1:12" x14ac:dyDescent="0.3">
      <c r="A94">
        <v>20</v>
      </c>
      <c r="B94">
        <v>0.25</v>
      </c>
      <c r="C94">
        <v>0.2</v>
      </c>
      <c r="D94">
        <v>0.75</v>
      </c>
      <c r="E94">
        <v>1.2</v>
      </c>
      <c r="F94">
        <v>50</v>
      </c>
      <c r="G94" t="s">
        <v>9</v>
      </c>
      <c r="H94">
        <v>210</v>
      </c>
      <c r="I94">
        <v>55</v>
      </c>
      <c r="J94">
        <v>80</v>
      </c>
      <c r="K94">
        <v>100</v>
      </c>
      <c r="L94" s="2">
        <f>(28.258+29.646+28.815)/3</f>
        <v>28.906333333333333</v>
      </c>
    </row>
    <row r="95" spans="1:12" x14ac:dyDescent="0.3">
      <c r="A95">
        <v>20</v>
      </c>
      <c r="B95">
        <v>0.25</v>
      </c>
      <c r="C95">
        <v>0.2</v>
      </c>
      <c r="D95">
        <v>1</v>
      </c>
      <c r="E95">
        <v>1.4</v>
      </c>
      <c r="F95">
        <v>80</v>
      </c>
      <c r="G95" t="s">
        <v>10</v>
      </c>
      <c r="H95">
        <v>190</v>
      </c>
      <c r="I95">
        <v>50</v>
      </c>
      <c r="J95">
        <v>40</v>
      </c>
      <c r="K95">
        <v>50</v>
      </c>
      <c r="L95" s="2">
        <f>(29.659+29.39+30.136)/3</f>
        <v>29.728333333333335</v>
      </c>
    </row>
    <row r="96" spans="1:12" x14ac:dyDescent="0.3">
      <c r="A96">
        <v>20</v>
      </c>
      <c r="B96">
        <v>0.25</v>
      </c>
      <c r="C96">
        <v>0.2</v>
      </c>
      <c r="D96">
        <v>1</v>
      </c>
      <c r="E96">
        <v>1.4</v>
      </c>
      <c r="F96">
        <v>80</v>
      </c>
      <c r="G96" t="s">
        <v>10</v>
      </c>
      <c r="H96">
        <v>190</v>
      </c>
      <c r="I96">
        <v>50</v>
      </c>
      <c r="J96">
        <v>60</v>
      </c>
      <c r="K96">
        <v>75</v>
      </c>
      <c r="L96" s="2">
        <f>(30.811+29.559+29.85)/3</f>
        <v>30.073333333333334</v>
      </c>
    </row>
    <row r="97" spans="1:12" x14ac:dyDescent="0.3">
      <c r="A97">
        <v>20</v>
      </c>
      <c r="B97">
        <v>0.25</v>
      </c>
      <c r="C97">
        <v>0.2</v>
      </c>
      <c r="D97">
        <v>1</v>
      </c>
      <c r="E97">
        <v>1.4</v>
      </c>
      <c r="F97">
        <v>80</v>
      </c>
      <c r="G97" t="s">
        <v>10</v>
      </c>
      <c r="H97">
        <v>190</v>
      </c>
      <c r="I97">
        <v>50</v>
      </c>
      <c r="J97">
        <v>80</v>
      </c>
      <c r="K97">
        <v>100</v>
      </c>
      <c r="L97" s="2">
        <f>(29.646+30.136+33.752)/3</f>
        <v>31.177999999999997</v>
      </c>
    </row>
    <row r="98" spans="1:12" x14ac:dyDescent="0.3">
      <c r="A98">
        <v>20</v>
      </c>
      <c r="B98">
        <v>0.25</v>
      </c>
      <c r="C98">
        <v>0.2</v>
      </c>
      <c r="D98">
        <v>2</v>
      </c>
      <c r="E98">
        <v>1.6</v>
      </c>
      <c r="F98">
        <v>20</v>
      </c>
      <c r="G98" t="s">
        <v>11</v>
      </c>
      <c r="H98">
        <v>200</v>
      </c>
      <c r="I98">
        <v>60</v>
      </c>
      <c r="J98">
        <v>40</v>
      </c>
      <c r="K98">
        <v>50</v>
      </c>
      <c r="L98" s="2">
        <f>(30.001+31.032+30.532)/3</f>
        <v>30.521666666666665</v>
      </c>
    </row>
    <row r="99" spans="1:12" x14ac:dyDescent="0.3">
      <c r="A99">
        <v>20</v>
      </c>
      <c r="B99">
        <v>0.25</v>
      </c>
      <c r="C99">
        <v>0.2</v>
      </c>
      <c r="D99">
        <v>2</v>
      </c>
      <c r="E99">
        <v>1.6</v>
      </c>
      <c r="F99">
        <v>20</v>
      </c>
      <c r="G99" t="s">
        <v>11</v>
      </c>
      <c r="H99">
        <v>200</v>
      </c>
      <c r="I99">
        <v>60</v>
      </c>
      <c r="J99">
        <v>60</v>
      </c>
      <c r="K99">
        <v>75</v>
      </c>
      <c r="L99" s="2">
        <f>(30.001+31.032+29.559)/3</f>
        <v>30.197333333333333</v>
      </c>
    </row>
    <row r="100" spans="1:12" x14ac:dyDescent="0.3">
      <c r="A100">
        <v>20</v>
      </c>
      <c r="B100">
        <v>0.25</v>
      </c>
      <c r="C100">
        <v>0.2</v>
      </c>
      <c r="D100">
        <v>2</v>
      </c>
      <c r="E100">
        <v>1.6</v>
      </c>
      <c r="F100">
        <v>20</v>
      </c>
      <c r="G100" t="s">
        <v>11</v>
      </c>
      <c r="H100">
        <v>200</v>
      </c>
      <c r="I100">
        <v>60</v>
      </c>
      <c r="J100">
        <v>80</v>
      </c>
      <c r="K100">
        <v>100</v>
      </c>
      <c r="L100" s="2">
        <f>(31.032+30.811+31.032)/3</f>
        <v>30.958333333333332</v>
      </c>
    </row>
    <row r="101" spans="1:12" x14ac:dyDescent="0.3">
      <c r="A101">
        <v>20</v>
      </c>
      <c r="B101">
        <v>0.25</v>
      </c>
      <c r="C101">
        <v>0.15</v>
      </c>
      <c r="D101">
        <v>0.75</v>
      </c>
      <c r="E101">
        <v>1.4</v>
      </c>
      <c r="F101">
        <v>20</v>
      </c>
      <c r="G101" t="s">
        <v>10</v>
      </c>
      <c r="H101">
        <v>200</v>
      </c>
      <c r="I101">
        <v>55</v>
      </c>
      <c r="J101">
        <v>40</v>
      </c>
      <c r="K101">
        <v>75</v>
      </c>
      <c r="L101" s="2">
        <f>(26.617+27.24+27.351)/3</f>
        <v>27.069333333333333</v>
      </c>
    </row>
    <row r="102" spans="1:12" x14ac:dyDescent="0.3">
      <c r="A102">
        <v>20</v>
      </c>
      <c r="B102">
        <v>0.25</v>
      </c>
      <c r="C102">
        <v>0.15</v>
      </c>
      <c r="D102">
        <v>0.75</v>
      </c>
      <c r="E102">
        <v>1.4</v>
      </c>
      <c r="F102">
        <v>20</v>
      </c>
      <c r="G102" t="s">
        <v>10</v>
      </c>
      <c r="H102">
        <v>200</v>
      </c>
      <c r="I102">
        <v>55</v>
      </c>
      <c r="J102">
        <v>60</v>
      </c>
      <c r="K102">
        <v>100</v>
      </c>
      <c r="L102" s="2">
        <f>(29.154+28.509+28.506)/3</f>
        <v>28.722999999999999</v>
      </c>
    </row>
    <row r="103" spans="1:12" x14ac:dyDescent="0.3">
      <c r="A103">
        <v>20</v>
      </c>
      <c r="B103">
        <v>0.25</v>
      </c>
      <c r="C103">
        <v>0.15</v>
      </c>
      <c r="D103">
        <v>0.75</v>
      </c>
      <c r="E103">
        <v>1.4</v>
      </c>
      <c r="F103">
        <v>20</v>
      </c>
      <c r="G103" t="s">
        <v>10</v>
      </c>
      <c r="H103">
        <v>200</v>
      </c>
      <c r="I103">
        <v>55</v>
      </c>
      <c r="J103">
        <v>80</v>
      </c>
      <c r="K103">
        <v>50</v>
      </c>
      <c r="L103" s="2">
        <f>(28.961+27.38+28.242)/3</f>
        <v>28.194333333333333</v>
      </c>
    </row>
    <row r="104" spans="1:12" x14ac:dyDescent="0.3">
      <c r="A104">
        <v>20</v>
      </c>
      <c r="B104">
        <v>0.25</v>
      </c>
      <c r="C104">
        <v>0.15</v>
      </c>
      <c r="D104">
        <v>1</v>
      </c>
      <c r="E104">
        <v>1.6</v>
      </c>
      <c r="F104">
        <v>50</v>
      </c>
      <c r="G104" t="s">
        <v>11</v>
      </c>
      <c r="H104">
        <v>210</v>
      </c>
      <c r="I104">
        <v>50</v>
      </c>
      <c r="J104">
        <v>40</v>
      </c>
      <c r="K104">
        <v>75</v>
      </c>
      <c r="L104" s="2">
        <f>(26.698+25.919+26.114)/3</f>
        <v>26.24366666666667</v>
      </c>
    </row>
    <row r="105" spans="1:12" x14ac:dyDescent="0.3">
      <c r="A105">
        <v>20</v>
      </c>
      <c r="B105">
        <v>0.25</v>
      </c>
      <c r="C105">
        <v>0.15</v>
      </c>
      <c r="D105">
        <v>1</v>
      </c>
      <c r="E105">
        <v>1.6</v>
      </c>
      <c r="F105">
        <v>50</v>
      </c>
      <c r="G105" t="s">
        <v>11</v>
      </c>
      <c r="H105">
        <v>210</v>
      </c>
      <c r="I105">
        <v>50</v>
      </c>
      <c r="J105">
        <v>60</v>
      </c>
      <c r="K105">
        <v>100</v>
      </c>
      <c r="L105" s="2">
        <f>(27.931+26.179+27.393)/3</f>
        <v>27.167666666666666</v>
      </c>
    </row>
    <row r="106" spans="1:12" x14ac:dyDescent="0.3">
      <c r="A106">
        <v>20</v>
      </c>
      <c r="B106">
        <v>0.25</v>
      </c>
      <c r="C106">
        <v>0.15</v>
      </c>
      <c r="D106">
        <v>1</v>
      </c>
      <c r="E106">
        <v>1.6</v>
      </c>
      <c r="F106">
        <v>50</v>
      </c>
      <c r="G106" t="s">
        <v>11</v>
      </c>
      <c r="H106">
        <v>210</v>
      </c>
      <c r="I106">
        <v>50</v>
      </c>
      <c r="J106">
        <v>80</v>
      </c>
      <c r="K106">
        <v>50</v>
      </c>
      <c r="L106" s="2">
        <f>(27.683+29.019+28.29)/3</f>
        <v>28.330666666666662</v>
      </c>
    </row>
    <row r="107" spans="1:12" x14ac:dyDescent="0.3">
      <c r="A107">
        <v>20</v>
      </c>
      <c r="B107">
        <v>0.25</v>
      </c>
      <c r="C107">
        <v>0.15</v>
      </c>
      <c r="D107">
        <v>2</v>
      </c>
      <c r="E107">
        <v>1.2</v>
      </c>
      <c r="F107">
        <v>80</v>
      </c>
      <c r="G107" t="s">
        <v>9</v>
      </c>
      <c r="H107">
        <v>190</v>
      </c>
      <c r="I107">
        <v>60</v>
      </c>
      <c r="J107">
        <v>40</v>
      </c>
      <c r="K107">
        <v>75</v>
      </c>
      <c r="L107" s="2">
        <f>(28.989+28.236+27.951)/3</f>
        <v>28.391999999999999</v>
      </c>
    </row>
    <row r="108" spans="1:12" x14ac:dyDescent="0.3">
      <c r="A108">
        <v>20</v>
      </c>
      <c r="B108">
        <v>0.25</v>
      </c>
      <c r="C108">
        <v>0.15</v>
      </c>
      <c r="D108">
        <v>2</v>
      </c>
      <c r="E108">
        <v>1.2</v>
      </c>
      <c r="F108">
        <v>80</v>
      </c>
      <c r="G108" t="s">
        <v>9</v>
      </c>
      <c r="H108">
        <v>190</v>
      </c>
      <c r="I108">
        <v>60</v>
      </c>
      <c r="J108">
        <v>60</v>
      </c>
      <c r="K108">
        <v>100</v>
      </c>
      <c r="L108" s="2">
        <f>(28.002+27.892+27.909)/3</f>
        <v>27.934333333333331</v>
      </c>
    </row>
    <row r="109" spans="1:12" x14ac:dyDescent="0.3">
      <c r="A109">
        <v>20</v>
      </c>
      <c r="B109">
        <v>0.25</v>
      </c>
      <c r="C109">
        <v>0.15</v>
      </c>
      <c r="D109">
        <v>2</v>
      </c>
      <c r="E109">
        <v>1.2</v>
      </c>
      <c r="F109">
        <v>80</v>
      </c>
      <c r="G109" t="s">
        <v>9</v>
      </c>
      <c r="H109">
        <v>190</v>
      </c>
      <c r="I109">
        <v>60</v>
      </c>
      <c r="J109">
        <v>80</v>
      </c>
      <c r="K109">
        <v>50</v>
      </c>
      <c r="L109" s="2">
        <f>(27.566+28.041+28.044)/3</f>
        <v>27.883666666666667</v>
      </c>
    </row>
    <row r="110" spans="1:12" x14ac:dyDescent="0.3">
      <c r="A110">
        <v>30</v>
      </c>
      <c r="B110">
        <v>0.4</v>
      </c>
      <c r="C110">
        <v>0.1</v>
      </c>
      <c r="D110">
        <v>0.75</v>
      </c>
      <c r="E110">
        <v>1.6</v>
      </c>
      <c r="F110">
        <v>80</v>
      </c>
      <c r="G110" t="s">
        <v>9</v>
      </c>
      <c r="H110">
        <v>200</v>
      </c>
      <c r="I110">
        <v>50</v>
      </c>
      <c r="J110">
        <v>40</v>
      </c>
      <c r="K110">
        <v>100</v>
      </c>
      <c r="L110" s="2">
        <f>(17.657+17.324+17.57)/3</f>
        <v>17.516999999999999</v>
      </c>
    </row>
    <row r="111" spans="1:12" x14ac:dyDescent="0.3">
      <c r="A111">
        <v>30</v>
      </c>
      <c r="B111">
        <v>0.4</v>
      </c>
      <c r="C111">
        <v>0.1</v>
      </c>
      <c r="D111">
        <v>0.75</v>
      </c>
      <c r="E111">
        <v>1.6</v>
      </c>
      <c r="F111">
        <v>80</v>
      </c>
      <c r="G111" t="s">
        <v>9</v>
      </c>
      <c r="H111">
        <v>200</v>
      </c>
      <c r="I111">
        <v>50</v>
      </c>
      <c r="J111">
        <v>60</v>
      </c>
      <c r="K111">
        <v>50</v>
      </c>
      <c r="L111" s="2">
        <f>(17.551+17.794+17.963)/3</f>
        <v>17.769333333333332</v>
      </c>
    </row>
    <row r="112" spans="1:12" x14ac:dyDescent="0.3">
      <c r="A112">
        <v>30</v>
      </c>
      <c r="B112">
        <v>0.4</v>
      </c>
      <c r="C112">
        <v>0.1</v>
      </c>
      <c r="D112">
        <v>0.75</v>
      </c>
      <c r="E112">
        <v>1.6</v>
      </c>
      <c r="F112">
        <v>80</v>
      </c>
      <c r="G112" t="s">
        <v>9</v>
      </c>
      <c r="H112">
        <v>200</v>
      </c>
      <c r="I112">
        <v>50</v>
      </c>
      <c r="J112">
        <v>80</v>
      </c>
      <c r="K112">
        <v>75</v>
      </c>
      <c r="L112" s="2">
        <f>(17.078+17.876+18.071)/3</f>
        <v>17.675000000000001</v>
      </c>
    </row>
    <row r="113" spans="1:12" x14ac:dyDescent="0.3">
      <c r="A113">
        <v>30</v>
      </c>
      <c r="B113">
        <v>0.4</v>
      </c>
      <c r="C113">
        <v>0.1</v>
      </c>
      <c r="D113">
        <v>1</v>
      </c>
      <c r="E113">
        <v>1.2</v>
      </c>
      <c r="F113">
        <v>20</v>
      </c>
      <c r="G113" t="s">
        <v>10</v>
      </c>
      <c r="H113">
        <v>210</v>
      </c>
      <c r="I113">
        <v>60</v>
      </c>
      <c r="J113">
        <v>40</v>
      </c>
      <c r="K113">
        <v>100</v>
      </c>
      <c r="L113" s="2">
        <f>(18.673+18.82+18.993)/3</f>
        <v>18.828666666666663</v>
      </c>
    </row>
    <row r="114" spans="1:12" x14ac:dyDescent="0.3">
      <c r="A114">
        <v>30</v>
      </c>
      <c r="B114">
        <v>0.4</v>
      </c>
      <c r="C114">
        <v>0.1</v>
      </c>
      <c r="D114">
        <v>1</v>
      </c>
      <c r="E114">
        <v>1.2</v>
      </c>
      <c r="F114">
        <v>20</v>
      </c>
      <c r="G114" t="s">
        <v>10</v>
      </c>
      <c r="H114">
        <v>210</v>
      </c>
      <c r="I114">
        <v>60</v>
      </c>
      <c r="J114">
        <v>60</v>
      </c>
      <c r="K114">
        <v>50</v>
      </c>
      <c r="L114" s="2">
        <f>(18.528+18.116+18.075)/3</f>
        <v>18.239666666666665</v>
      </c>
    </row>
    <row r="115" spans="1:12" x14ac:dyDescent="0.3">
      <c r="A115">
        <v>30</v>
      </c>
      <c r="B115">
        <v>0.4</v>
      </c>
      <c r="C115">
        <v>0.1</v>
      </c>
      <c r="D115">
        <v>1</v>
      </c>
      <c r="E115">
        <v>1.2</v>
      </c>
      <c r="F115">
        <v>20</v>
      </c>
      <c r="G115" t="s">
        <v>10</v>
      </c>
      <c r="H115">
        <v>210</v>
      </c>
      <c r="I115">
        <v>60</v>
      </c>
      <c r="J115">
        <v>80</v>
      </c>
      <c r="K115">
        <v>75</v>
      </c>
      <c r="L115" s="2">
        <f>(17.414+17.795+17.897)/3</f>
        <v>17.702000000000002</v>
      </c>
    </row>
    <row r="116" spans="1:12" x14ac:dyDescent="0.3">
      <c r="A116">
        <v>30</v>
      </c>
      <c r="B116">
        <v>0.4</v>
      </c>
      <c r="C116">
        <v>0.1</v>
      </c>
      <c r="D116">
        <v>2</v>
      </c>
      <c r="E116">
        <v>1.4</v>
      </c>
      <c r="F116">
        <v>50</v>
      </c>
      <c r="G116" t="s">
        <v>11</v>
      </c>
      <c r="H116">
        <v>190</v>
      </c>
      <c r="I116">
        <v>55</v>
      </c>
      <c r="J116">
        <v>40</v>
      </c>
      <c r="K116">
        <v>100</v>
      </c>
      <c r="L116" s="2">
        <f>(18.309+18.259+18.169)/3</f>
        <v>18.245666666666665</v>
      </c>
    </row>
    <row r="117" spans="1:12" x14ac:dyDescent="0.3">
      <c r="A117">
        <v>30</v>
      </c>
      <c r="B117">
        <v>0.4</v>
      </c>
      <c r="C117">
        <v>0.1</v>
      </c>
      <c r="D117">
        <v>2</v>
      </c>
      <c r="E117">
        <v>1.4</v>
      </c>
      <c r="F117">
        <v>50</v>
      </c>
      <c r="G117" t="s">
        <v>11</v>
      </c>
      <c r="H117">
        <v>190</v>
      </c>
      <c r="I117">
        <v>55</v>
      </c>
      <c r="J117">
        <v>60</v>
      </c>
      <c r="K117">
        <v>50</v>
      </c>
      <c r="L117" s="2">
        <f>(17.889+18.141+17.807)/3</f>
        <v>17.945666666666668</v>
      </c>
    </row>
    <row r="118" spans="1:12" x14ac:dyDescent="0.3">
      <c r="A118">
        <v>30</v>
      </c>
      <c r="B118">
        <v>0.4</v>
      </c>
      <c r="C118">
        <v>0.1</v>
      </c>
      <c r="D118">
        <v>2</v>
      </c>
      <c r="E118">
        <v>1.4</v>
      </c>
      <c r="F118">
        <v>50</v>
      </c>
      <c r="G118" t="s">
        <v>11</v>
      </c>
      <c r="H118">
        <v>190</v>
      </c>
      <c r="I118">
        <v>55</v>
      </c>
      <c r="J118">
        <v>80</v>
      </c>
      <c r="K118">
        <v>75</v>
      </c>
      <c r="L118" s="2">
        <f>(18.279+18.093+18.146)/3</f>
        <v>18.172666666666668</v>
      </c>
    </row>
    <row r="119" spans="1:12" x14ac:dyDescent="0.3">
      <c r="A119">
        <v>30</v>
      </c>
      <c r="B119">
        <v>0.4</v>
      </c>
      <c r="C119">
        <v>0.2</v>
      </c>
      <c r="D119">
        <v>0.75</v>
      </c>
      <c r="E119">
        <v>1.4</v>
      </c>
      <c r="F119">
        <v>80</v>
      </c>
      <c r="G119" t="s">
        <v>11</v>
      </c>
      <c r="H119">
        <v>210</v>
      </c>
      <c r="I119">
        <v>60</v>
      </c>
      <c r="J119">
        <v>40</v>
      </c>
      <c r="K119">
        <v>75</v>
      </c>
      <c r="L119" s="2">
        <f>(32.101+33.778+34.391)/3</f>
        <v>33.423333333333325</v>
      </c>
    </row>
    <row r="120" spans="1:12" x14ac:dyDescent="0.3">
      <c r="A120">
        <v>30</v>
      </c>
      <c r="B120">
        <v>0.4</v>
      </c>
      <c r="C120">
        <v>0.2</v>
      </c>
      <c r="D120">
        <v>0.75</v>
      </c>
      <c r="E120">
        <v>1.4</v>
      </c>
      <c r="F120">
        <v>80</v>
      </c>
      <c r="G120" t="s">
        <v>11</v>
      </c>
      <c r="H120">
        <v>210</v>
      </c>
      <c r="I120">
        <v>60</v>
      </c>
      <c r="J120">
        <v>60</v>
      </c>
      <c r="K120">
        <v>100</v>
      </c>
      <c r="L120" s="2">
        <f>(33.099+33.421+33.273)/3</f>
        <v>33.264333333333333</v>
      </c>
    </row>
    <row r="121" spans="1:12" x14ac:dyDescent="0.3">
      <c r="A121">
        <v>30</v>
      </c>
      <c r="B121">
        <v>0.4</v>
      </c>
      <c r="C121">
        <v>0.2</v>
      </c>
      <c r="D121">
        <v>0.75</v>
      </c>
      <c r="E121">
        <v>1.4</v>
      </c>
      <c r="F121">
        <v>80</v>
      </c>
      <c r="G121" t="s">
        <v>11</v>
      </c>
      <c r="H121">
        <v>210</v>
      </c>
      <c r="I121">
        <v>60</v>
      </c>
      <c r="J121">
        <v>80</v>
      </c>
      <c r="K121">
        <v>50</v>
      </c>
      <c r="L121" s="2">
        <f>(32.635+32.256+32.167)/3</f>
        <v>32.352666666666664</v>
      </c>
    </row>
    <row r="122" spans="1:12" x14ac:dyDescent="0.3">
      <c r="A122">
        <v>30</v>
      </c>
      <c r="B122">
        <v>0.4</v>
      </c>
      <c r="C122">
        <v>0.2</v>
      </c>
      <c r="D122">
        <v>1</v>
      </c>
      <c r="E122">
        <v>1.6</v>
      </c>
      <c r="F122">
        <v>20</v>
      </c>
      <c r="G122" t="s">
        <v>9</v>
      </c>
      <c r="H122">
        <v>190</v>
      </c>
      <c r="I122">
        <v>55</v>
      </c>
      <c r="J122">
        <v>40</v>
      </c>
      <c r="K122">
        <v>75</v>
      </c>
      <c r="L122" s="2">
        <f>(33.428+33.042+32.61)/3</f>
        <v>33.026666666666664</v>
      </c>
    </row>
    <row r="123" spans="1:12" x14ac:dyDescent="0.3">
      <c r="A123">
        <v>30</v>
      </c>
      <c r="B123">
        <v>0.4</v>
      </c>
      <c r="C123">
        <v>0.2</v>
      </c>
      <c r="D123">
        <v>1</v>
      </c>
      <c r="E123">
        <v>1.6</v>
      </c>
      <c r="F123">
        <v>20</v>
      </c>
      <c r="G123" t="s">
        <v>9</v>
      </c>
      <c r="H123">
        <v>190</v>
      </c>
      <c r="I123">
        <v>55</v>
      </c>
      <c r="J123">
        <v>60</v>
      </c>
      <c r="K123">
        <v>100</v>
      </c>
      <c r="L123" s="2">
        <f>(31.511+32.723+32.27)/3</f>
        <v>32.167999999999999</v>
      </c>
    </row>
    <row r="124" spans="1:12" x14ac:dyDescent="0.3">
      <c r="A124">
        <v>30</v>
      </c>
      <c r="B124">
        <v>0.4</v>
      </c>
      <c r="C124">
        <v>0.2</v>
      </c>
      <c r="D124">
        <v>1</v>
      </c>
      <c r="E124">
        <v>1.6</v>
      </c>
      <c r="F124">
        <v>20</v>
      </c>
      <c r="G124" t="s">
        <v>9</v>
      </c>
      <c r="H124">
        <v>190</v>
      </c>
      <c r="I124">
        <v>55</v>
      </c>
      <c r="J124">
        <v>80</v>
      </c>
      <c r="K124">
        <v>50</v>
      </c>
      <c r="L124" s="2">
        <f>(32.839+32.904+33.092)/3</f>
        <v>32.945</v>
      </c>
    </row>
    <row r="125" spans="1:12" x14ac:dyDescent="0.3">
      <c r="A125">
        <v>30</v>
      </c>
      <c r="B125">
        <v>0.4</v>
      </c>
      <c r="C125">
        <v>0.2</v>
      </c>
      <c r="D125">
        <v>2</v>
      </c>
      <c r="E125">
        <v>1.2</v>
      </c>
      <c r="F125">
        <v>50</v>
      </c>
      <c r="G125" t="s">
        <v>10</v>
      </c>
      <c r="H125">
        <v>200</v>
      </c>
      <c r="I125">
        <v>50</v>
      </c>
      <c r="J125">
        <v>40</v>
      </c>
      <c r="K125">
        <v>75</v>
      </c>
      <c r="L125" s="2">
        <f>(32.341+33.158+32.341)/3</f>
        <v>32.613333333333337</v>
      </c>
    </row>
    <row r="126" spans="1:12" x14ac:dyDescent="0.3">
      <c r="A126">
        <v>30</v>
      </c>
      <c r="B126">
        <v>0.4</v>
      </c>
      <c r="C126">
        <v>0.2</v>
      </c>
      <c r="D126">
        <v>2</v>
      </c>
      <c r="E126">
        <v>1.2</v>
      </c>
      <c r="F126">
        <v>50</v>
      </c>
      <c r="G126" t="s">
        <v>10</v>
      </c>
      <c r="H126">
        <v>200</v>
      </c>
      <c r="I126">
        <v>50</v>
      </c>
      <c r="J126">
        <v>60</v>
      </c>
      <c r="K126">
        <v>100</v>
      </c>
      <c r="L126" s="2">
        <f>(33.179+32.874+32.895)/3</f>
        <v>32.982666666666667</v>
      </c>
    </row>
    <row r="127" spans="1:12" x14ac:dyDescent="0.3">
      <c r="A127">
        <v>30</v>
      </c>
      <c r="B127">
        <v>0.4</v>
      </c>
      <c r="C127">
        <v>0.2</v>
      </c>
      <c r="D127">
        <v>2</v>
      </c>
      <c r="E127">
        <v>1.2</v>
      </c>
      <c r="F127">
        <v>50</v>
      </c>
      <c r="G127" t="s">
        <v>10</v>
      </c>
      <c r="H127">
        <v>200</v>
      </c>
      <c r="I127">
        <v>50</v>
      </c>
      <c r="J127">
        <v>80</v>
      </c>
      <c r="K127">
        <v>50</v>
      </c>
      <c r="L127" s="2">
        <f>(32.138+32.512+32.276)/3</f>
        <v>32.308666666666674</v>
      </c>
    </row>
    <row r="128" spans="1:12" x14ac:dyDescent="0.3">
      <c r="A128">
        <v>30</v>
      </c>
      <c r="B128">
        <v>0.4</v>
      </c>
      <c r="C128">
        <v>0.15</v>
      </c>
      <c r="D128">
        <v>0.75</v>
      </c>
      <c r="E128">
        <v>1.6</v>
      </c>
      <c r="F128">
        <v>50</v>
      </c>
      <c r="G128" t="s">
        <v>10</v>
      </c>
      <c r="H128">
        <v>190</v>
      </c>
      <c r="I128">
        <v>60</v>
      </c>
      <c r="J128">
        <v>40</v>
      </c>
      <c r="K128">
        <v>100</v>
      </c>
      <c r="L128" s="2">
        <f>(26.804+27.044+26.58)/3</f>
        <v>26.809333333333331</v>
      </c>
    </row>
    <row r="129" spans="1:12" x14ac:dyDescent="0.3">
      <c r="A129">
        <v>30</v>
      </c>
      <c r="B129">
        <v>0.4</v>
      </c>
      <c r="C129">
        <v>0.15</v>
      </c>
      <c r="D129">
        <v>0.75</v>
      </c>
      <c r="E129">
        <v>1.6</v>
      </c>
      <c r="F129">
        <v>50</v>
      </c>
      <c r="G129" t="s">
        <v>10</v>
      </c>
      <c r="H129">
        <v>190</v>
      </c>
      <c r="I129">
        <v>60</v>
      </c>
      <c r="J129">
        <v>60</v>
      </c>
      <c r="K129">
        <v>50</v>
      </c>
      <c r="L129" s="2">
        <f>(26.496+26.41+26.41)/3</f>
        <v>26.438666666666666</v>
      </c>
    </row>
    <row r="130" spans="1:12" x14ac:dyDescent="0.3">
      <c r="A130">
        <v>30</v>
      </c>
      <c r="B130">
        <v>0.4</v>
      </c>
      <c r="C130">
        <v>0.15</v>
      </c>
      <c r="D130">
        <v>0.75</v>
      </c>
      <c r="E130">
        <v>1.6</v>
      </c>
      <c r="F130">
        <v>50</v>
      </c>
      <c r="G130" t="s">
        <v>10</v>
      </c>
      <c r="H130">
        <v>190</v>
      </c>
      <c r="I130">
        <v>60</v>
      </c>
      <c r="J130">
        <v>80</v>
      </c>
      <c r="K130">
        <v>75</v>
      </c>
      <c r="L130" s="2">
        <f>(26.593+26.198+26.097)/3</f>
        <v>26.296000000000003</v>
      </c>
    </row>
    <row r="131" spans="1:12" x14ac:dyDescent="0.3">
      <c r="A131">
        <v>30</v>
      </c>
      <c r="B131">
        <v>0.4</v>
      </c>
      <c r="C131">
        <v>0.15</v>
      </c>
      <c r="D131">
        <v>1</v>
      </c>
      <c r="E131">
        <v>1.2</v>
      </c>
      <c r="F131">
        <v>80</v>
      </c>
      <c r="G131" t="s">
        <v>11</v>
      </c>
      <c r="H131">
        <v>200</v>
      </c>
      <c r="I131">
        <v>55</v>
      </c>
      <c r="J131">
        <v>40</v>
      </c>
      <c r="K131">
        <v>100</v>
      </c>
      <c r="L131" s="2">
        <f>(25.305+25.406+25.951)/3</f>
        <v>25.554000000000002</v>
      </c>
    </row>
    <row r="132" spans="1:12" x14ac:dyDescent="0.3">
      <c r="A132">
        <v>30</v>
      </c>
      <c r="B132">
        <v>0.4</v>
      </c>
      <c r="C132">
        <v>0.15</v>
      </c>
      <c r="D132">
        <v>1</v>
      </c>
      <c r="E132">
        <v>1.2</v>
      </c>
      <c r="F132">
        <v>80</v>
      </c>
      <c r="G132" t="s">
        <v>11</v>
      </c>
      <c r="H132">
        <v>200</v>
      </c>
      <c r="I132">
        <v>55</v>
      </c>
      <c r="J132">
        <v>60</v>
      </c>
      <c r="K132">
        <v>50</v>
      </c>
      <c r="L132" s="2">
        <f>(25.07+24.948+26.052)/3</f>
        <v>25.356666666666666</v>
      </c>
    </row>
    <row r="133" spans="1:12" x14ac:dyDescent="0.3">
      <c r="A133">
        <v>30</v>
      </c>
      <c r="B133">
        <v>0.4</v>
      </c>
      <c r="C133">
        <v>0.15</v>
      </c>
      <c r="D133">
        <v>1</v>
      </c>
      <c r="E133">
        <v>1.2</v>
      </c>
      <c r="F133">
        <v>80</v>
      </c>
      <c r="G133" t="s">
        <v>11</v>
      </c>
      <c r="H133">
        <v>200</v>
      </c>
      <c r="I133">
        <v>55</v>
      </c>
      <c r="J133">
        <v>80</v>
      </c>
      <c r="K133">
        <v>75</v>
      </c>
      <c r="L133" s="2">
        <f>(25.221+25.676+25.705)/3</f>
        <v>25.534000000000002</v>
      </c>
    </row>
    <row r="134" spans="1:12" x14ac:dyDescent="0.3">
      <c r="A134">
        <v>30</v>
      </c>
      <c r="B134">
        <v>0.4</v>
      </c>
      <c r="C134">
        <v>0.15</v>
      </c>
      <c r="D134">
        <v>2</v>
      </c>
      <c r="E134">
        <v>1.4</v>
      </c>
      <c r="F134">
        <v>20</v>
      </c>
      <c r="G134" t="s">
        <v>9</v>
      </c>
      <c r="H134">
        <v>210</v>
      </c>
      <c r="I134">
        <v>50</v>
      </c>
      <c r="J134">
        <v>40</v>
      </c>
      <c r="K134">
        <v>100</v>
      </c>
      <c r="L134" s="2">
        <f>(28.014+27.598+28.058)/3</f>
        <v>27.889999999999997</v>
      </c>
    </row>
    <row r="135" spans="1:12" x14ac:dyDescent="0.3">
      <c r="A135">
        <v>30</v>
      </c>
      <c r="B135">
        <v>0.4</v>
      </c>
      <c r="C135">
        <v>0.15</v>
      </c>
      <c r="D135">
        <v>2</v>
      </c>
      <c r="E135">
        <v>1.4</v>
      </c>
      <c r="F135">
        <v>20</v>
      </c>
      <c r="G135" t="s">
        <v>9</v>
      </c>
      <c r="H135">
        <v>210</v>
      </c>
      <c r="I135">
        <v>50</v>
      </c>
      <c r="J135">
        <v>60</v>
      </c>
      <c r="K135">
        <v>50</v>
      </c>
      <c r="L135" s="2">
        <f>(26.935+26.762+26.46)/3</f>
        <v>26.719000000000005</v>
      </c>
    </row>
    <row r="136" spans="1:12" x14ac:dyDescent="0.3">
      <c r="A136">
        <v>30</v>
      </c>
      <c r="B136">
        <v>0.4</v>
      </c>
      <c r="C136">
        <v>0.15</v>
      </c>
      <c r="D136">
        <v>2</v>
      </c>
      <c r="E136">
        <v>1.4</v>
      </c>
      <c r="F136">
        <v>20</v>
      </c>
      <c r="G136" t="s">
        <v>9</v>
      </c>
      <c r="H136">
        <v>210</v>
      </c>
      <c r="I136">
        <v>50</v>
      </c>
      <c r="J136">
        <v>80</v>
      </c>
      <c r="K136">
        <v>75</v>
      </c>
      <c r="L136" s="2">
        <f>(26.635+26.683+26.295)/3</f>
        <v>26.537666666666667</v>
      </c>
    </row>
    <row r="137" spans="1:12" x14ac:dyDescent="0.3">
      <c r="A137">
        <v>30</v>
      </c>
      <c r="B137">
        <v>0.25</v>
      </c>
      <c r="C137">
        <v>0.1</v>
      </c>
      <c r="D137">
        <v>0.75</v>
      </c>
      <c r="E137">
        <v>1.2</v>
      </c>
      <c r="F137">
        <v>20</v>
      </c>
      <c r="G137" t="s">
        <v>11</v>
      </c>
      <c r="H137">
        <v>190</v>
      </c>
      <c r="I137">
        <v>50</v>
      </c>
      <c r="J137">
        <v>40</v>
      </c>
      <c r="K137">
        <v>50</v>
      </c>
      <c r="L137" s="2">
        <f>(18.263+18.026+18.088)/3</f>
        <v>18.125666666666667</v>
      </c>
    </row>
    <row r="138" spans="1:12" x14ac:dyDescent="0.3">
      <c r="A138">
        <v>30</v>
      </c>
      <c r="B138">
        <v>0.25</v>
      </c>
      <c r="C138">
        <v>0.1</v>
      </c>
      <c r="D138">
        <v>0.75</v>
      </c>
      <c r="E138">
        <v>1.2</v>
      </c>
      <c r="F138">
        <v>20</v>
      </c>
      <c r="G138" t="s">
        <v>11</v>
      </c>
      <c r="H138">
        <v>190</v>
      </c>
      <c r="I138">
        <v>50</v>
      </c>
      <c r="J138">
        <v>60</v>
      </c>
      <c r="K138">
        <v>75</v>
      </c>
      <c r="L138" s="2">
        <f>(18.231+18.018+18.349)/3</f>
        <v>18.199333333333332</v>
      </c>
    </row>
    <row r="139" spans="1:12" x14ac:dyDescent="0.3">
      <c r="A139">
        <v>30</v>
      </c>
      <c r="B139">
        <v>0.25</v>
      </c>
      <c r="C139">
        <v>0.1</v>
      </c>
      <c r="D139">
        <v>0.75</v>
      </c>
      <c r="E139">
        <v>1.2</v>
      </c>
      <c r="F139">
        <v>20</v>
      </c>
      <c r="G139" t="s">
        <v>11</v>
      </c>
      <c r="H139">
        <v>190</v>
      </c>
      <c r="I139">
        <v>50</v>
      </c>
      <c r="J139">
        <v>80</v>
      </c>
      <c r="K139">
        <v>100</v>
      </c>
      <c r="L139" s="2">
        <f>(17.881+18.066+17.736)/3</f>
        <v>17.894333333333336</v>
      </c>
    </row>
    <row r="140" spans="1:12" x14ac:dyDescent="0.3">
      <c r="A140">
        <v>30</v>
      </c>
      <c r="B140">
        <v>0.25</v>
      </c>
      <c r="C140">
        <v>0.1</v>
      </c>
      <c r="D140">
        <v>1</v>
      </c>
      <c r="E140">
        <v>1.4</v>
      </c>
      <c r="F140">
        <v>50</v>
      </c>
      <c r="G140" t="s">
        <v>9</v>
      </c>
      <c r="H140">
        <v>200</v>
      </c>
      <c r="I140">
        <v>60</v>
      </c>
      <c r="J140">
        <v>40</v>
      </c>
      <c r="K140">
        <v>50</v>
      </c>
      <c r="L140" s="2">
        <f>(18.332+17.989+18.175)/3</f>
        <v>18.165333333333333</v>
      </c>
    </row>
    <row r="141" spans="1:12" x14ac:dyDescent="0.3">
      <c r="A141">
        <v>30</v>
      </c>
      <c r="B141">
        <v>0.25</v>
      </c>
      <c r="C141">
        <v>0.1</v>
      </c>
      <c r="D141">
        <v>1</v>
      </c>
      <c r="E141">
        <v>1.4</v>
      </c>
      <c r="F141">
        <v>50</v>
      </c>
      <c r="G141" t="s">
        <v>9</v>
      </c>
      <c r="H141">
        <v>200</v>
      </c>
      <c r="I141">
        <v>60</v>
      </c>
      <c r="J141">
        <v>60</v>
      </c>
      <c r="K141">
        <v>75</v>
      </c>
      <c r="L141" s="2">
        <f>(17.564+17.886+17.838)/3</f>
        <v>17.762666666666668</v>
      </c>
    </row>
    <row r="142" spans="1:12" x14ac:dyDescent="0.3">
      <c r="A142">
        <v>30</v>
      </c>
      <c r="B142">
        <v>0.25</v>
      </c>
      <c r="C142">
        <v>0.1</v>
      </c>
      <c r="D142">
        <v>1</v>
      </c>
      <c r="E142">
        <v>1.4</v>
      </c>
      <c r="F142">
        <v>50</v>
      </c>
      <c r="G142" t="s">
        <v>9</v>
      </c>
      <c r="H142">
        <v>200</v>
      </c>
      <c r="I142">
        <v>60</v>
      </c>
      <c r="J142">
        <v>80</v>
      </c>
      <c r="K142">
        <v>100</v>
      </c>
      <c r="L142" s="2">
        <f>(16.515+16.7+14.908)/3</f>
        <v>16.041</v>
      </c>
    </row>
    <row r="143" spans="1:12" x14ac:dyDescent="0.3">
      <c r="A143">
        <v>30</v>
      </c>
      <c r="B143">
        <v>0.25</v>
      </c>
      <c r="C143">
        <v>0.1</v>
      </c>
      <c r="D143">
        <v>2</v>
      </c>
      <c r="E143">
        <v>1.6</v>
      </c>
      <c r="F143">
        <v>80</v>
      </c>
      <c r="G143" t="s">
        <v>10</v>
      </c>
      <c r="H143">
        <v>210</v>
      </c>
      <c r="I143">
        <v>55</v>
      </c>
      <c r="J143">
        <v>40</v>
      </c>
      <c r="K143">
        <v>50</v>
      </c>
      <c r="L143" s="2">
        <f>(16.673+16.923+17.002)/3</f>
        <v>16.866</v>
      </c>
    </row>
    <row r="144" spans="1:12" x14ac:dyDescent="0.3">
      <c r="A144">
        <v>30</v>
      </c>
      <c r="B144">
        <v>0.25</v>
      </c>
      <c r="C144">
        <v>0.1</v>
      </c>
      <c r="D144">
        <v>2</v>
      </c>
      <c r="E144">
        <v>1.6</v>
      </c>
      <c r="F144">
        <v>80</v>
      </c>
      <c r="G144" t="s">
        <v>10</v>
      </c>
      <c r="H144">
        <v>210</v>
      </c>
      <c r="I144">
        <v>55</v>
      </c>
      <c r="J144">
        <v>60</v>
      </c>
      <c r="K144">
        <v>75</v>
      </c>
      <c r="L144" s="2">
        <f>(17.286+17.139+17.19)/3</f>
        <v>17.204999999999998</v>
      </c>
    </row>
    <row r="145" spans="1:12" x14ac:dyDescent="0.3">
      <c r="A145">
        <v>30</v>
      </c>
      <c r="B145">
        <v>0.25</v>
      </c>
      <c r="C145">
        <v>0.1</v>
      </c>
      <c r="D145">
        <v>2</v>
      </c>
      <c r="E145">
        <v>1.6</v>
      </c>
      <c r="F145">
        <v>80</v>
      </c>
      <c r="G145" t="s">
        <v>10</v>
      </c>
      <c r="H145">
        <v>210</v>
      </c>
      <c r="I145">
        <v>55</v>
      </c>
      <c r="J145">
        <v>80</v>
      </c>
      <c r="K145">
        <v>100</v>
      </c>
      <c r="L145" s="2">
        <f>(16.726+17.193+17.022)/3</f>
        <v>16.980333333333331</v>
      </c>
    </row>
    <row r="146" spans="1:12" x14ac:dyDescent="0.3">
      <c r="A146">
        <v>30</v>
      </c>
      <c r="B146">
        <v>0.25</v>
      </c>
      <c r="C146">
        <v>0.2</v>
      </c>
      <c r="D146">
        <v>0.75</v>
      </c>
      <c r="E146">
        <v>1.2</v>
      </c>
      <c r="F146">
        <v>50</v>
      </c>
      <c r="G146" t="s">
        <v>9</v>
      </c>
      <c r="H146">
        <v>210</v>
      </c>
      <c r="I146">
        <v>55</v>
      </c>
      <c r="J146">
        <v>40</v>
      </c>
      <c r="K146">
        <v>50</v>
      </c>
      <c r="L146" s="2">
        <f>(32.131+32.574+32.475)/3</f>
        <v>32.393333333333338</v>
      </c>
    </row>
    <row r="147" spans="1:12" x14ac:dyDescent="0.3">
      <c r="A147">
        <v>30</v>
      </c>
      <c r="B147">
        <v>0.25</v>
      </c>
      <c r="C147">
        <v>0.2</v>
      </c>
      <c r="D147">
        <v>0.75</v>
      </c>
      <c r="E147">
        <v>1.2</v>
      </c>
      <c r="F147">
        <v>50</v>
      </c>
      <c r="G147" t="s">
        <v>9</v>
      </c>
      <c r="H147">
        <v>210</v>
      </c>
      <c r="I147">
        <v>55</v>
      </c>
      <c r="J147">
        <v>60</v>
      </c>
      <c r="K147">
        <v>75</v>
      </c>
      <c r="L147" s="2">
        <f>(32.508+32.522+32.291)/3</f>
        <v>32.440333333333335</v>
      </c>
    </row>
    <row r="148" spans="1:12" x14ac:dyDescent="0.3">
      <c r="A148">
        <v>30</v>
      </c>
      <c r="B148">
        <v>0.25</v>
      </c>
      <c r="C148">
        <v>0.2</v>
      </c>
      <c r="D148">
        <v>0.75</v>
      </c>
      <c r="E148">
        <v>1.2</v>
      </c>
      <c r="F148">
        <v>50</v>
      </c>
      <c r="G148" t="s">
        <v>9</v>
      </c>
      <c r="H148">
        <v>210</v>
      </c>
      <c r="I148">
        <v>55</v>
      </c>
      <c r="J148">
        <v>80</v>
      </c>
      <c r="K148">
        <v>100</v>
      </c>
      <c r="L148" s="2">
        <f>(32.98+33.263+32.916)/3</f>
        <v>33.052999999999997</v>
      </c>
    </row>
    <row r="149" spans="1:12" x14ac:dyDescent="0.3">
      <c r="A149">
        <v>30</v>
      </c>
      <c r="B149">
        <v>0.25</v>
      </c>
      <c r="C149">
        <v>0.2</v>
      </c>
      <c r="D149">
        <v>1</v>
      </c>
      <c r="E149">
        <v>1.4</v>
      </c>
      <c r="F149">
        <v>80</v>
      </c>
      <c r="G149" t="s">
        <v>10</v>
      </c>
      <c r="H149">
        <v>190</v>
      </c>
      <c r="I149">
        <v>50</v>
      </c>
      <c r="J149">
        <v>40</v>
      </c>
      <c r="K149">
        <v>50</v>
      </c>
      <c r="L149" s="2">
        <f>(34.368+34.361+33.871)/3</f>
        <v>34.199999999999996</v>
      </c>
    </row>
    <row r="150" spans="1:12" x14ac:dyDescent="0.3">
      <c r="A150">
        <v>30</v>
      </c>
      <c r="B150">
        <v>0.25</v>
      </c>
      <c r="C150">
        <v>0.2</v>
      </c>
      <c r="D150">
        <v>1</v>
      </c>
      <c r="E150">
        <v>1.4</v>
      </c>
      <c r="F150">
        <v>80</v>
      </c>
      <c r="G150" t="s">
        <v>10</v>
      </c>
      <c r="H150">
        <v>190</v>
      </c>
      <c r="I150">
        <v>50</v>
      </c>
      <c r="J150">
        <v>60</v>
      </c>
      <c r="K150">
        <v>75</v>
      </c>
      <c r="L150" s="2">
        <f>(33.131+33.752+33.782)/3</f>
        <v>33.555</v>
      </c>
    </row>
    <row r="151" spans="1:12" x14ac:dyDescent="0.3">
      <c r="A151">
        <v>30</v>
      </c>
      <c r="B151">
        <v>0.25</v>
      </c>
      <c r="C151">
        <v>0.2</v>
      </c>
      <c r="D151">
        <v>1</v>
      </c>
      <c r="E151">
        <v>1.4</v>
      </c>
      <c r="F151">
        <v>80</v>
      </c>
      <c r="G151" t="s">
        <v>10</v>
      </c>
      <c r="H151">
        <v>190</v>
      </c>
      <c r="I151">
        <v>50</v>
      </c>
      <c r="J151">
        <v>80</v>
      </c>
      <c r="K151">
        <v>100</v>
      </c>
      <c r="L151" s="2">
        <f>(34.361+33.871+33.131)/3</f>
        <v>33.787666666666667</v>
      </c>
    </row>
    <row r="152" spans="1:12" x14ac:dyDescent="0.3">
      <c r="A152">
        <v>30</v>
      </c>
      <c r="B152">
        <v>0.25</v>
      </c>
      <c r="C152">
        <v>0.2</v>
      </c>
      <c r="D152">
        <v>2</v>
      </c>
      <c r="E152">
        <v>1.6</v>
      </c>
      <c r="F152">
        <v>20</v>
      </c>
      <c r="G152" t="s">
        <v>11</v>
      </c>
      <c r="H152">
        <v>200</v>
      </c>
      <c r="I152">
        <v>60</v>
      </c>
      <c r="J152">
        <v>40</v>
      </c>
      <c r="K152">
        <v>50</v>
      </c>
      <c r="L152" s="2">
        <f>(33.603+33.401+33.64)/3</f>
        <v>33.548000000000002</v>
      </c>
    </row>
    <row r="153" spans="1:12" x14ac:dyDescent="0.3">
      <c r="A153">
        <v>30</v>
      </c>
      <c r="B153">
        <v>0.25</v>
      </c>
      <c r="C153">
        <v>0.2</v>
      </c>
      <c r="D153">
        <v>2</v>
      </c>
      <c r="E153">
        <v>1.6</v>
      </c>
      <c r="F153">
        <v>20</v>
      </c>
      <c r="G153" t="s">
        <v>11</v>
      </c>
      <c r="H153">
        <v>200</v>
      </c>
      <c r="I153">
        <v>60</v>
      </c>
      <c r="J153">
        <v>60</v>
      </c>
      <c r="K153">
        <v>75</v>
      </c>
      <c r="L153" s="2">
        <f>(33.161+33.881+32.85)/3</f>
        <v>33.297333333333334</v>
      </c>
    </row>
    <row r="154" spans="1:12" x14ac:dyDescent="0.3">
      <c r="A154">
        <v>30</v>
      </c>
      <c r="B154">
        <v>0.25</v>
      </c>
      <c r="C154">
        <v>0.2</v>
      </c>
      <c r="D154">
        <v>2</v>
      </c>
      <c r="E154">
        <v>1.6</v>
      </c>
      <c r="F154">
        <v>20</v>
      </c>
      <c r="G154" t="s">
        <v>11</v>
      </c>
      <c r="H154">
        <v>200</v>
      </c>
      <c r="I154">
        <v>60</v>
      </c>
      <c r="J154">
        <v>80</v>
      </c>
      <c r="K154">
        <v>100</v>
      </c>
      <c r="L154" s="2">
        <f>(31.888+32.711+33.401)/3</f>
        <v>32.666666666666664</v>
      </c>
    </row>
    <row r="155" spans="1:12" x14ac:dyDescent="0.3">
      <c r="A155">
        <v>30</v>
      </c>
      <c r="B155">
        <v>0.25</v>
      </c>
      <c r="C155">
        <v>0.15</v>
      </c>
      <c r="D155">
        <v>0.75</v>
      </c>
      <c r="E155">
        <v>1.4</v>
      </c>
      <c r="F155">
        <v>20</v>
      </c>
      <c r="G155" t="s">
        <v>10</v>
      </c>
      <c r="H155">
        <v>200</v>
      </c>
      <c r="I155">
        <v>55</v>
      </c>
      <c r="J155">
        <v>40</v>
      </c>
      <c r="K155">
        <v>75</v>
      </c>
      <c r="L155" s="2">
        <f>(26.353+26.107+26.122)/3</f>
        <v>26.193999999999999</v>
      </c>
    </row>
    <row r="156" spans="1:12" x14ac:dyDescent="0.3">
      <c r="A156">
        <v>30</v>
      </c>
      <c r="B156">
        <v>0.25</v>
      </c>
      <c r="C156">
        <v>0.15</v>
      </c>
      <c r="D156">
        <v>0.75</v>
      </c>
      <c r="E156">
        <v>1.4</v>
      </c>
      <c r="F156">
        <v>20</v>
      </c>
      <c r="G156" t="s">
        <v>10</v>
      </c>
      <c r="H156">
        <v>200</v>
      </c>
      <c r="I156">
        <v>55</v>
      </c>
      <c r="J156">
        <v>60</v>
      </c>
      <c r="K156">
        <v>100</v>
      </c>
      <c r="L156" s="2">
        <f>(26.262+26.509+26.222)/3</f>
        <v>26.331</v>
      </c>
    </row>
    <row r="157" spans="1:12" x14ac:dyDescent="0.3">
      <c r="A157">
        <v>30</v>
      </c>
      <c r="B157">
        <v>0.25</v>
      </c>
      <c r="C157">
        <v>0.15</v>
      </c>
      <c r="D157">
        <v>0.75</v>
      </c>
      <c r="E157">
        <v>1.4</v>
      </c>
      <c r="F157">
        <v>20</v>
      </c>
      <c r="G157" t="s">
        <v>10</v>
      </c>
      <c r="H157">
        <v>200</v>
      </c>
      <c r="I157">
        <v>55</v>
      </c>
      <c r="J157">
        <v>80</v>
      </c>
      <c r="K157">
        <v>50</v>
      </c>
      <c r="L157" s="2">
        <f>(28.732+28.226+28.432)/3</f>
        <v>28.463333333333335</v>
      </c>
    </row>
    <row r="158" spans="1:12" x14ac:dyDescent="0.3">
      <c r="A158">
        <v>30</v>
      </c>
      <c r="B158">
        <v>0.25</v>
      </c>
      <c r="C158">
        <v>0.15</v>
      </c>
      <c r="D158">
        <v>1</v>
      </c>
      <c r="E158">
        <v>1.6</v>
      </c>
      <c r="F158">
        <v>50</v>
      </c>
      <c r="G158" t="s">
        <v>11</v>
      </c>
      <c r="H158">
        <v>210</v>
      </c>
      <c r="I158">
        <v>50</v>
      </c>
      <c r="J158">
        <v>40</v>
      </c>
      <c r="K158">
        <v>75</v>
      </c>
      <c r="L158" s="2">
        <f>(25.109+25.361+25.494)/3</f>
        <v>25.321333333333332</v>
      </c>
    </row>
    <row r="159" spans="1:12" x14ac:dyDescent="0.3">
      <c r="A159">
        <v>30</v>
      </c>
      <c r="B159">
        <v>0.25</v>
      </c>
      <c r="C159">
        <v>0.15</v>
      </c>
      <c r="D159">
        <v>1</v>
      </c>
      <c r="E159">
        <v>1.6</v>
      </c>
      <c r="F159">
        <v>50</v>
      </c>
      <c r="G159" t="s">
        <v>11</v>
      </c>
      <c r="H159">
        <v>210</v>
      </c>
      <c r="I159">
        <v>50</v>
      </c>
      <c r="J159">
        <v>60</v>
      </c>
      <c r="K159">
        <v>100</v>
      </c>
      <c r="L159" s="2">
        <f>(24.877+25.783+25.847)/3</f>
        <v>25.502333333333336</v>
      </c>
    </row>
    <row r="160" spans="1:12" x14ac:dyDescent="0.3">
      <c r="A160">
        <v>30</v>
      </c>
      <c r="B160">
        <v>0.25</v>
      </c>
      <c r="C160">
        <v>0.15</v>
      </c>
      <c r="D160">
        <v>1</v>
      </c>
      <c r="E160">
        <v>1.6</v>
      </c>
      <c r="F160">
        <v>50</v>
      </c>
      <c r="G160" t="s">
        <v>11</v>
      </c>
      <c r="H160">
        <v>210</v>
      </c>
      <c r="I160">
        <v>50</v>
      </c>
      <c r="J160">
        <v>80</v>
      </c>
      <c r="K160">
        <v>50</v>
      </c>
      <c r="L160" s="2">
        <f>(25.206+26.072+25.697)/3</f>
        <v>25.658333333333331</v>
      </c>
    </row>
    <row r="161" spans="1:12" x14ac:dyDescent="0.3">
      <c r="A161">
        <v>30</v>
      </c>
      <c r="B161">
        <v>0.25</v>
      </c>
      <c r="C161">
        <v>0.15</v>
      </c>
      <c r="D161">
        <v>2</v>
      </c>
      <c r="E161">
        <v>1.2</v>
      </c>
      <c r="F161">
        <v>80</v>
      </c>
      <c r="G161" t="s">
        <v>9</v>
      </c>
      <c r="H161">
        <v>190</v>
      </c>
      <c r="I161">
        <v>60</v>
      </c>
      <c r="J161">
        <v>40</v>
      </c>
      <c r="K161">
        <v>75</v>
      </c>
      <c r="L161" s="2">
        <f>(26.318+25.641+25.566)/3</f>
        <v>25.841666666666669</v>
      </c>
    </row>
    <row r="162" spans="1:12" x14ac:dyDescent="0.3">
      <c r="A162">
        <v>30</v>
      </c>
      <c r="B162">
        <v>0.25</v>
      </c>
      <c r="C162">
        <v>0.15</v>
      </c>
      <c r="D162">
        <v>2</v>
      </c>
      <c r="E162">
        <v>1.2</v>
      </c>
      <c r="F162">
        <v>80</v>
      </c>
      <c r="G162" t="s">
        <v>9</v>
      </c>
      <c r="H162">
        <v>190</v>
      </c>
      <c r="I162">
        <v>60</v>
      </c>
      <c r="J162">
        <v>60</v>
      </c>
      <c r="K162">
        <v>100</v>
      </c>
      <c r="L162" s="2">
        <f>(27.403+26.321+26.929)/3</f>
        <v>26.884333333333334</v>
      </c>
    </row>
    <row r="163" spans="1:12" x14ac:dyDescent="0.3">
      <c r="A163">
        <v>30</v>
      </c>
      <c r="B163">
        <v>0.25</v>
      </c>
      <c r="C163">
        <v>0.15</v>
      </c>
      <c r="D163">
        <v>2</v>
      </c>
      <c r="E163">
        <v>1.2</v>
      </c>
      <c r="F163">
        <v>80</v>
      </c>
      <c r="G163" t="s">
        <v>9</v>
      </c>
      <c r="H163">
        <v>190</v>
      </c>
      <c r="I163">
        <v>60</v>
      </c>
      <c r="J163">
        <v>80</v>
      </c>
      <c r="K163">
        <v>50</v>
      </c>
      <c r="L163" s="2">
        <f>(32.315+32.463+32.408)/3</f>
        <v>32.395333333333333</v>
      </c>
    </row>
    <row r="164" spans="1:12" x14ac:dyDescent="0.3">
      <c r="A164">
        <v>40</v>
      </c>
      <c r="B164">
        <v>0.4</v>
      </c>
      <c r="C164">
        <v>0.1</v>
      </c>
      <c r="D164">
        <v>0.75</v>
      </c>
      <c r="E164">
        <v>1.6</v>
      </c>
      <c r="F164">
        <v>80</v>
      </c>
      <c r="G164" t="s">
        <v>9</v>
      </c>
      <c r="H164">
        <v>200</v>
      </c>
      <c r="I164">
        <v>50</v>
      </c>
      <c r="J164">
        <v>40</v>
      </c>
      <c r="K164">
        <v>100</v>
      </c>
      <c r="L164" s="2">
        <f>(15.989+15.362+16.178)/3</f>
        <v>15.842999999999998</v>
      </c>
    </row>
    <row r="165" spans="1:12" x14ac:dyDescent="0.3">
      <c r="A165">
        <v>40</v>
      </c>
      <c r="B165">
        <v>0.4</v>
      </c>
      <c r="C165">
        <v>0.1</v>
      </c>
      <c r="D165">
        <v>0.75</v>
      </c>
      <c r="E165">
        <v>1.6</v>
      </c>
      <c r="F165">
        <v>80</v>
      </c>
      <c r="G165" t="s">
        <v>9</v>
      </c>
      <c r="H165">
        <v>200</v>
      </c>
      <c r="I165">
        <v>50</v>
      </c>
      <c r="J165">
        <v>60</v>
      </c>
      <c r="K165">
        <v>50</v>
      </c>
      <c r="L165" s="2">
        <f>(15.865+15.028+15.295)/3</f>
        <v>15.396000000000001</v>
      </c>
    </row>
    <row r="166" spans="1:12" x14ac:dyDescent="0.3">
      <c r="A166">
        <v>40</v>
      </c>
      <c r="B166">
        <v>0.4</v>
      </c>
      <c r="C166">
        <v>0.1</v>
      </c>
      <c r="D166">
        <v>0.75</v>
      </c>
      <c r="E166">
        <v>1.6</v>
      </c>
      <c r="F166">
        <v>80</v>
      </c>
      <c r="G166" t="s">
        <v>9</v>
      </c>
      <c r="H166">
        <v>200</v>
      </c>
      <c r="I166">
        <v>50</v>
      </c>
      <c r="J166">
        <v>80</v>
      </c>
      <c r="K166">
        <v>75</v>
      </c>
      <c r="L166" s="2">
        <f>(14.678+14.466+14.62)/3</f>
        <v>14.587999999999999</v>
      </c>
    </row>
    <row r="167" spans="1:12" x14ac:dyDescent="0.3">
      <c r="A167">
        <v>40</v>
      </c>
      <c r="B167">
        <v>0.4</v>
      </c>
      <c r="C167">
        <v>0.1</v>
      </c>
      <c r="D167">
        <v>1</v>
      </c>
      <c r="E167">
        <v>1.2</v>
      </c>
      <c r="F167">
        <v>20</v>
      </c>
      <c r="G167" t="s">
        <v>10</v>
      </c>
      <c r="H167">
        <v>210</v>
      </c>
      <c r="I167">
        <v>60</v>
      </c>
      <c r="J167">
        <v>40</v>
      </c>
      <c r="K167">
        <v>100</v>
      </c>
      <c r="L167" s="2">
        <f>(14.764+14.766+14.826)/3</f>
        <v>14.785333333333334</v>
      </c>
    </row>
    <row r="168" spans="1:12" x14ac:dyDescent="0.3">
      <c r="A168">
        <v>40</v>
      </c>
      <c r="B168">
        <v>0.4</v>
      </c>
      <c r="C168">
        <v>0.1</v>
      </c>
      <c r="D168">
        <v>1</v>
      </c>
      <c r="E168">
        <v>1.2</v>
      </c>
      <c r="F168">
        <v>20</v>
      </c>
      <c r="G168" t="s">
        <v>10</v>
      </c>
      <c r="H168">
        <v>210</v>
      </c>
      <c r="I168">
        <v>60</v>
      </c>
      <c r="J168">
        <v>60</v>
      </c>
      <c r="K168">
        <v>50</v>
      </c>
      <c r="L168" s="2">
        <f>(15.353+14.973+15.08)/3</f>
        <v>15.135333333333334</v>
      </c>
    </row>
    <row r="169" spans="1:12" x14ac:dyDescent="0.3">
      <c r="A169">
        <v>40</v>
      </c>
      <c r="B169">
        <v>0.4</v>
      </c>
      <c r="C169">
        <v>0.1</v>
      </c>
      <c r="D169">
        <v>1</v>
      </c>
      <c r="E169">
        <v>1.2</v>
      </c>
      <c r="F169">
        <v>20</v>
      </c>
      <c r="G169" t="s">
        <v>10</v>
      </c>
      <c r="H169">
        <v>210</v>
      </c>
      <c r="I169">
        <v>60</v>
      </c>
      <c r="J169">
        <v>80</v>
      </c>
      <c r="K169">
        <v>75</v>
      </c>
      <c r="L169" s="2">
        <f>(15.271+14.893+14.974)/3</f>
        <v>15.046000000000001</v>
      </c>
    </row>
    <row r="170" spans="1:12" x14ac:dyDescent="0.3">
      <c r="A170">
        <v>40</v>
      </c>
      <c r="B170">
        <v>0.4</v>
      </c>
      <c r="C170">
        <v>0.1</v>
      </c>
      <c r="D170">
        <v>2</v>
      </c>
      <c r="E170">
        <v>1.4</v>
      </c>
      <c r="F170">
        <v>50</v>
      </c>
      <c r="G170" t="s">
        <v>11</v>
      </c>
      <c r="H170">
        <v>190</v>
      </c>
      <c r="I170">
        <v>55</v>
      </c>
      <c r="J170">
        <v>40</v>
      </c>
      <c r="K170">
        <v>100</v>
      </c>
      <c r="L170" s="2">
        <f>(15.123+15.1+15.273)/3</f>
        <v>15.165333333333331</v>
      </c>
    </row>
    <row r="171" spans="1:12" x14ac:dyDescent="0.3">
      <c r="A171">
        <v>40</v>
      </c>
      <c r="B171">
        <v>0.4</v>
      </c>
      <c r="C171">
        <v>0.1</v>
      </c>
      <c r="D171">
        <v>2</v>
      </c>
      <c r="E171">
        <v>1.4</v>
      </c>
      <c r="F171">
        <v>50</v>
      </c>
      <c r="G171" t="s">
        <v>11</v>
      </c>
      <c r="H171">
        <v>190</v>
      </c>
      <c r="I171">
        <v>55</v>
      </c>
      <c r="J171">
        <v>60</v>
      </c>
      <c r="K171">
        <v>50</v>
      </c>
      <c r="L171" s="2">
        <f>(14.554+14.812+14.982)/3</f>
        <v>14.782666666666666</v>
      </c>
    </row>
    <row r="172" spans="1:12" x14ac:dyDescent="0.3">
      <c r="A172">
        <v>40</v>
      </c>
      <c r="B172">
        <v>0.4</v>
      </c>
      <c r="C172">
        <v>0.1</v>
      </c>
      <c r="D172">
        <v>2</v>
      </c>
      <c r="E172">
        <v>1.4</v>
      </c>
      <c r="F172">
        <v>50</v>
      </c>
      <c r="G172" t="s">
        <v>11</v>
      </c>
      <c r="H172">
        <v>190</v>
      </c>
      <c r="I172">
        <v>55</v>
      </c>
      <c r="J172">
        <v>80</v>
      </c>
      <c r="K172">
        <v>75</v>
      </c>
      <c r="L172" s="2">
        <f>(14.458+14.307+14.636)/3</f>
        <v>14.466999999999999</v>
      </c>
    </row>
    <row r="173" spans="1:12" x14ac:dyDescent="0.3">
      <c r="A173">
        <v>40</v>
      </c>
      <c r="B173">
        <v>0.4</v>
      </c>
      <c r="C173">
        <v>0.2</v>
      </c>
      <c r="D173">
        <v>0.75</v>
      </c>
      <c r="E173">
        <v>1.4</v>
      </c>
      <c r="F173">
        <v>80</v>
      </c>
      <c r="G173" t="s">
        <v>11</v>
      </c>
      <c r="H173">
        <v>210</v>
      </c>
      <c r="I173">
        <v>60</v>
      </c>
      <c r="J173">
        <v>40</v>
      </c>
      <c r="K173">
        <v>75</v>
      </c>
      <c r="L173" s="2">
        <f>(28.931+28.857+28.535)/3</f>
        <v>28.774333333333331</v>
      </c>
    </row>
    <row r="174" spans="1:12" x14ac:dyDescent="0.3">
      <c r="A174">
        <v>40</v>
      </c>
      <c r="B174">
        <v>0.4</v>
      </c>
      <c r="C174">
        <v>0.2</v>
      </c>
      <c r="D174">
        <v>0.75</v>
      </c>
      <c r="E174">
        <v>1.4</v>
      </c>
      <c r="F174">
        <v>80</v>
      </c>
      <c r="G174" t="s">
        <v>11</v>
      </c>
      <c r="H174">
        <v>210</v>
      </c>
      <c r="I174">
        <v>60</v>
      </c>
      <c r="J174">
        <v>60</v>
      </c>
      <c r="K174">
        <v>100</v>
      </c>
      <c r="L174" s="2">
        <f>(28.649+29.005+28.574)/3</f>
        <v>28.742666666666665</v>
      </c>
    </row>
    <row r="175" spans="1:12" x14ac:dyDescent="0.3">
      <c r="A175">
        <v>40</v>
      </c>
      <c r="B175">
        <v>0.4</v>
      </c>
      <c r="C175">
        <v>0.2</v>
      </c>
      <c r="D175">
        <v>0.75</v>
      </c>
      <c r="E175">
        <v>1.4</v>
      </c>
      <c r="F175">
        <v>80</v>
      </c>
      <c r="G175" t="s">
        <v>11</v>
      </c>
      <c r="H175">
        <v>210</v>
      </c>
      <c r="I175">
        <v>60</v>
      </c>
      <c r="J175">
        <v>80</v>
      </c>
      <c r="K175">
        <v>50</v>
      </c>
      <c r="L175" s="2">
        <f>(27.86+27.772+28.022)/3</f>
        <v>27.884666666666664</v>
      </c>
    </row>
    <row r="176" spans="1:12" x14ac:dyDescent="0.3">
      <c r="A176">
        <v>40</v>
      </c>
      <c r="B176">
        <v>0.4</v>
      </c>
      <c r="C176">
        <v>0.2</v>
      </c>
      <c r="D176">
        <v>1</v>
      </c>
      <c r="E176">
        <v>1.6</v>
      </c>
      <c r="F176">
        <v>20</v>
      </c>
      <c r="G176" t="s">
        <v>9</v>
      </c>
      <c r="H176">
        <v>190</v>
      </c>
      <c r="I176">
        <v>55</v>
      </c>
      <c r="J176">
        <v>40</v>
      </c>
      <c r="K176">
        <v>75</v>
      </c>
      <c r="L176" s="2">
        <f>(28.621+29.004+28.543)/3</f>
        <v>28.722666666666669</v>
      </c>
    </row>
    <row r="177" spans="1:12" x14ac:dyDescent="0.3">
      <c r="A177">
        <v>40</v>
      </c>
      <c r="B177">
        <v>0.4</v>
      </c>
      <c r="C177">
        <v>0.2</v>
      </c>
      <c r="D177">
        <v>1</v>
      </c>
      <c r="E177">
        <v>1.6</v>
      </c>
      <c r="F177">
        <v>20</v>
      </c>
      <c r="G177" t="s">
        <v>9</v>
      </c>
      <c r="H177">
        <v>190</v>
      </c>
      <c r="I177">
        <v>55</v>
      </c>
      <c r="J177">
        <v>60</v>
      </c>
      <c r="K177">
        <v>100</v>
      </c>
      <c r="L177" s="2">
        <f>(28.931+28.174+27.736)/3</f>
        <v>28.280333333333335</v>
      </c>
    </row>
    <row r="178" spans="1:12" x14ac:dyDescent="0.3">
      <c r="A178">
        <v>40</v>
      </c>
      <c r="B178">
        <v>0.4</v>
      </c>
      <c r="C178">
        <v>0.2</v>
      </c>
      <c r="D178">
        <v>1</v>
      </c>
      <c r="E178">
        <v>1.6</v>
      </c>
      <c r="F178">
        <v>20</v>
      </c>
      <c r="G178" t="s">
        <v>9</v>
      </c>
      <c r="H178">
        <v>190</v>
      </c>
      <c r="I178">
        <v>55</v>
      </c>
      <c r="J178">
        <v>80</v>
      </c>
      <c r="K178">
        <v>50</v>
      </c>
      <c r="L178" s="2">
        <f>(28.96+28.007+28.07)/3</f>
        <v>28.34566666666667</v>
      </c>
    </row>
    <row r="179" spans="1:12" x14ac:dyDescent="0.3">
      <c r="A179">
        <v>40</v>
      </c>
      <c r="B179">
        <v>0.4</v>
      </c>
      <c r="C179">
        <v>0.2</v>
      </c>
      <c r="D179">
        <v>2</v>
      </c>
      <c r="E179">
        <v>1.2</v>
      </c>
      <c r="F179">
        <v>50</v>
      </c>
      <c r="G179" t="s">
        <v>10</v>
      </c>
      <c r="H179">
        <v>200</v>
      </c>
      <c r="I179">
        <v>50</v>
      </c>
      <c r="J179">
        <v>40</v>
      </c>
      <c r="K179">
        <v>75</v>
      </c>
      <c r="L179" s="2">
        <f>(28.839+28.989+28.771)/3</f>
        <v>28.866333333333333</v>
      </c>
    </row>
    <row r="180" spans="1:12" x14ac:dyDescent="0.3">
      <c r="A180">
        <v>40</v>
      </c>
      <c r="B180">
        <v>0.4</v>
      </c>
      <c r="C180">
        <v>0.2</v>
      </c>
      <c r="D180">
        <v>2</v>
      </c>
      <c r="E180">
        <v>1.2</v>
      </c>
      <c r="F180">
        <v>50</v>
      </c>
      <c r="G180" t="s">
        <v>10</v>
      </c>
      <c r="H180">
        <v>200</v>
      </c>
      <c r="I180">
        <v>50</v>
      </c>
      <c r="J180">
        <v>60</v>
      </c>
      <c r="K180">
        <v>100</v>
      </c>
      <c r="L180" s="2">
        <f>(28.577+28.705+28.949)/3</f>
        <v>28.743666666666666</v>
      </c>
    </row>
    <row r="181" spans="1:12" x14ac:dyDescent="0.3">
      <c r="A181">
        <v>40</v>
      </c>
      <c r="B181">
        <v>0.4</v>
      </c>
      <c r="C181">
        <v>0.2</v>
      </c>
      <c r="D181">
        <v>2</v>
      </c>
      <c r="E181">
        <v>1.2</v>
      </c>
      <c r="F181">
        <v>50</v>
      </c>
      <c r="G181" t="s">
        <v>10</v>
      </c>
      <c r="H181">
        <v>200</v>
      </c>
      <c r="I181">
        <v>50</v>
      </c>
      <c r="J181">
        <v>80</v>
      </c>
      <c r="K181">
        <v>50</v>
      </c>
      <c r="L181" s="2">
        <f>(27.684+28.137+28.089)/3</f>
        <v>27.97</v>
      </c>
    </row>
    <row r="182" spans="1:12" x14ac:dyDescent="0.3">
      <c r="A182">
        <v>40</v>
      </c>
      <c r="B182">
        <v>0.4</v>
      </c>
      <c r="C182">
        <v>0.15</v>
      </c>
      <c r="D182">
        <v>0.75</v>
      </c>
      <c r="E182">
        <v>1.6</v>
      </c>
      <c r="F182">
        <v>50</v>
      </c>
      <c r="G182" t="s">
        <v>10</v>
      </c>
      <c r="H182">
        <v>190</v>
      </c>
      <c r="I182">
        <v>60</v>
      </c>
      <c r="J182">
        <v>40</v>
      </c>
      <c r="K182">
        <v>100</v>
      </c>
      <c r="L182" s="2">
        <f>(23.17+22.763+22.421)/3</f>
        <v>22.78466666666667</v>
      </c>
    </row>
    <row r="183" spans="1:12" x14ac:dyDescent="0.3">
      <c r="A183">
        <v>40</v>
      </c>
      <c r="B183">
        <v>0.4</v>
      </c>
      <c r="C183">
        <v>0.15</v>
      </c>
      <c r="D183">
        <v>0.75</v>
      </c>
      <c r="E183">
        <v>1.6</v>
      </c>
      <c r="F183">
        <v>50</v>
      </c>
      <c r="G183" t="s">
        <v>10</v>
      </c>
      <c r="H183">
        <v>190</v>
      </c>
      <c r="I183">
        <v>60</v>
      </c>
      <c r="J183">
        <v>60</v>
      </c>
      <c r="K183">
        <v>50</v>
      </c>
      <c r="L183" s="2">
        <f>(21.779+21.609+21.779)/3</f>
        <v>21.722333333333335</v>
      </c>
    </row>
    <row r="184" spans="1:12" x14ac:dyDescent="0.3">
      <c r="A184">
        <v>40</v>
      </c>
      <c r="B184">
        <v>0.4</v>
      </c>
      <c r="C184">
        <v>0.15</v>
      </c>
      <c r="D184">
        <v>0.75</v>
      </c>
      <c r="E184">
        <v>1.6</v>
      </c>
      <c r="F184">
        <v>50</v>
      </c>
      <c r="G184" t="s">
        <v>10</v>
      </c>
      <c r="H184">
        <v>190</v>
      </c>
      <c r="I184">
        <v>60</v>
      </c>
      <c r="J184">
        <v>80</v>
      </c>
      <c r="K184">
        <v>75</v>
      </c>
      <c r="L184" s="2">
        <f>(21.991+21.269+21.559)/3</f>
        <v>21.606333333333335</v>
      </c>
    </row>
    <row r="185" spans="1:12" x14ac:dyDescent="0.3">
      <c r="A185">
        <v>40</v>
      </c>
      <c r="B185">
        <v>0.4</v>
      </c>
      <c r="C185">
        <v>0.15</v>
      </c>
      <c r="D185">
        <v>1</v>
      </c>
      <c r="E185">
        <v>1.2</v>
      </c>
      <c r="F185">
        <v>80</v>
      </c>
      <c r="G185" t="s">
        <v>11</v>
      </c>
      <c r="H185">
        <v>200</v>
      </c>
      <c r="I185">
        <v>55</v>
      </c>
      <c r="J185">
        <v>40</v>
      </c>
      <c r="K185">
        <v>100</v>
      </c>
      <c r="L185" s="2">
        <f>(22.91+22.488+22.956)/3</f>
        <v>22.784666666666666</v>
      </c>
    </row>
    <row r="186" spans="1:12" x14ac:dyDescent="0.3">
      <c r="A186">
        <v>40</v>
      </c>
      <c r="B186">
        <v>0.4</v>
      </c>
      <c r="C186">
        <v>0.15</v>
      </c>
      <c r="D186">
        <v>1</v>
      </c>
      <c r="E186">
        <v>1.2</v>
      </c>
      <c r="F186">
        <v>80</v>
      </c>
      <c r="G186" t="s">
        <v>11</v>
      </c>
      <c r="H186">
        <v>200</v>
      </c>
      <c r="I186">
        <v>55</v>
      </c>
      <c r="J186">
        <v>60</v>
      </c>
      <c r="K186">
        <v>50</v>
      </c>
      <c r="L186" s="2">
        <f>(22.084+22.104+22.077)/3</f>
        <v>22.088333333333335</v>
      </c>
    </row>
    <row r="187" spans="1:12" x14ac:dyDescent="0.3">
      <c r="A187">
        <v>40</v>
      </c>
      <c r="B187">
        <v>0.4</v>
      </c>
      <c r="C187">
        <v>0.15</v>
      </c>
      <c r="D187">
        <v>1</v>
      </c>
      <c r="E187">
        <v>1.2</v>
      </c>
      <c r="F187">
        <v>80</v>
      </c>
      <c r="G187" t="s">
        <v>11</v>
      </c>
      <c r="H187">
        <v>200</v>
      </c>
      <c r="I187">
        <v>55</v>
      </c>
      <c r="J187">
        <v>80</v>
      </c>
      <c r="K187">
        <v>75</v>
      </c>
      <c r="L187" s="2">
        <f>(21.8+21.519+21.613)/3</f>
        <v>21.644000000000002</v>
      </c>
    </row>
    <row r="188" spans="1:12" x14ac:dyDescent="0.3">
      <c r="A188">
        <v>40</v>
      </c>
      <c r="B188">
        <v>0.4</v>
      </c>
      <c r="C188">
        <v>0.15</v>
      </c>
      <c r="D188">
        <v>2</v>
      </c>
      <c r="E188">
        <v>1.4</v>
      </c>
      <c r="F188">
        <v>20</v>
      </c>
      <c r="G188" t="s">
        <v>9</v>
      </c>
      <c r="H188">
        <v>210</v>
      </c>
      <c r="I188">
        <v>50</v>
      </c>
      <c r="J188">
        <v>40</v>
      </c>
      <c r="K188">
        <v>100</v>
      </c>
      <c r="L188" s="2">
        <f>(21.994+21.42+21.15)/3</f>
        <v>21.521333333333331</v>
      </c>
    </row>
    <row r="189" spans="1:12" x14ac:dyDescent="0.3">
      <c r="A189">
        <v>40</v>
      </c>
      <c r="B189">
        <v>0.4</v>
      </c>
      <c r="C189">
        <v>0.15</v>
      </c>
      <c r="D189">
        <v>2</v>
      </c>
      <c r="E189">
        <v>1.4</v>
      </c>
      <c r="F189">
        <v>20</v>
      </c>
      <c r="G189" t="s">
        <v>9</v>
      </c>
      <c r="H189">
        <v>210</v>
      </c>
      <c r="I189">
        <v>50</v>
      </c>
      <c r="J189">
        <v>60</v>
      </c>
      <c r="K189">
        <v>50</v>
      </c>
      <c r="L189" s="2">
        <f>(22.804+22.113+22.032)/3</f>
        <v>22.316333333333333</v>
      </c>
    </row>
    <row r="190" spans="1:12" x14ac:dyDescent="0.3">
      <c r="A190">
        <v>40</v>
      </c>
      <c r="B190">
        <v>0.4</v>
      </c>
      <c r="C190">
        <v>0.15</v>
      </c>
      <c r="D190">
        <v>2</v>
      </c>
      <c r="E190">
        <v>1.4</v>
      </c>
      <c r="F190">
        <v>20</v>
      </c>
      <c r="G190" t="s">
        <v>9</v>
      </c>
      <c r="H190">
        <v>210</v>
      </c>
      <c r="I190">
        <v>50</v>
      </c>
      <c r="J190">
        <v>80</v>
      </c>
      <c r="K190">
        <v>75</v>
      </c>
      <c r="L190" s="2">
        <f>(21.643+21.812+21.797)/3</f>
        <v>21.750666666666664</v>
      </c>
    </row>
    <row r="191" spans="1:12" x14ac:dyDescent="0.3">
      <c r="A191">
        <v>40</v>
      </c>
      <c r="B191">
        <v>0.25</v>
      </c>
      <c r="C191">
        <v>0.1</v>
      </c>
      <c r="D191">
        <v>0.75</v>
      </c>
      <c r="E191">
        <v>1.2</v>
      </c>
      <c r="F191">
        <v>20</v>
      </c>
      <c r="G191" t="s">
        <v>11</v>
      </c>
      <c r="H191">
        <v>190</v>
      </c>
      <c r="I191">
        <v>50</v>
      </c>
      <c r="J191">
        <v>40</v>
      </c>
      <c r="K191">
        <v>50</v>
      </c>
      <c r="L191" s="2">
        <f>(15.521+15.509+15.512)/3</f>
        <v>15.514000000000001</v>
      </c>
    </row>
    <row r="192" spans="1:12" x14ac:dyDescent="0.3">
      <c r="A192">
        <v>40</v>
      </c>
      <c r="B192">
        <v>0.25</v>
      </c>
      <c r="C192">
        <v>0.1</v>
      </c>
      <c r="D192">
        <v>0.75</v>
      </c>
      <c r="E192">
        <v>1.2</v>
      </c>
      <c r="F192">
        <v>20</v>
      </c>
      <c r="G192" t="s">
        <v>11</v>
      </c>
      <c r="H192">
        <v>190</v>
      </c>
      <c r="I192">
        <v>50</v>
      </c>
      <c r="J192">
        <v>60</v>
      </c>
      <c r="K192">
        <v>75</v>
      </c>
      <c r="L192" s="2">
        <f>(15.286+15.446+15.659)/3</f>
        <v>15.463666666666667</v>
      </c>
    </row>
    <row r="193" spans="1:12" x14ac:dyDescent="0.3">
      <c r="A193">
        <v>40</v>
      </c>
      <c r="B193">
        <v>0.25</v>
      </c>
      <c r="C193">
        <v>0.1</v>
      </c>
      <c r="D193">
        <v>0.75</v>
      </c>
      <c r="E193">
        <v>1.2</v>
      </c>
      <c r="F193">
        <v>20</v>
      </c>
      <c r="G193" t="s">
        <v>11</v>
      </c>
      <c r="H193">
        <v>190</v>
      </c>
      <c r="I193">
        <v>50</v>
      </c>
      <c r="J193">
        <v>80</v>
      </c>
      <c r="K193">
        <v>100</v>
      </c>
      <c r="L193" s="2">
        <f>(15.735+15.789+15.687)/3</f>
        <v>15.737</v>
      </c>
    </row>
    <row r="194" spans="1:12" x14ac:dyDescent="0.3">
      <c r="A194">
        <v>40</v>
      </c>
      <c r="B194">
        <v>0.25</v>
      </c>
      <c r="C194">
        <v>0.1</v>
      </c>
      <c r="D194">
        <v>1</v>
      </c>
      <c r="E194">
        <v>1.4</v>
      </c>
      <c r="F194">
        <v>50</v>
      </c>
      <c r="G194" t="s">
        <v>9</v>
      </c>
      <c r="H194">
        <v>200</v>
      </c>
      <c r="I194">
        <v>60</v>
      </c>
      <c r="J194">
        <v>40</v>
      </c>
      <c r="K194">
        <v>50</v>
      </c>
      <c r="L194" s="2">
        <f>(15.263+15.369+15.16)/3</f>
        <v>15.264000000000001</v>
      </c>
    </row>
    <row r="195" spans="1:12" x14ac:dyDescent="0.3">
      <c r="A195">
        <v>40</v>
      </c>
      <c r="B195">
        <v>0.25</v>
      </c>
      <c r="C195">
        <v>0.1</v>
      </c>
      <c r="D195">
        <v>1</v>
      </c>
      <c r="E195">
        <v>1.4</v>
      </c>
      <c r="F195">
        <v>50</v>
      </c>
      <c r="G195" t="s">
        <v>9</v>
      </c>
      <c r="H195">
        <v>200</v>
      </c>
      <c r="I195">
        <v>60</v>
      </c>
      <c r="J195">
        <v>60</v>
      </c>
      <c r="K195">
        <v>75</v>
      </c>
      <c r="L195" s="2">
        <f>(14.595+14.92+14.828)/3</f>
        <v>14.781000000000001</v>
      </c>
    </row>
    <row r="196" spans="1:12" x14ac:dyDescent="0.3">
      <c r="A196">
        <v>40</v>
      </c>
      <c r="B196">
        <v>0.25</v>
      </c>
      <c r="C196">
        <v>0.1</v>
      </c>
      <c r="D196">
        <v>1</v>
      </c>
      <c r="E196">
        <v>1.4</v>
      </c>
      <c r="F196">
        <v>50</v>
      </c>
      <c r="G196" t="s">
        <v>9</v>
      </c>
      <c r="H196">
        <v>200</v>
      </c>
      <c r="I196">
        <v>60</v>
      </c>
      <c r="J196">
        <v>80</v>
      </c>
      <c r="K196">
        <v>100</v>
      </c>
      <c r="L196" s="2">
        <f>(16.57+14.896+14.545)/3</f>
        <v>15.337000000000002</v>
      </c>
    </row>
    <row r="197" spans="1:12" x14ac:dyDescent="0.3">
      <c r="A197">
        <v>40</v>
      </c>
      <c r="B197">
        <v>0.25</v>
      </c>
      <c r="C197">
        <v>0.1</v>
      </c>
      <c r="D197">
        <v>2</v>
      </c>
      <c r="E197">
        <v>1.6</v>
      </c>
      <c r="F197">
        <v>80</v>
      </c>
      <c r="G197" t="s">
        <v>10</v>
      </c>
      <c r="H197">
        <v>210</v>
      </c>
      <c r="I197">
        <v>55</v>
      </c>
      <c r="J197">
        <v>40</v>
      </c>
      <c r="K197">
        <v>50</v>
      </c>
      <c r="L197" s="2">
        <f>(14.85+14.779+14.544)/3</f>
        <v>14.724333333333334</v>
      </c>
    </row>
    <row r="198" spans="1:12" x14ac:dyDescent="0.3">
      <c r="A198">
        <v>40</v>
      </c>
      <c r="B198">
        <v>0.25</v>
      </c>
      <c r="C198">
        <v>0.1</v>
      </c>
      <c r="D198">
        <v>2</v>
      </c>
      <c r="E198">
        <v>1.6</v>
      </c>
      <c r="F198">
        <v>80</v>
      </c>
      <c r="G198" t="s">
        <v>10</v>
      </c>
      <c r="H198">
        <v>210</v>
      </c>
      <c r="I198">
        <v>55</v>
      </c>
      <c r="J198">
        <v>60</v>
      </c>
      <c r="K198">
        <v>75</v>
      </c>
      <c r="L198" s="2">
        <f>(14.485+14.33+14.09)/3</f>
        <v>14.301666666666668</v>
      </c>
    </row>
    <row r="199" spans="1:12" x14ac:dyDescent="0.3">
      <c r="A199">
        <v>40</v>
      </c>
      <c r="B199">
        <v>0.25</v>
      </c>
      <c r="C199">
        <v>0.1</v>
      </c>
      <c r="D199">
        <v>2</v>
      </c>
      <c r="E199">
        <v>1.6</v>
      </c>
      <c r="F199">
        <v>80</v>
      </c>
      <c r="G199" t="s">
        <v>10</v>
      </c>
      <c r="H199">
        <v>210</v>
      </c>
      <c r="I199">
        <v>55</v>
      </c>
      <c r="J199">
        <v>80</v>
      </c>
      <c r="K199">
        <v>100</v>
      </c>
      <c r="L199" s="2">
        <f>(14.014+14.353+13.927)/3</f>
        <v>14.097999999999999</v>
      </c>
    </row>
    <row r="200" spans="1:12" x14ac:dyDescent="0.3">
      <c r="A200">
        <v>40</v>
      </c>
      <c r="B200">
        <v>0.25</v>
      </c>
      <c r="C200">
        <v>0.2</v>
      </c>
      <c r="D200">
        <v>0.75</v>
      </c>
      <c r="E200">
        <v>1.2</v>
      </c>
      <c r="F200">
        <v>50</v>
      </c>
      <c r="G200" t="s">
        <v>9</v>
      </c>
      <c r="H200">
        <v>210</v>
      </c>
      <c r="I200">
        <v>55</v>
      </c>
      <c r="J200">
        <v>40</v>
      </c>
      <c r="K200">
        <v>50</v>
      </c>
      <c r="L200" s="2">
        <f>(29.27+29.23+29.115)/3</f>
        <v>29.204999999999998</v>
      </c>
    </row>
    <row r="201" spans="1:12" x14ac:dyDescent="0.3">
      <c r="A201">
        <v>40</v>
      </c>
      <c r="B201">
        <v>0.25</v>
      </c>
      <c r="C201">
        <v>0.2</v>
      </c>
      <c r="D201">
        <v>0.75</v>
      </c>
      <c r="E201">
        <v>1.2</v>
      </c>
      <c r="F201">
        <v>50</v>
      </c>
      <c r="G201" t="s">
        <v>9</v>
      </c>
      <c r="H201">
        <v>210</v>
      </c>
      <c r="I201">
        <v>55</v>
      </c>
      <c r="J201">
        <v>60</v>
      </c>
      <c r="K201">
        <v>75</v>
      </c>
      <c r="L201" s="2">
        <f>(29.029+29.429+30.027)/3</f>
        <v>29.495000000000001</v>
      </c>
    </row>
    <row r="202" spans="1:12" x14ac:dyDescent="0.3">
      <c r="A202">
        <v>40</v>
      </c>
      <c r="B202">
        <v>0.25</v>
      </c>
      <c r="C202">
        <v>0.2</v>
      </c>
      <c r="D202">
        <v>0.75</v>
      </c>
      <c r="E202">
        <v>1.2</v>
      </c>
      <c r="F202">
        <v>50</v>
      </c>
      <c r="G202" t="s">
        <v>9</v>
      </c>
      <c r="H202">
        <v>210</v>
      </c>
      <c r="I202">
        <v>55</v>
      </c>
      <c r="J202">
        <v>80</v>
      </c>
      <c r="K202">
        <v>100</v>
      </c>
      <c r="L202" s="2">
        <f>(29.874+29.853+30.551)/3</f>
        <v>30.09266666666667</v>
      </c>
    </row>
    <row r="203" spans="1:12" x14ac:dyDescent="0.3">
      <c r="A203">
        <v>40</v>
      </c>
      <c r="B203">
        <v>0.25</v>
      </c>
      <c r="C203">
        <v>0.2</v>
      </c>
      <c r="D203">
        <v>1</v>
      </c>
      <c r="E203">
        <v>1.4</v>
      </c>
      <c r="F203">
        <v>80</v>
      </c>
      <c r="G203" t="s">
        <v>10</v>
      </c>
      <c r="H203">
        <v>190</v>
      </c>
      <c r="I203">
        <v>50</v>
      </c>
      <c r="J203">
        <v>40</v>
      </c>
      <c r="K203">
        <v>50</v>
      </c>
      <c r="L203" s="2">
        <f>(30.537+30.261+29.989)/3</f>
        <v>30.262333333333334</v>
      </c>
    </row>
    <row r="204" spans="1:12" x14ac:dyDescent="0.3">
      <c r="A204">
        <v>40</v>
      </c>
      <c r="B204">
        <v>0.25</v>
      </c>
      <c r="C204">
        <v>0.2</v>
      </c>
      <c r="D204">
        <v>1</v>
      </c>
      <c r="E204">
        <v>1.4</v>
      </c>
      <c r="F204">
        <v>80</v>
      </c>
      <c r="G204" t="s">
        <v>10</v>
      </c>
      <c r="H204">
        <v>190</v>
      </c>
      <c r="I204">
        <v>50</v>
      </c>
      <c r="J204">
        <v>60</v>
      </c>
      <c r="K204">
        <v>75</v>
      </c>
      <c r="L204" s="2">
        <f>(30.017+30.359+30.367)/3</f>
        <v>30.247666666666671</v>
      </c>
    </row>
    <row r="205" spans="1:12" x14ac:dyDescent="0.3">
      <c r="A205">
        <v>40</v>
      </c>
      <c r="B205">
        <v>0.25</v>
      </c>
      <c r="C205">
        <v>0.2</v>
      </c>
      <c r="D205">
        <v>1</v>
      </c>
      <c r="E205">
        <v>1.4</v>
      </c>
      <c r="F205">
        <v>80</v>
      </c>
      <c r="G205" t="s">
        <v>10</v>
      </c>
      <c r="H205">
        <v>190</v>
      </c>
      <c r="I205">
        <v>50</v>
      </c>
      <c r="J205">
        <v>80</v>
      </c>
      <c r="K205">
        <v>100</v>
      </c>
      <c r="L205" s="2">
        <f>(32.98+33.015+32.957)/3</f>
        <v>32.984000000000002</v>
      </c>
    </row>
    <row r="206" spans="1:12" x14ac:dyDescent="0.3">
      <c r="A206">
        <v>40</v>
      </c>
      <c r="B206">
        <v>0.25</v>
      </c>
      <c r="C206">
        <v>0.2</v>
      </c>
      <c r="D206">
        <v>2</v>
      </c>
      <c r="E206">
        <v>1.6</v>
      </c>
      <c r="F206">
        <v>20</v>
      </c>
      <c r="G206" t="s">
        <v>11</v>
      </c>
      <c r="H206">
        <v>200</v>
      </c>
      <c r="I206">
        <v>60</v>
      </c>
      <c r="J206">
        <v>40</v>
      </c>
      <c r="K206">
        <v>50</v>
      </c>
      <c r="L206" s="2">
        <f>(29.816+30.218+30.192)/3</f>
        <v>30.075333333333333</v>
      </c>
    </row>
    <row r="207" spans="1:12" x14ac:dyDescent="0.3">
      <c r="A207">
        <v>40</v>
      </c>
      <c r="B207">
        <v>0.25</v>
      </c>
      <c r="C207">
        <v>0.2</v>
      </c>
      <c r="D207">
        <v>2</v>
      </c>
      <c r="E207">
        <v>1.6</v>
      </c>
      <c r="F207">
        <v>20</v>
      </c>
      <c r="G207" t="s">
        <v>11</v>
      </c>
      <c r="H207">
        <v>200</v>
      </c>
      <c r="I207">
        <v>60</v>
      </c>
      <c r="J207">
        <v>60</v>
      </c>
      <c r="K207">
        <v>75</v>
      </c>
      <c r="L207" s="2">
        <f>(31.694+30.51+30.435)/3</f>
        <v>30.879666666666665</v>
      </c>
    </row>
    <row r="208" spans="1:12" x14ac:dyDescent="0.3">
      <c r="A208">
        <v>40</v>
      </c>
      <c r="B208">
        <v>0.25</v>
      </c>
      <c r="C208">
        <v>0.2</v>
      </c>
      <c r="D208">
        <v>2</v>
      </c>
      <c r="E208">
        <v>1.6</v>
      </c>
      <c r="F208">
        <v>20</v>
      </c>
      <c r="G208" t="s">
        <v>11</v>
      </c>
      <c r="H208">
        <v>200</v>
      </c>
      <c r="I208">
        <v>60</v>
      </c>
      <c r="J208">
        <v>80</v>
      </c>
      <c r="K208">
        <v>100</v>
      </c>
      <c r="L208" s="2">
        <f>(31.647+31.523+31.325)/3</f>
        <v>31.498333333333335</v>
      </c>
    </row>
    <row r="209" spans="1:12" x14ac:dyDescent="0.3">
      <c r="A209">
        <v>40</v>
      </c>
      <c r="B209">
        <v>0.25</v>
      </c>
      <c r="C209">
        <v>0.15</v>
      </c>
      <c r="D209">
        <v>0.75</v>
      </c>
      <c r="E209">
        <v>1.4</v>
      </c>
      <c r="F209">
        <v>20</v>
      </c>
      <c r="G209" t="s">
        <v>10</v>
      </c>
      <c r="H209">
        <v>200</v>
      </c>
      <c r="I209">
        <v>55</v>
      </c>
      <c r="J209">
        <v>40</v>
      </c>
      <c r="K209">
        <v>75</v>
      </c>
      <c r="L209" s="2">
        <f>(20.623+20.869+20.925)/3</f>
        <v>20.805666666666667</v>
      </c>
    </row>
    <row r="210" spans="1:12" x14ac:dyDescent="0.3">
      <c r="A210">
        <v>40</v>
      </c>
      <c r="B210">
        <v>0.25</v>
      </c>
      <c r="C210">
        <v>0.15</v>
      </c>
      <c r="D210">
        <v>0.75</v>
      </c>
      <c r="E210">
        <v>1.4</v>
      </c>
      <c r="F210">
        <v>20</v>
      </c>
      <c r="G210" t="s">
        <v>10</v>
      </c>
      <c r="H210">
        <v>200</v>
      </c>
      <c r="I210">
        <v>55</v>
      </c>
      <c r="J210">
        <v>60</v>
      </c>
      <c r="K210">
        <v>100</v>
      </c>
      <c r="L210" s="2">
        <f>(21.255+21.431+21.471)/3</f>
        <v>21.385666666666665</v>
      </c>
    </row>
    <row r="211" spans="1:12" x14ac:dyDescent="0.3">
      <c r="A211">
        <v>40</v>
      </c>
      <c r="B211">
        <v>0.25</v>
      </c>
      <c r="C211">
        <v>0.15</v>
      </c>
      <c r="D211">
        <v>0.75</v>
      </c>
      <c r="E211">
        <v>1.4</v>
      </c>
      <c r="F211">
        <v>20</v>
      </c>
      <c r="G211" t="s">
        <v>10</v>
      </c>
      <c r="H211">
        <v>200</v>
      </c>
      <c r="I211">
        <v>55</v>
      </c>
      <c r="J211">
        <v>80</v>
      </c>
      <c r="K211">
        <v>50</v>
      </c>
      <c r="L211" s="2">
        <f>(20.537+21.58+21.542)/3</f>
        <v>21.219666666666665</v>
      </c>
    </row>
    <row r="212" spans="1:12" x14ac:dyDescent="0.3">
      <c r="A212">
        <v>40</v>
      </c>
      <c r="B212">
        <v>0.25</v>
      </c>
      <c r="C212">
        <v>0.15</v>
      </c>
      <c r="D212">
        <v>1</v>
      </c>
      <c r="E212">
        <v>1.6</v>
      </c>
      <c r="F212">
        <v>50</v>
      </c>
      <c r="G212" t="s">
        <v>11</v>
      </c>
      <c r="H212">
        <v>210</v>
      </c>
      <c r="I212">
        <v>50</v>
      </c>
      <c r="J212">
        <v>40</v>
      </c>
      <c r="K212">
        <v>75</v>
      </c>
      <c r="L212" s="2">
        <f>(20.671+20.483+20.717)/3</f>
        <v>20.623666666666665</v>
      </c>
    </row>
    <row r="213" spans="1:12" x14ac:dyDescent="0.3">
      <c r="A213">
        <v>40</v>
      </c>
      <c r="B213">
        <v>0.25</v>
      </c>
      <c r="C213">
        <v>0.15</v>
      </c>
      <c r="D213">
        <v>1</v>
      </c>
      <c r="E213">
        <v>1.6</v>
      </c>
      <c r="F213">
        <v>50</v>
      </c>
      <c r="G213" t="s">
        <v>11</v>
      </c>
      <c r="H213">
        <v>210</v>
      </c>
      <c r="I213">
        <v>50</v>
      </c>
      <c r="J213">
        <v>60</v>
      </c>
      <c r="K213">
        <v>100</v>
      </c>
      <c r="L213" s="2">
        <f>(19.143+20.555+20.622)/3</f>
        <v>20.106666666666666</v>
      </c>
    </row>
    <row r="214" spans="1:12" x14ac:dyDescent="0.3">
      <c r="A214">
        <v>40</v>
      </c>
      <c r="B214">
        <v>0.25</v>
      </c>
      <c r="C214">
        <v>0.15</v>
      </c>
      <c r="D214">
        <v>1</v>
      </c>
      <c r="E214">
        <v>1.6</v>
      </c>
      <c r="F214">
        <v>50</v>
      </c>
      <c r="G214" t="s">
        <v>11</v>
      </c>
      <c r="H214">
        <v>210</v>
      </c>
      <c r="I214">
        <v>50</v>
      </c>
      <c r="J214">
        <v>80</v>
      </c>
      <c r="K214">
        <v>50</v>
      </c>
      <c r="L214" s="2">
        <f>(21.741+20.96+20.635)/3</f>
        <v>21.111999999999998</v>
      </c>
    </row>
    <row r="215" spans="1:12" x14ac:dyDescent="0.3">
      <c r="A215">
        <v>40</v>
      </c>
      <c r="B215">
        <v>0.25</v>
      </c>
      <c r="C215">
        <v>0.15</v>
      </c>
      <c r="D215">
        <v>2</v>
      </c>
      <c r="E215">
        <v>1.2</v>
      </c>
      <c r="F215">
        <v>80</v>
      </c>
      <c r="G215" t="s">
        <v>9</v>
      </c>
      <c r="H215">
        <v>190</v>
      </c>
      <c r="I215">
        <v>60</v>
      </c>
      <c r="J215">
        <v>40</v>
      </c>
      <c r="K215">
        <v>75</v>
      </c>
      <c r="L215" s="2">
        <f>(21.279+21.334+21.192)/3</f>
        <v>21.268333333333334</v>
      </c>
    </row>
    <row r="216" spans="1:12" x14ac:dyDescent="0.3">
      <c r="A216">
        <v>40</v>
      </c>
      <c r="B216">
        <v>0.25</v>
      </c>
      <c r="C216">
        <v>0.15</v>
      </c>
      <c r="D216">
        <v>2</v>
      </c>
      <c r="E216">
        <v>1.2</v>
      </c>
      <c r="F216">
        <v>80</v>
      </c>
      <c r="G216" t="s">
        <v>9</v>
      </c>
      <c r="H216">
        <v>190</v>
      </c>
      <c r="I216">
        <v>60</v>
      </c>
      <c r="J216">
        <v>60</v>
      </c>
      <c r="K216">
        <v>100</v>
      </c>
      <c r="L216" s="2">
        <f>(21.86+22.103+21.768)/3</f>
        <v>21.91033333333333</v>
      </c>
    </row>
    <row r="217" spans="1:12" x14ac:dyDescent="0.3">
      <c r="A217">
        <v>40</v>
      </c>
      <c r="B217">
        <v>0.25</v>
      </c>
      <c r="C217">
        <v>0.15</v>
      </c>
      <c r="D217">
        <v>2</v>
      </c>
      <c r="E217">
        <v>1.2</v>
      </c>
      <c r="F217">
        <v>80</v>
      </c>
      <c r="G217" t="s">
        <v>9</v>
      </c>
      <c r="H217">
        <v>190</v>
      </c>
      <c r="I217">
        <v>60</v>
      </c>
      <c r="J217">
        <v>80</v>
      </c>
      <c r="K217">
        <v>50</v>
      </c>
      <c r="L217" s="2">
        <f>(25.346+25.29+25.27)/3</f>
        <v>25.301999999999996</v>
      </c>
    </row>
    <row r="218" spans="1:12" x14ac:dyDescent="0.3">
      <c r="A218">
        <v>50</v>
      </c>
      <c r="B218">
        <v>0.4</v>
      </c>
      <c r="C218">
        <v>0.1</v>
      </c>
      <c r="D218">
        <v>0.75</v>
      </c>
      <c r="E218">
        <v>1.6</v>
      </c>
      <c r="F218">
        <v>80</v>
      </c>
      <c r="G218" t="s">
        <v>9</v>
      </c>
      <c r="H218">
        <v>200</v>
      </c>
      <c r="I218">
        <v>50</v>
      </c>
      <c r="J218">
        <v>40</v>
      </c>
      <c r="K218">
        <v>100</v>
      </c>
      <c r="L218" s="2">
        <f>(12.844+12.775+12.668)/3</f>
        <v>12.762333333333332</v>
      </c>
    </row>
    <row r="219" spans="1:12" x14ac:dyDescent="0.3">
      <c r="A219">
        <v>50</v>
      </c>
      <c r="B219">
        <v>0.4</v>
      </c>
      <c r="C219">
        <v>0.1</v>
      </c>
      <c r="D219">
        <v>0.75</v>
      </c>
      <c r="E219">
        <v>1.6</v>
      </c>
      <c r="F219">
        <v>80</v>
      </c>
      <c r="G219" t="s">
        <v>9</v>
      </c>
      <c r="H219">
        <v>200</v>
      </c>
      <c r="I219">
        <v>50</v>
      </c>
      <c r="J219">
        <v>60</v>
      </c>
      <c r="K219">
        <v>50</v>
      </c>
      <c r="L219" s="2">
        <f>(11.888+12.01+11.92)/3</f>
        <v>11.939333333333332</v>
      </c>
    </row>
    <row r="220" spans="1:12" x14ac:dyDescent="0.3">
      <c r="A220">
        <v>50</v>
      </c>
      <c r="B220">
        <v>0.4</v>
      </c>
      <c r="C220">
        <v>0.1</v>
      </c>
      <c r="D220">
        <v>0.75</v>
      </c>
      <c r="E220">
        <v>1.6</v>
      </c>
      <c r="F220">
        <v>80</v>
      </c>
      <c r="G220" t="s">
        <v>9</v>
      </c>
      <c r="H220">
        <v>200</v>
      </c>
      <c r="I220">
        <v>50</v>
      </c>
      <c r="J220">
        <v>80</v>
      </c>
      <c r="K220">
        <v>75</v>
      </c>
      <c r="L220" s="2">
        <f>(12.113+12.591+12.324)/3</f>
        <v>12.342666666666666</v>
      </c>
    </row>
    <row r="221" spans="1:12" x14ac:dyDescent="0.3">
      <c r="A221">
        <v>50</v>
      </c>
      <c r="B221">
        <v>0.4</v>
      </c>
      <c r="C221">
        <v>0.1</v>
      </c>
      <c r="D221">
        <v>1</v>
      </c>
      <c r="E221">
        <v>1.2</v>
      </c>
      <c r="F221">
        <v>20</v>
      </c>
      <c r="G221" t="s">
        <v>10</v>
      </c>
      <c r="H221">
        <v>210</v>
      </c>
      <c r="I221">
        <v>60</v>
      </c>
      <c r="J221">
        <v>40</v>
      </c>
      <c r="K221">
        <v>100</v>
      </c>
      <c r="L221" s="2">
        <f>(11.217+11.489+11.23)/3</f>
        <v>11.312000000000003</v>
      </c>
    </row>
    <row r="222" spans="1:12" x14ac:dyDescent="0.3">
      <c r="A222">
        <v>50</v>
      </c>
      <c r="B222">
        <v>0.4</v>
      </c>
      <c r="C222">
        <v>0.1</v>
      </c>
      <c r="D222">
        <v>1</v>
      </c>
      <c r="E222">
        <v>1.2</v>
      </c>
      <c r="F222">
        <v>20</v>
      </c>
      <c r="G222" t="s">
        <v>10</v>
      </c>
      <c r="H222">
        <v>210</v>
      </c>
      <c r="I222">
        <v>60</v>
      </c>
      <c r="J222">
        <v>60</v>
      </c>
      <c r="K222">
        <v>50</v>
      </c>
      <c r="L222" s="2">
        <f>(11.155+11.466+11.512)/3</f>
        <v>11.377666666666665</v>
      </c>
    </row>
    <row r="223" spans="1:12" x14ac:dyDescent="0.3">
      <c r="A223">
        <v>50</v>
      </c>
      <c r="B223">
        <v>0.4</v>
      </c>
      <c r="C223">
        <v>0.1</v>
      </c>
      <c r="D223">
        <v>1</v>
      </c>
      <c r="E223">
        <v>1.2</v>
      </c>
      <c r="F223">
        <v>20</v>
      </c>
      <c r="G223" t="s">
        <v>10</v>
      </c>
      <c r="H223">
        <v>210</v>
      </c>
      <c r="I223">
        <v>60</v>
      </c>
      <c r="J223">
        <v>80</v>
      </c>
      <c r="K223">
        <v>75</v>
      </c>
      <c r="L223" s="2">
        <f>(11.519+12.172+11.55)/3</f>
        <v>11.747</v>
      </c>
    </row>
    <row r="224" spans="1:12" x14ac:dyDescent="0.3">
      <c r="A224">
        <v>50</v>
      </c>
      <c r="B224">
        <v>0.4</v>
      </c>
      <c r="C224">
        <v>0.1</v>
      </c>
      <c r="D224">
        <v>2</v>
      </c>
      <c r="E224">
        <v>1.4</v>
      </c>
      <c r="F224">
        <v>50</v>
      </c>
      <c r="G224" t="s">
        <v>11</v>
      </c>
      <c r="H224">
        <v>190</v>
      </c>
      <c r="I224">
        <v>55</v>
      </c>
      <c r="J224">
        <v>40</v>
      </c>
      <c r="K224">
        <v>100</v>
      </c>
      <c r="L224" s="2">
        <f>(12.099+12.344+11.938)/3</f>
        <v>12.127000000000001</v>
      </c>
    </row>
    <row r="225" spans="1:12" x14ac:dyDescent="0.3">
      <c r="A225">
        <v>50</v>
      </c>
      <c r="B225">
        <v>0.4</v>
      </c>
      <c r="C225">
        <v>0.1</v>
      </c>
      <c r="D225">
        <v>2</v>
      </c>
      <c r="E225">
        <v>1.4</v>
      </c>
      <c r="F225">
        <v>50</v>
      </c>
      <c r="G225" t="s">
        <v>11</v>
      </c>
      <c r="H225">
        <v>190</v>
      </c>
      <c r="I225">
        <v>55</v>
      </c>
      <c r="J225">
        <v>60</v>
      </c>
      <c r="K225">
        <v>50</v>
      </c>
      <c r="L225" s="2">
        <f>(11.31+11.341+11.294)/3</f>
        <v>11.315</v>
      </c>
    </row>
    <row r="226" spans="1:12" x14ac:dyDescent="0.3">
      <c r="A226">
        <v>50</v>
      </c>
      <c r="B226">
        <v>0.4</v>
      </c>
      <c r="C226">
        <v>0.1</v>
      </c>
      <c r="D226">
        <v>2</v>
      </c>
      <c r="E226">
        <v>1.4</v>
      </c>
      <c r="F226">
        <v>50</v>
      </c>
      <c r="G226" t="s">
        <v>11</v>
      </c>
      <c r="H226">
        <v>190</v>
      </c>
      <c r="I226">
        <v>55</v>
      </c>
      <c r="J226">
        <v>80</v>
      </c>
      <c r="K226">
        <v>75</v>
      </c>
      <c r="L226" s="2">
        <f>(11.609+11.424+12.251)/3</f>
        <v>11.761333333333333</v>
      </c>
    </row>
    <row r="227" spans="1:12" x14ac:dyDescent="0.3">
      <c r="A227">
        <v>50</v>
      </c>
      <c r="B227">
        <v>0.4</v>
      </c>
      <c r="C227">
        <v>0.2</v>
      </c>
      <c r="D227">
        <v>0.75</v>
      </c>
      <c r="E227">
        <v>1.4</v>
      </c>
      <c r="F227">
        <v>80</v>
      </c>
      <c r="G227" t="s">
        <v>11</v>
      </c>
      <c r="H227">
        <v>210</v>
      </c>
      <c r="I227">
        <v>60</v>
      </c>
      <c r="J227">
        <v>40</v>
      </c>
      <c r="K227">
        <v>75</v>
      </c>
      <c r="L227" s="2">
        <f>(21.663+22.597+23.164)/3</f>
        <v>22.474666666666668</v>
      </c>
    </row>
    <row r="228" spans="1:12" x14ac:dyDescent="0.3">
      <c r="A228">
        <v>50</v>
      </c>
      <c r="B228">
        <v>0.4</v>
      </c>
      <c r="C228">
        <v>0.2</v>
      </c>
      <c r="D228">
        <v>0.75</v>
      </c>
      <c r="E228">
        <v>1.4</v>
      </c>
      <c r="F228">
        <v>80</v>
      </c>
      <c r="G228" t="s">
        <v>11</v>
      </c>
      <c r="H228">
        <v>210</v>
      </c>
      <c r="I228">
        <v>60</v>
      </c>
      <c r="J228">
        <v>60</v>
      </c>
      <c r="K228">
        <v>100</v>
      </c>
      <c r="L228" s="2">
        <f>(21.926+22.415+22.948)/3</f>
        <v>22.429666666666662</v>
      </c>
    </row>
    <row r="229" spans="1:12" x14ac:dyDescent="0.3">
      <c r="A229">
        <v>50</v>
      </c>
      <c r="B229">
        <v>0.4</v>
      </c>
      <c r="C229">
        <v>0.2</v>
      </c>
      <c r="D229">
        <v>0.75</v>
      </c>
      <c r="E229">
        <v>1.4</v>
      </c>
      <c r="F229">
        <v>80</v>
      </c>
      <c r="G229" t="s">
        <v>11</v>
      </c>
      <c r="H229">
        <v>210</v>
      </c>
      <c r="I229">
        <v>60</v>
      </c>
      <c r="J229">
        <v>80</v>
      </c>
      <c r="K229">
        <v>50</v>
      </c>
      <c r="L229" s="2">
        <f>(22.03+22.41+22.209)/3</f>
        <v>22.216333333333335</v>
      </c>
    </row>
    <row r="230" spans="1:12" x14ac:dyDescent="0.3">
      <c r="A230">
        <v>50</v>
      </c>
      <c r="B230">
        <v>0.4</v>
      </c>
      <c r="C230">
        <v>0.2</v>
      </c>
      <c r="D230">
        <v>1</v>
      </c>
      <c r="E230">
        <v>1.6</v>
      </c>
      <c r="F230">
        <v>20</v>
      </c>
      <c r="G230" t="s">
        <v>9</v>
      </c>
      <c r="H230">
        <v>190</v>
      </c>
      <c r="I230">
        <v>55</v>
      </c>
      <c r="J230">
        <v>40</v>
      </c>
      <c r="K230">
        <v>75</v>
      </c>
      <c r="L230" s="2">
        <f>(22.257+22.911+22.442)/3</f>
        <v>22.536666666666672</v>
      </c>
    </row>
    <row r="231" spans="1:12" x14ac:dyDescent="0.3">
      <c r="A231">
        <v>50</v>
      </c>
      <c r="B231">
        <v>0.4</v>
      </c>
      <c r="C231">
        <v>0.2</v>
      </c>
      <c r="D231">
        <v>1</v>
      </c>
      <c r="E231">
        <v>1.6</v>
      </c>
      <c r="F231">
        <v>20</v>
      </c>
      <c r="G231" t="s">
        <v>9</v>
      </c>
      <c r="H231">
        <v>190</v>
      </c>
      <c r="I231">
        <v>55</v>
      </c>
      <c r="J231">
        <v>60</v>
      </c>
      <c r="K231">
        <v>100</v>
      </c>
      <c r="L231" s="2">
        <f>(22.057+22.384+21.963)/3</f>
        <v>22.134666666666664</v>
      </c>
    </row>
    <row r="232" spans="1:12" x14ac:dyDescent="0.3">
      <c r="A232">
        <v>50</v>
      </c>
      <c r="B232">
        <v>0.4</v>
      </c>
      <c r="C232">
        <v>0.2</v>
      </c>
      <c r="D232">
        <v>1</v>
      </c>
      <c r="E232">
        <v>1.6</v>
      </c>
      <c r="F232">
        <v>20</v>
      </c>
      <c r="G232" t="s">
        <v>9</v>
      </c>
      <c r="H232">
        <v>190</v>
      </c>
      <c r="I232">
        <v>55</v>
      </c>
      <c r="J232">
        <v>80</v>
      </c>
      <c r="K232">
        <v>50</v>
      </c>
      <c r="L232" s="2">
        <f>(22.434+22.729+22.515)/3</f>
        <v>22.559333333333331</v>
      </c>
    </row>
    <row r="233" spans="1:12" x14ac:dyDescent="0.3">
      <c r="A233">
        <v>50</v>
      </c>
      <c r="B233">
        <v>0.4</v>
      </c>
      <c r="C233">
        <v>0.2</v>
      </c>
      <c r="D233">
        <v>2</v>
      </c>
      <c r="E233">
        <v>1.2</v>
      </c>
      <c r="F233">
        <v>50</v>
      </c>
      <c r="G233" t="s">
        <v>10</v>
      </c>
      <c r="H233">
        <v>200</v>
      </c>
      <c r="I233">
        <v>50</v>
      </c>
      <c r="J233">
        <v>40</v>
      </c>
      <c r="K233">
        <v>75</v>
      </c>
      <c r="L233" s="2">
        <f>(22.089+22.776+22.832)/3</f>
        <v>22.565666666666669</v>
      </c>
    </row>
    <row r="234" spans="1:12" x14ac:dyDescent="0.3">
      <c r="A234">
        <v>50</v>
      </c>
      <c r="B234">
        <v>0.4</v>
      </c>
      <c r="C234">
        <v>0.2</v>
      </c>
      <c r="D234">
        <v>2</v>
      </c>
      <c r="E234">
        <v>1.2</v>
      </c>
      <c r="F234">
        <v>50</v>
      </c>
      <c r="G234" t="s">
        <v>10</v>
      </c>
      <c r="H234">
        <v>200</v>
      </c>
      <c r="I234">
        <v>50</v>
      </c>
      <c r="J234">
        <v>60</v>
      </c>
      <c r="K234">
        <v>100</v>
      </c>
      <c r="L234" s="2">
        <f>(22.716+23.089+22.716)/3</f>
        <v>22.840333333333334</v>
      </c>
    </row>
    <row r="235" spans="1:12" x14ac:dyDescent="0.3">
      <c r="A235">
        <v>50</v>
      </c>
      <c r="B235">
        <v>0.4</v>
      </c>
      <c r="C235">
        <v>0.2</v>
      </c>
      <c r="D235">
        <v>2</v>
      </c>
      <c r="E235">
        <v>1.2</v>
      </c>
      <c r="F235">
        <v>50</v>
      </c>
      <c r="G235" t="s">
        <v>10</v>
      </c>
      <c r="H235">
        <v>200</v>
      </c>
      <c r="I235">
        <v>50</v>
      </c>
      <c r="J235">
        <v>80</v>
      </c>
      <c r="K235">
        <v>50</v>
      </c>
      <c r="L235" s="2">
        <f>(22.074+21.978+21.892)/3</f>
        <v>21.981333333333335</v>
      </c>
    </row>
    <row r="236" spans="1:12" x14ac:dyDescent="0.3">
      <c r="A236">
        <v>50</v>
      </c>
      <c r="B236">
        <v>0.4</v>
      </c>
      <c r="C236">
        <v>0.15</v>
      </c>
      <c r="D236">
        <v>0.75</v>
      </c>
      <c r="E236">
        <v>1.6</v>
      </c>
      <c r="F236">
        <v>50</v>
      </c>
      <c r="G236" t="s">
        <v>10</v>
      </c>
      <c r="H236">
        <v>190</v>
      </c>
      <c r="I236">
        <v>60</v>
      </c>
      <c r="J236">
        <v>40</v>
      </c>
      <c r="K236">
        <v>100</v>
      </c>
      <c r="L236" s="2">
        <f>(17.319+16.486+17.067)/3</f>
        <v>16.957333333333334</v>
      </c>
    </row>
    <row r="237" spans="1:12" x14ac:dyDescent="0.3">
      <c r="A237">
        <v>50</v>
      </c>
      <c r="B237">
        <v>0.4</v>
      </c>
      <c r="C237">
        <v>0.15</v>
      </c>
      <c r="D237">
        <v>0.75</v>
      </c>
      <c r="E237">
        <v>1.6</v>
      </c>
      <c r="F237">
        <v>50</v>
      </c>
      <c r="G237" t="s">
        <v>10</v>
      </c>
      <c r="H237">
        <v>190</v>
      </c>
      <c r="I237">
        <v>60</v>
      </c>
      <c r="J237">
        <v>60</v>
      </c>
      <c r="K237">
        <v>50</v>
      </c>
      <c r="L237" s="2">
        <f>(16.619+16.484+16.519)/3</f>
        <v>16.540666666666667</v>
      </c>
    </row>
    <row r="238" spans="1:12" x14ac:dyDescent="0.3">
      <c r="A238">
        <v>50</v>
      </c>
      <c r="B238">
        <v>0.4</v>
      </c>
      <c r="C238">
        <v>0.15</v>
      </c>
      <c r="D238">
        <v>0.75</v>
      </c>
      <c r="E238">
        <v>1.6</v>
      </c>
      <c r="F238">
        <v>50</v>
      </c>
      <c r="G238" t="s">
        <v>10</v>
      </c>
      <c r="H238">
        <v>190</v>
      </c>
      <c r="I238">
        <v>60</v>
      </c>
      <c r="J238">
        <v>80</v>
      </c>
      <c r="K238">
        <v>75</v>
      </c>
      <c r="L238" s="2">
        <f>(16.268+16.22+16.178)/3</f>
        <v>16.221999999999998</v>
      </c>
    </row>
    <row r="239" spans="1:12" x14ac:dyDescent="0.3">
      <c r="A239">
        <v>50</v>
      </c>
      <c r="B239">
        <v>0.4</v>
      </c>
      <c r="C239">
        <v>0.15</v>
      </c>
      <c r="D239">
        <v>1</v>
      </c>
      <c r="E239">
        <v>1.2</v>
      </c>
      <c r="F239">
        <v>80</v>
      </c>
      <c r="G239" t="s">
        <v>11</v>
      </c>
      <c r="H239">
        <v>200</v>
      </c>
      <c r="I239">
        <v>55</v>
      </c>
      <c r="J239">
        <v>40</v>
      </c>
      <c r="K239">
        <v>100</v>
      </c>
      <c r="L239" s="2">
        <f>(17.414+17.799+17.771)/3</f>
        <v>17.661333333333335</v>
      </c>
    </row>
    <row r="240" spans="1:12" x14ac:dyDescent="0.3">
      <c r="A240">
        <v>50</v>
      </c>
      <c r="B240">
        <v>0.4</v>
      </c>
      <c r="C240">
        <v>0.15</v>
      </c>
      <c r="D240">
        <v>1</v>
      </c>
      <c r="E240">
        <v>1.2</v>
      </c>
      <c r="F240">
        <v>80</v>
      </c>
      <c r="G240" t="s">
        <v>11</v>
      </c>
      <c r="H240">
        <v>200</v>
      </c>
      <c r="I240">
        <v>55</v>
      </c>
      <c r="J240">
        <v>60</v>
      </c>
      <c r="K240">
        <v>50</v>
      </c>
      <c r="L240" s="2">
        <f>(17.134+17.171+17.244)/3</f>
        <v>17.183</v>
      </c>
    </row>
    <row r="241" spans="1:12" x14ac:dyDescent="0.3">
      <c r="A241">
        <v>50</v>
      </c>
      <c r="B241">
        <v>0.4</v>
      </c>
      <c r="C241">
        <v>0.15</v>
      </c>
      <c r="D241">
        <v>1</v>
      </c>
      <c r="E241">
        <v>1.2</v>
      </c>
      <c r="F241">
        <v>80</v>
      </c>
      <c r="G241" t="s">
        <v>11</v>
      </c>
      <c r="H241">
        <v>200</v>
      </c>
      <c r="I241">
        <v>55</v>
      </c>
      <c r="J241">
        <v>80</v>
      </c>
      <c r="K241">
        <v>75</v>
      </c>
      <c r="L241" s="2">
        <f>(16.644+16.739+16.916)/3</f>
        <v>16.766333333333332</v>
      </c>
    </row>
    <row r="242" spans="1:12" x14ac:dyDescent="0.3">
      <c r="A242">
        <v>50</v>
      </c>
      <c r="B242">
        <v>0.4</v>
      </c>
      <c r="C242">
        <v>0.15</v>
      </c>
      <c r="D242">
        <v>2</v>
      </c>
      <c r="E242">
        <v>1.4</v>
      </c>
      <c r="F242">
        <v>20</v>
      </c>
      <c r="G242" t="s">
        <v>9</v>
      </c>
      <c r="H242">
        <v>210</v>
      </c>
      <c r="I242">
        <v>50</v>
      </c>
      <c r="J242">
        <v>40</v>
      </c>
      <c r="K242">
        <v>100</v>
      </c>
      <c r="L242" s="2">
        <f>(16.033+16.717+17.126)/3</f>
        <v>16.625333333333334</v>
      </c>
    </row>
    <row r="243" spans="1:12" x14ac:dyDescent="0.3">
      <c r="A243">
        <v>50</v>
      </c>
      <c r="B243">
        <v>0.4</v>
      </c>
      <c r="C243">
        <v>0.15</v>
      </c>
      <c r="D243">
        <v>2</v>
      </c>
      <c r="E243">
        <v>1.4</v>
      </c>
      <c r="F243">
        <v>20</v>
      </c>
      <c r="G243" t="s">
        <v>9</v>
      </c>
      <c r="H243">
        <v>210</v>
      </c>
      <c r="I243">
        <v>50</v>
      </c>
      <c r="J243">
        <v>60</v>
      </c>
      <c r="K243">
        <v>50</v>
      </c>
      <c r="L243" s="2">
        <f>(16.698+16.874+17.254)/3</f>
        <v>16.942000000000004</v>
      </c>
    </row>
    <row r="244" spans="1:12" x14ac:dyDescent="0.3">
      <c r="A244">
        <v>50</v>
      </c>
      <c r="B244">
        <v>0.4</v>
      </c>
      <c r="C244">
        <v>0.15</v>
      </c>
      <c r="D244">
        <v>2</v>
      </c>
      <c r="E244">
        <v>1.4</v>
      </c>
      <c r="F244">
        <v>20</v>
      </c>
      <c r="G244" t="s">
        <v>9</v>
      </c>
      <c r="H244">
        <v>210</v>
      </c>
      <c r="I244">
        <v>50</v>
      </c>
      <c r="J244">
        <v>80</v>
      </c>
      <c r="K244">
        <v>75</v>
      </c>
      <c r="L244" s="2">
        <f>(17.363+17.229+17.466)/3</f>
        <v>17.352666666666668</v>
      </c>
    </row>
    <row r="245" spans="1:12" x14ac:dyDescent="0.3">
      <c r="A245">
        <v>50</v>
      </c>
      <c r="B245">
        <v>0.25</v>
      </c>
      <c r="C245">
        <v>0.1</v>
      </c>
      <c r="D245">
        <v>0.75</v>
      </c>
      <c r="E245">
        <v>1.2</v>
      </c>
      <c r="F245">
        <v>20</v>
      </c>
      <c r="G245" t="s">
        <v>11</v>
      </c>
      <c r="H245">
        <v>190</v>
      </c>
      <c r="I245">
        <v>50</v>
      </c>
      <c r="J245">
        <v>40</v>
      </c>
      <c r="K245">
        <v>50</v>
      </c>
      <c r="L245" s="2">
        <f>(12.219+12.318+12.304)/3</f>
        <v>12.280333333333333</v>
      </c>
    </row>
    <row r="246" spans="1:12" x14ac:dyDescent="0.3">
      <c r="A246">
        <v>50</v>
      </c>
      <c r="B246">
        <v>0.25</v>
      </c>
      <c r="C246">
        <v>0.1</v>
      </c>
      <c r="D246">
        <v>0.75</v>
      </c>
      <c r="E246">
        <v>1.2</v>
      </c>
      <c r="F246">
        <v>20</v>
      </c>
      <c r="G246" t="s">
        <v>11</v>
      </c>
      <c r="H246">
        <v>190</v>
      </c>
      <c r="I246">
        <v>50</v>
      </c>
      <c r="J246">
        <v>60</v>
      </c>
      <c r="K246">
        <v>75</v>
      </c>
      <c r="L246" s="2">
        <f>(12.325+12.532+12.4)/3</f>
        <v>12.418999999999999</v>
      </c>
    </row>
    <row r="247" spans="1:12" x14ac:dyDescent="0.3">
      <c r="A247">
        <v>50</v>
      </c>
      <c r="B247">
        <v>0.25</v>
      </c>
      <c r="C247">
        <v>0.1</v>
      </c>
      <c r="D247">
        <v>0.75</v>
      </c>
      <c r="E247">
        <v>1.2</v>
      </c>
      <c r="F247">
        <v>20</v>
      </c>
      <c r="G247" t="s">
        <v>11</v>
      </c>
      <c r="H247">
        <v>190</v>
      </c>
      <c r="I247">
        <v>50</v>
      </c>
      <c r="J247">
        <v>80</v>
      </c>
      <c r="K247">
        <v>100</v>
      </c>
      <c r="L247" s="2">
        <f>(12.729+12.498+12.819)/3</f>
        <v>12.682</v>
      </c>
    </row>
    <row r="248" spans="1:12" x14ac:dyDescent="0.3">
      <c r="A248">
        <v>50</v>
      </c>
      <c r="B248">
        <v>0.25</v>
      </c>
      <c r="C248">
        <v>0.1</v>
      </c>
      <c r="D248">
        <v>1</v>
      </c>
      <c r="E248">
        <v>1.4</v>
      </c>
      <c r="F248">
        <v>50</v>
      </c>
      <c r="G248" t="s">
        <v>9</v>
      </c>
      <c r="H248">
        <v>200</v>
      </c>
      <c r="I248">
        <v>60</v>
      </c>
      <c r="J248">
        <v>40</v>
      </c>
      <c r="K248">
        <v>50</v>
      </c>
      <c r="L248" s="2">
        <f>(11.819+11.797+12.019)/3</f>
        <v>11.878333333333332</v>
      </c>
    </row>
    <row r="249" spans="1:12" x14ac:dyDescent="0.3">
      <c r="A249">
        <v>50</v>
      </c>
      <c r="B249">
        <v>0.25</v>
      </c>
      <c r="C249">
        <v>0.1</v>
      </c>
      <c r="D249">
        <v>1</v>
      </c>
      <c r="E249">
        <v>1.4</v>
      </c>
      <c r="F249">
        <v>50</v>
      </c>
      <c r="G249" t="s">
        <v>9</v>
      </c>
      <c r="H249">
        <v>200</v>
      </c>
      <c r="I249">
        <v>60</v>
      </c>
      <c r="J249">
        <v>60</v>
      </c>
      <c r="K249">
        <v>75</v>
      </c>
      <c r="L249" s="2">
        <f>(11.58+11.196+11.365)/3</f>
        <v>11.380333333333333</v>
      </c>
    </row>
    <row r="250" spans="1:12" x14ac:dyDescent="0.3">
      <c r="A250">
        <v>50</v>
      </c>
      <c r="B250">
        <v>0.25</v>
      </c>
      <c r="C250">
        <v>0.1</v>
      </c>
      <c r="D250">
        <v>1</v>
      </c>
      <c r="E250">
        <v>1.4</v>
      </c>
      <c r="F250">
        <v>50</v>
      </c>
      <c r="G250" t="s">
        <v>9</v>
      </c>
      <c r="H250">
        <v>200</v>
      </c>
      <c r="I250">
        <v>60</v>
      </c>
      <c r="J250">
        <v>80</v>
      </c>
      <c r="K250">
        <v>100</v>
      </c>
      <c r="L250" s="2">
        <f>(12.459+12.808+13.137)/3</f>
        <v>12.801333333333332</v>
      </c>
    </row>
    <row r="251" spans="1:12" x14ac:dyDescent="0.3">
      <c r="A251">
        <v>50</v>
      </c>
      <c r="B251">
        <v>0.25</v>
      </c>
      <c r="C251">
        <v>0.1</v>
      </c>
      <c r="D251">
        <v>2</v>
      </c>
      <c r="E251">
        <v>1.6</v>
      </c>
      <c r="F251">
        <v>80</v>
      </c>
      <c r="G251" t="s">
        <v>10</v>
      </c>
      <c r="H251">
        <v>210</v>
      </c>
      <c r="I251">
        <v>55</v>
      </c>
      <c r="J251">
        <v>40</v>
      </c>
      <c r="K251">
        <v>50</v>
      </c>
      <c r="L251" s="2">
        <f>(12.256+12.329+12.027)/3</f>
        <v>12.204000000000001</v>
      </c>
    </row>
    <row r="252" spans="1:12" x14ac:dyDescent="0.3">
      <c r="A252">
        <v>50</v>
      </c>
      <c r="B252">
        <v>0.25</v>
      </c>
      <c r="C252">
        <v>0.1</v>
      </c>
      <c r="D252">
        <v>2</v>
      </c>
      <c r="E252">
        <v>1.6</v>
      </c>
      <c r="F252">
        <v>80</v>
      </c>
      <c r="G252" t="s">
        <v>10</v>
      </c>
      <c r="H252">
        <v>210</v>
      </c>
      <c r="I252">
        <v>55</v>
      </c>
      <c r="J252">
        <v>60</v>
      </c>
      <c r="K252">
        <v>75</v>
      </c>
      <c r="L252" s="2">
        <f>(11.545+11.174+11.129)/3</f>
        <v>11.282666666666666</v>
      </c>
    </row>
    <row r="253" spans="1:12" x14ac:dyDescent="0.3">
      <c r="A253">
        <v>50</v>
      </c>
      <c r="B253">
        <v>0.25</v>
      </c>
      <c r="C253">
        <v>0.1</v>
      </c>
      <c r="D253">
        <v>2</v>
      </c>
      <c r="E253">
        <v>1.6</v>
      </c>
      <c r="F253">
        <v>80</v>
      </c>
      <c r="G253" t="s">
        <v>10</v>
      </c>
      <c r="H253">
        <v>210</v>
      </c>
      <c r="I253">
        <v>55</v>
      </c>
      <c r="J253">
        <v>80</v>
      </c>
      <c r="K253">
        <v>100</v>
      </c>
      <c r="L253" s="2">
        <f>(11.558+11.64+11.555)/3</f>
        <v>11.584333333333333</v>
      </c>
    </row>
    <row r="254" spans="1:12" x14ac:dyDescent="0.3">
      <c r="A254">
        <v>50</v>
      </c>
      <c r="B254">
        <v>0.25</v>
      </c>
      <c r="C254">
        <v>0.2</v>
      </c>
      <c r="D254">
        <v>0.75</v>
      </c>
      <c r="E254">
        <v>1.2</v>
      </c>
      <c r="F254">
        <v>50</v>
      </c>
      <c r="G254" t="s">
        <v>9</v>
      </c>
      <c r="H254">
        <v>210</v>
      </c>
      <c r="I254">
        <v>55</v>
      </c>
      <c r="J254">
        <v>40</v>
      </c>
      <c r="K254">
        <v>50</v>
      </c>
      <c r="L254" s="2">
        <f>(20.914+21.232+21.058)/3</f>
        <v>21.068000000000001</v>
      </c>
    </row>
    <row r="255" spans="1:12" x14ac:dyDescent="0.3">
      <c r="A255">
        <v>50</v>
      </c>
      <c r="B255">
        <v>0.25</v>
      </c>
      <c r="C255">
        <v>0.2</v>
      </c>
      <c r="D255">
        <v>0.75</v>
      </c>
      <c r="E255">
        <v>1.2</v>
      </c>
      <c r="F255">
        <v>50</v>
      </c>
      <c r="G255" t="s">
        <v>9</v>
      </c>
      <c r="H255">
        <v>210</v>
      </c>
      <c r="I255">
        <v>55</v>
      </c>
      <c r="J255">
        <v>60</v>
      </c>
      <c r="K255">
        <v>75</v>
      </c>
      <c r="L255" s="2">
        <f>(22.911+22.467+23.301)/3</f>
        <v>22.893000000000001</v>
      </c>
    </row>
    <row r="256" spans="1:12" x14ac:dyDescent="0.3">
      <c r="A256">
        <v>50</v>
      </c>
      <c r="B256">
        <v>0.25</v>
      </c>
      <c r="C256">
        <v>0.2</v>
      </c>
      <c r="D256">
        <v>0.75</v>
      </c>
      <c r="E256">
        <v>1.2</v>
      </c>
      <c r="F256">
        <v>50</v>
      </c>
      <c r="G256" t="s">
        <v>9</v>
      </c>
      <c r="H256">
        <v>210</v>
      </c>
      <c r="I256">
        <v>55</v>
      </c>
      <c r="J256">
        <v>80</v>
      </c>
      <c r="K256">
        <v>100</v>
      </c>
      <c r="L256" s="2">
        <f>(24.823+24.712+24.568)/3</f>
        <v>24.700999999999997</v>
      </c>
    </row>
    <row r="257" spans="1:12" x14ac:dyDescent="0.3">
      <c r="A257">
        <v>50</v>
      </c>
      <c r="B257">
        <v>0.25</v>
      </c>
      <c r="C257">
        <v>0.2</v>
      </c>
      <c r="D257">
        <v>1</v>
      </c>
      <c r="E257">
        <v>1.4</v>
      </c>
      <c r="F257">
        <v>80</v>
      </c>
      <c r="G257" t="s">
        <v>10</v>
      </c>
      <c r="H257">
        <v>190</v>
      </c>
      <c r="I257">
        <v>50</v>
      </c>
      <c r="J257">
        <v>40</v>
      </c>
      <c r="K257">
        <v>50</v>
      </c>
      <c r="L257" s="2">
        <f>(23.572+23.489+23.749)/3</f>
        <v>23.603333333333335</v>
      </c>
    </row>
    <row r="258" spans="1:12" x14ac:dyDescent="0.3">
      <c r="A258">
        <v>50</v>
      </c>
      <c r="B258">
        <v>0.25</v>
      </c>
      <c r="C258">
        <v>0.2</v>
      </c>
      <c r="D258">
        <v>1</v>
      </c>
      <c r="E258">
        <v>1.4</v>
      </c>
      <c r="F258">
        <v>80</v>
      </c>
      <c r="G258" t="s">
        <v>10</v>
      </c>
      <c r="H258">
        <v>190</v>
      </c>
      <c r="I258">
        <v>50</v>
      </c>
      <c r="J258">
        <v>60</v>
      </c>
      <c r="K258">
        <v>75</v>
      </c>
      <c r="L258" s="2">
        <f>(27.371+28.037+27.381)/3</f>
        <v>27.596333333333334</v>
      </c>
    </row>
    <row r="259" spans="1:12" x14ac:dyDescent="0.3">
      <c r="A259">
        <v>50</v>
      </c>
      <c r="B259">
        <v>0.25</v>
      </c>
      <c r="C259">
        <v>0.2</v>
      </c>
      <c r="D259">
        <v>1</v>
      </c>
      <c r="E259">
        <v>1.4</v>
      </c>
      <c r="F259">
        <v>80</v>
      </c>
      <c r="G259" t="s">
        <v>10</v>
      </c>
      <c r="H259">
        <v>190</v>
      </c>
      <c r="I259">
        <v>50</v>
      </c>
      <c r="J259">
        <v>80</v>
      </c>
      <c r="K259">
        <v>100</v>
      </c>
      <c r="L259" s="2">
        <f>(30.163+30.182+30.183)/3</f>
        <v>30.175999999999998</v>
      </c>
    </row>
    <row r="260" spans="1:12" x14ac:dyDescent="0.3">
      <c r="A260">
        <v>50</v>
      </c>
      <c r="B260">
        <v>0.25</v>
      </c>
      <c r="C260">
        <v>0.2</v>
      </c>
      <c r="D260">
        <v>2</v>
      </c>
      <c r="E260">
        <v>1.6</v>
      </c>
      <c r="F260">
        <v>20</v>
      </c>
      <c r="G260" t="s">
        <v>11</v>
      </c>
      <c r="H260">
        <v>200</v>
      </c>
      <c r="I260">
        <v>60</v>
      </c>
      <c r="J260">
        <v>40</v>
      </c>
      <c r="K260">
        <v>50</v>
      </c>
      <c r="L260" s="2">
        <f>(22.821+22.972+23.032)/3</f>
        <v>22.941666666666666</v>
      </c>
    </row>
    <row r="261" spans="1:12" x14ac:dyDescent="0.3">
      <c r="A261">
        <v>50</v>
      </c>
      <c r="B261">
        <v>0.25</v>
      </c>
      <c r="C261">
        <v>0.2</v>
      </c>
      <c r="D261">
        <v>2</v>
      </c>
      <c r="E261">
        <v>1.6</v>
      </c>
      <c r="F261">
        <v>20</v>
      </c>
      <c r="G261" t="s">
        <v>11</v>
      </c>
      <c r="H261">
        <v>200</v>
      </c>
      <c r="I261">
        <v>60</v>
      </c>
      <c r="J261">
        <v>60</v>
      </c>
      <c r="K261">
        <v>75</v>
      </c>
      <c r="L261" s="2">
        <f>(24.93+25.536+25.108)/3</f>
        <v>25.191333333333333</v>
      </c>
    </row>
    <row r="262" spans="1:12" x14ac:dyDescent="0.3">
      <c r="A262">
        <v>50</v>
      </c>
      <c r="B262">
        <v>0.25</v>
      </c>
      <c r="C262">
        <v>0.2</v>
      </c>
      <c r="D262">
        <v>2</v>
      </c>
      <c r="E262">
        <v>1.6</v>
      </c>
      <c r="F262">
        <v>20</v>
      </c>
      <c r="G262" t="s">
        <v>11</v>
      </c>
      <c r="H262">
        <v>200</v>
      </c>
      <c r="I262">
        <v>60</v>
      </c>
      <c r="J262">
        <v>80</v>
      </c>
      <c r="K262">
        <v>100</v>
      </c>
      <c r="L262" s="2">
        <f>(26.423+26.877+24.759)/3</f>
        <v>26.019666666666666</v>
      </c>
    </row>
    <row r="263" spans="1:12" x14ac:dyDescent="0.3">
      <c r="A263">
        <v>50</v>
      </c>
      <c r="B263">
        <v>0.25</v>
      </c>
      <c r="C263">
        <v>0.15</v>
      </c>
      <c r="D263">
        <v>0.75</v>
      </c>
      <c r="E263">
        <v>1.4</v>
      </c>
      <c r="F263">
        <v>20</v>
      </c>
      <c r="G263" t="s">
        <v>10</v>
      </c>
      <c r="H263">
        <v>200</v>
      </c>
      <c r="I263">
        <v>55</v>
      </c>
      <c r="J263">
        <v>40</v>
      </c>
      <c r="K263">
        <v>75</v>
      </c>
      <c r="L263" s="2">
        <f>(15.966+16.113+16.074)/3</f>
        <v>16.051000000000002</v>
      </c>
    </row>
    <row r="264" spans="1:12" x14ac:dyDescent="0.3">
      <c r="A264">
        <v>50</v>
      </c>
      <c r="B264">
        <v>0.25</v>
      </c>
      <c r="C264">
        <v>0.15</v>
      </c>
      <c r="D264">
        <v>0.75</v>
      </c>
      <c r="E264">
        <v>1.4</v>
      </c>
      <c r="F264">
        <v>20</v>
      </c>
      <c r="G264" t="s">
        <v>10</v>
      </c>
      <c r="H264">
        <v>200</v>
      </c>
      <c r="I264">
        <v>55</v>
      </c>
      <c r="J264">
        <v>60</v>
      </c>
      <c r="K264">
        <v>100</v>
      </c>
      <c r="L264" s="2">
        <f>(16.89+17.161+16.791)/3</f>
        <v>16.947333333333333</v>
      </c>
    </row>
    <row r="265" spans="1:12" x14ac:dyDescent="0.3">
      <c r="A265">
        <v>50</v>
      </c>
      <c r="B265">
        <v>0.25</v>
      </c>
      <c r="C265">
        <v>0.15</v>
      </c>
      <c r="D265">
        <v>0.75</v>
      </c>
      <c r="E265">
        <v>1.4</v>
      </c>
      <c r="F265">
        <v>20</v>
      </c>
      <c r="G265" t="s">
        <v>10</v>
      </c>
      <c r="H265">
        <v>200</v>
      </c>
      <c r="I265">
        <v>55</v>
      </c>
      <c r="J265">
        <v>80</v>
      </c>
      <c r="K265">
        <v>50</v>
      </c>
      <c r="L265" s="2">
        <f>(18.415+18.707+18.317)/3</f>
        <v>18.479666666666667</v>
      </c>
    </row>
    <row r="266" spans="1:12" x14ac:dyDescent="0.3">
      <c r="A266">
        <v>50</v>
      </c>
      <c r="B266">
        <v>0.25</v>
      </c>
      <c r="C266">
        <v>0.15</v>
      </c>
      <c r="D266">
        <v>1</v>
      </c>
      <c r="E266">
        <v>1.6</v>
      </c>
      <c r="F266">
        <v>50</v>
      </c>
      <c r="G266" t="s">
        <v>11</v>
      </c>
      <c r="H266">
        <v>210</v>
      </c>
      <c r="I266">
        <v>50</v>
      </c>
      <c r="J266">
        <v>40</v>
      </c>
      <c r="K266">
        <v>75</v>
      </c>
      <c r="L266" s="2">
        <f>(15.618+15.733+15.655)/3</f>
        <v>15.668666666666667</v>
      </c>
    </row>
    <row r="267" spans="1:12" x14ac:dyDescent="0.3">
      <c r="A267">
        <v>50</v>
      </c>
      <c r="B267">
        <v>0.25</v>
      </c>
      <c r="C267">
        <v>0.15</v>
      </c>
      <c r="D267">
        <v>1</v>
      </c>
      <c r="E267">
        <v>1.6</v>
      </c>
      <c r="F267">
        <v>50</v>
      </c>
      <c r="G267" t="s">
        <v>11</v>
      </c>
      <c r="H267">
        <v>210</v>
      </c>
      <c r="I267">
        <v>50</v>
      </c>
      <c r="J267">
        <v>60</v>
      </c>
      <c r="K267">
        <v>100</v>
      </c>
      <c r="L267" s="2">
        <f>(16.012+16.097+15.891)/3</f>
        <v>16</v>
      </c>
    </row>
    <row r="268" spans="1:12" x14ac:dyDescent="0.3">
      <c r="A268">
        <v>50</v>
      </c>
      <c r="B268">
        <v>0.25</v>
      </c>
      <c r="C268">
        <v>0.15</v>
      </c>
      <c r="D268">
        <v>1</v>
      </c>
      <c r="E268">
        <v>1.6</v>
      </c>
      <c r="F268">
        <v>50</v>
      </c>
      <c r="G268" t="s">
        <v>11</v>
      </c>
      <c r="H268">
        <v>210</v>
      </c>
      <c r="I268">
        <v>50</v>
      </c>
      <c r="J268">
        <v>80</v>
      </c>
      <c r="K268">
        <v>50</v>
      </c>
      <c r="L268" s="2">
        <f>(16.43+16.661+17.022)/3</f>
        <v>16.704333333333334</v>
      </c>
    </row>
    <row r="269" spans="1:12" x14ac:dyDescent="0.3">
      <c r="A269">
        <v>50</v>
      </c>
      <c r="B269">
        <v>0.25</v>
      </c>
      <c r="C269">
        <v>0.15</v>
      </c>
      <c r="D269">
        <v>2</v>
      </c>
      <c r="E269">
        <v>1.2</v>
      </c>
      <c r="F269">
        <v>80</v>
      </c>
      <c r="G269" t="s">
        <v>9</v>
      </c>
      <c r="H269">
        <v>190</v>
      </c>
      <c r="I269">
        <v>60</v>
      </c>
      <c r="J269">
        <v>40</v>
      </c>
      <c r="K269">
        <v>75</v>
      </c>
      <c r="L269" s="2">
        <f>(17.001+17.136+17.448)/3</f>
        <v>17.195</v>
      </c>
    </row>
    <row r="270" spans="1:12" x14ac:dyDescent="0.3">
      <c r="A270">
        <v>50</v>
      </c>
      <c r="B270">
        <v>0.25</v>
      </c>
      <c r="C270">
        <v>0.15</v>
      </c>
      <c r="D270">
        <v>2</v>
      </c>
      <c r="E270">
        <v>1.2</v>
      </c>
      <c r="F270">
        <v>80</v>
      </c>
      <c r="G270" t="s">
        <v>9</v>
      </c>
      <c r="H270">
        <v>190</v>
      </c>
      <c r="I270">
        <v>60</v>
      </c>
      <c r="J270">
        <v>60</v>
      </c>
      <c r="K270">
        <v>100</v>
      </c>
      <c r="L270" s="2">
        <f>(17.326+17.469+17.783)/3</f>
        <v>17.526</v>
      </c>
    </row>
    <row r="271" spans="1:12" x14ac:dyDescent="0.3">
      <c r="A271">
        <v>50</v>
      </c>
      <c r="B271">
        <v>0.25</v>
      </c>
      <c r="C271">
        <v>0.15</v>
      </c>
      <c r="D271">
        <v>2</v>
      </c>
      <c r="E271">
        <v>1.2</v>
      </c>
      <c r="F271">
        <v>80</v>
      </c>
      <c r="G271" t="s">
        <v>9</v>
      </c>
      <c r="H271">
        <v>190</v>
      </c>
      <c r="I271">
        <v>60</v>
      </c>
      <c r="J271">
        <v>80</v>
      </c>
      <c r="K271">
        <v>50</v>
      </c>
      <c r="L271" s="2">
        <f>(18.188+17.806+18.303)/3</f>
        <v>18.099</v>
      </c>
    </row>
    <row r="272" spans="1:12" x14ac:dyDescent="0.3">
      <c r="A272">
        <v>60</v>
      </c>
      <c r="B272">
        <v>0.4</v>
      </c>
      <c r="C272">
        <v>0.1</v>
      </c>
      <c r="D272">
        <v>0.75</v>
      </c>
      <c r="E272">
        <v>1.6</v>
      </c>
      <c r="F272">
        <v>80</v>
      </c>
      <c r="G272" t="s">
        <v>9</v>
      </c>
      <c r="H272">
        <v>200</v>
      </c>
      <c r="I272">
        <v>50</v>
      </c>
      <c r="J272">
        <v>40</v>
      </c>
      <c r="K272">
        <v>100</v>
      </c>
      <c r="L272" s="2">
        <f>(11.511+11.538+11.399)/3</f>
        <v>11.482666666666667</v>
      </c>
    </row>
    <row r="273" spans="1:12" x14ac:dyDescent="0.3">
      <c r="A273">
        <v>60</v>
      </c>
      <c r="B273">
        <v>0.4</v>
      </c>
      <c r="C273">
        <v>0.1</v>
      </c>
      <c r="D273">
        <v>0.75</v>
      </c>
      <c r="E273">
        <v>1.6</v>
      </c>
      <c r="F273">
        <v>80</v>
      </c>
      <c r="G273" t="s">
        <v>9</v>
      </c>
      <c r="H273">
        <v>200</v>
      </c>
      <c r="I273">
        <v>50</v>
      </c>
      <c r="J273">
        <v>60</v>
      </c>
      <c r="K273">
        <v>50</v>
      </c>
      <c r="L273" s="2">
        <f>(10.882+10.523+10.907)/3</f>
        <v>10.770666666666665</v>
      </c>
    </row>
    <row r="274" spans="1:12" x14ac:dyDescent="0.3">
      <c r="A274">
        <v>60</v>
      </c>
      <c r="B274">
        <v>0.4</v>
      </c>
      <c r="C274">
        <v>0.1</v>
      </c>
      <c r="D274">
        <v>0.75</v>
      </c>
      <c r="E274">
        <v>1.6</v>
      </c>
      <c r="F274">
        <v>80</v>
      </c>
      <c r="G274" t="s">
        <v>9</v>
      </c>
      <c r="H274">
        <v>200</v>
      </c>
      <c r="I274">
        <v>50</v>
      </c>
      <c r="J274">
        <v>80</v>
      </c>
      <c r="K274">
        <v>75</v>
      </c>
      <c r="L274" s="2">
        <f>(9.241+9.411+10.001)/3</f>
        <v>9.5510000000000002</v>
      </c>
    </row>
    <row r="275" spans="1:12" x14ac:dyDescent="0.3">
      <c r="A275">
        <v>60</v>
      </c>
      <c r="B275">
        <v>0.4</v>
      </c>
      <c r="C275">
        <v>0.1</v>
      </c>
      <c r="D275">
        <v>1</v>
      </c>
      <c r="E275">
        <v>1.2</v>
      </c>
      <c r="F275">
        <v>20</v>
      </c>
      <c r="G275" t="s">
        <v>10</v>
      </c>
      <c r="H275">
        <v>210</v>
      </c>
      <c r="I275">
        <v>60</v>
      </c>
      <c r="J275">
        <v>40</v>
      </c>
      <c r="K275">
        <v>100</v>
      </c>
      <c r="L275" s="2">
        <f>(10.372+9.612+10.541)/3</f>
        <v>10.175000000000001</v>
      </c>
    </row>
    <row r="276" spans="1:12" x14ac:dyDescent="0.3">
      <c r="A276">
        <v>60</v>
      </c>
      <c r="B276">
        <v>0.4</v>
      </c>
      <c r="C276">
        <v>0.1</v>
      </c>
      <c r="D276">
        <v>1</v>
      </c>
      <c r="E276">
        <v>1.2</v>
      </c>
      <c r="F276">
        <v>20</v>
      </c>
      <c r="G276" t="s">
        <v>10</v>
      </c>
      <c r="H276">
        <v>210</v>
      </c>
      <c r="I276">
        <v>60</v>
      </c>
      <c r="J276">
        <v>60</v>
      </c>
      <c r="K276">
        <v>50</v>
      </c>
      <c r="L276" s="2">
        <f>(9.1+9.404+9.638)/3</f>
        <v>9.3806666666666647</v>
      </c>
    </row>
    <row r="277" spans="1:12" x14ac:dyDescent="0.3">
      <c r="A277">
        <v>60</v>
      </c>
      <c r="B277">
        <v>0.4</v>
      </c>
      <c r="C277">
        <v>0.1</v>
      </c>
      <c r="D277">
        <v>1</v>
      </c>
      <c r="E277">
        <v>1.2</v>
      </c>
      <c r="F277">
        <v>20</v>
      </c>
      <c r="G277" t="s">
        <v>10</v>
      </c>
      <c r="H277">
        <v>210</v>
      </c>
      <c r="I277">
        <v>60</v>
      </c>
      <c r="J277">
        <v>80</v>
      </c>
      <c r="K277">
        <v>75</v>
      </c>
      <c r="L277" s="2">
        <f>(9.845+9.877+9.943)/3</f>
        <v>9.8883333333333336</v>
      </c>
    </row>
    <row r="278" spans="1:12" x14ac:dyDescent="0.3">
      <c r="A278">
        <v>60</v>
      </c>
      <c r="B278">
        <v>0.4</v>
      </c>
      <c r="C278">
        <v>0.1</v>
      </c>
      <c r="D278">
        <v>2</v>
      </c>
      <c r="E278">
        <v>1.4</v>
      </c>
      <c r="F278">
        <v>50</v>
      </c>
      <c r="G278" t="s">
        <v>11</v>
      </c>
      <c r="H278">
        <v>190</v>
      </c>
      <c r="I278">
        <v>55</v>
      </c>
      <c r="J278">
        <v>40</v>
      </c>
      <c r="K278">
        <v>100</v>
      </c>
      <c r="L278" s="2">
        <f>(9.751+9.542+9.358)/3</f>
        <v>9.5503333333333327</v>
      </c>
    </row>
    <row r="279" spans="1:12" x14ac:dyDescent="0.3">
      <c r="A279">
        <v>60</v>
      </c>
      <c r="B279">
        <v>0.4</v>
      </c>
      <c r="C279">
        <v>0.1</v>
      </c>
      <c r="D279">
        <v>2</v>
      </c>
      <c r="E279">
        <v>1.4</v>
      </c>
      <c r="F279">
        <v>50</v>
      </c>
      <c r="G279" t="s">
        <v>11</v>
      </c>
      <c r="H279">
        <v>190</v>
      </c>
      <c r="I279">
        <v>55</v>
      </c>
      <c r="J279">
        <v>60</v>
      </c>
      <c r="K279">
        <v>50</v>
      </c>
      <c r="L279" s="2">
        <f>(9.057+9.253+9.022)/3</f>
        <v>9.1106666666666669</v>
      </c>
    </row>
    <row r="280" spans="1:12" x14ac:dyDescent="0.3">
      <c r="A280">
        <v>60</v>
      </c>
      <c r="B280">
        <v>0.4</v>
      </c>
      <c r="C280">
        <v>0.1</v>
      </c>
      <c r="D280">
        <v>2</v>
      </c>
      <c r="E280">
        <v>1.4</v>
      </c>
      <c r="F280">
        <v>50</v>
      </c>
      <c r="G280" t="s">
        <v>11</v>
      </c>
      <c r="H280">
        <v>190</v>
      </c>
      <c r="I280">
        <v>55</v>
      </c>
      <c r="J280">
        <v>80</v>
      </c>
      <c r="K280">
        <v>75</v>
      </c>
      <c r="L280" s="2">
        <f>(9.319+9.165+9.337)/3</f>
        <v>9.2736666666666672</v>
      </c>
    </row>
    <row r="281" spans="1:12" x14ac:dyDescent="0.3">
      <c r="A281">
        <v>60</v>
      </c>
      <c r="B281">
        <v>0.4</v>
      </c>
      <c r="C281">
        <v>0.2</v>
      </c>
      <c r="D281">
        <v>0.75</v>
      </c>
      <c r="E281">
        <v>1.4</v>
      </c>
      <c r="F281">
        <v>80</v>
      </c>
      <c r="G281" t="s">
        <v>11</v>
      </c>
      <c r="H281">
        <v>210</v>
      </c>
      <c r="I281">
        <v>60</v>
      </c>
      <c r="J281">
        <v>40</v>
      </c>
      <c r="K281">
        <v>75</v>
      </c>
      <c r="L281" s="2">
        <f>(19.32+20.041+20.205)/3</f>
        <v>19.855333333333334</v>
      </c>
    </row>
    <row r="282" spans="1:12" x14ac:dyDescent="0.3">
      <c r="A282">
        <v>60</v>
      </c>
      <c r="B282">
        <v>0.4</v>
      </c>
      <c r="C282">
        <v>0.2</v>
      </c>
      <c r="D282">
        <v>0.75</v>
      </c>
      <c r="E282">
        <v>1.4</v>
      </c>
      <c r="F282">
        <v>80</v>
      </c>
      <c r="G282" t="s">
        <v>11</v>
      </c>
      <c r="H282">
        <v>210</v>
      </c>
      <c r="I282">
        <v>60</v>
      </c>
      <c r="J282">
        <v>60</v>
      </c>
      <c r="K282">
        <v>100</v>
      </c>
      <c r="L282" s="2">
        <f>(19.056+19.298+19.139)/3</f>
        <v>19.164333333333332</v>
      </c>
    </row>
    <row r="283" spans="1:12" x14ac:dyDescent="0.3">
      <c r="A283">
        <v>60</v>
      </c>
      <c r="B283">
        <v>0.4</v>
      </c>
      <c r="C283">
        <v>0.2</v>
      </c>
      <c r="D283">
        <v>0.75</v>
      </c>
      <c r="E283">
        <v>1.4</v>
      </c>
      <c r="F283">
        <v>80</v>
      </c>
      <c r="G283" t="s">
        <v>11</v>
      </c>
      <c r="H283">
        <v>210</v>
      </c>
      <c r="I283">
        <v>60</v>
      </c>
      <c r="J283">
        <v>80</v>
      </c>
      <c r="K283">
        <v>50</v>
      </c>
      <c r="L283" s="2">
        <f>(19.229+18.858+19.468)/3</f>
        <v>19.185000000000002</v>
      </c>
    </row>
    <row r="284" spans="1:12" x14ac:dyDescent="0.3">
      <c r="A284">
        <v>60</v>
      </c>
      <c r="B284">
        <v>0.4</v>
      </c>
      <c r="C284">
        <v>0.2</v>
      </c>
      <c r="D284">
        <v>1</v>
      </c>
      <c r="E284">
        <v>1.6</v>
      </c>
      <c r="F284">
        <v>20</v>
      </c>
      <c r="G284" t="s">
        <v>9</v>
      </c>
      <c r="H284">
        <v>190</v>
      </c>
      <c r="I284">
        <v>55</v>
      </c>
      <c r="J284">
        <v>40</v>
      </c>
      <c r="K284">
        <v>75</v>
      </c>
      <c r="L284" s="2">
        <f>(18.91+18.844+18.705)/3</f>
        <v>18.819666666666667</v>
      </c>
    </row>
    <row r="285" spans="1:12" x14ac:dyDescent="0.3">
      <c r="A285">
        <v>60</v>
      </c>
      <c r="B285">
        <v>0.4</v>
      </c>
      <c r="C285">
        <v>0.2</v>
      </c>
      <c r="D285">
        <v>1</v>
      </c>
      <c r="E285">
        <v>1.6</v>
      </c>
      <c r="F285">
        <v>20</v>
      </c>
      <c r="G285" t="s">
        <v>9</v>
      </c>
      <c r="H285">
        <v>190</v>
      </c>
      <c r="I285">
        <v>55</v>
      </c>
      <c r="J285">
        <v>60</v>
      </c>
      <c r="K285">
        <v>100</v>
      </c>
      <c r="L285" s="2">
        <f>(18.576+18.448+18.22)/3</f>
        <v>18.414666666666665</v>
      </c>
    </row>
    <row r="286" spans="1:12" x14ac:dyDescent="0.3">
      <c r="A286">
        <v>60</v>
      </c>
      <c r="B286">
        <v>0.4</v>
      </c>
      <c r="C286">
        <v>0.2</v>
      </c>
      <c r="D286">
        <v>1</v>
      </c>
      <c r="E286">
        <v>1.6</v>
      </c>
      <c r="F286">
        <v>20</v>
      </c>
      <c r="G286" t="s">
        <v>9</v>
      </c>
      <c r="H286">
        <v>190</v>
      </c>
      <c r="I286">
        <v>55</v>
      </c>
      <c r="J286">
        <v>80</v>
      </c>
      <c r="K286">
        <v>50</v>
      </c>
      <c r="L286" s="2">
        <f>(18.718+18.74+18.919)/3</f>
        <v>18.792333333333332</v>
      </c>
    </row>
    <row r="287" spans="1:12" x14ac:dyDescent="0.3">
      <c r="A287">
        <v>60</v>
      </c>
      <c r="B287">
        <v>0.4</v>
      </c>
      <c r="C287">
        <v>0.2</v>
      </c>
      <c r="D287">
        <v>2</v>
      </c>
      <c r="E287">
        <v>1.2</v>
      </c>
      <c r="F287">
        <v>50</v>
      </c>
      <c r="G287" t="s">
        <v>10</v>
      </c>
      <c r="H287">
        <v>200</v>
      </c>
      <c r="I287">
        <v>50</v>
      </c>
      <c r="J287">
        <v>40</v>
      </c>
      <c r="K287">
        <v>75</v>
      </c>
      <c r="L287" s="2">
        <f>(18.612+19.029+19.034)/3</f>
        <v>18.891666666666666</v>
      </c>
    </row>
    <row r="288" spans="1:12" x14ac:dyDescent="0.3">
      <c r="A288">
        <v>60</v>
      </c>
      <c r="B288">
        <v>0.4</v>
      </c>
      <c r="C288">
        <v>0.2</v>
      </c>
      <c r="D288">
        <v>2</v>
      </c>
      <c r="E288">
        <v>1.2</v>
      </c>
      <c r="F288">
        <v>50</v>
      </c>
      <c r="G288" t="s">
        <v>10</v>
      </c>
      <c r="H288">
        <v>200</v>
      </c>
      <c r="I288">
        <v>50</v>
      </c>
      <c r="J288">
        <v>60</v>
      </c>
      <c r="K288">
        <v>100</v>
      </c>
      <c r="L288" s="2">
        <f>(18.588+19.04+19.016)/3</f>
        <v>18.881333333333334</v>
      </c>
    </row>
    <row r="289" spans="1:12" x14ac:dyDescent="0.3">
      <c r="A289">
        <v>60</v>
      </c>
      <c r="B289">
        <v>0.4</v>
      </c>
      <c r="C289">
        <v>0.2</v>
      </c>
      <c r="D289">
        <v>2</v>
      </c>
      <c r="E289">
        <v>1.2</v>
      </c>
      <c r="F289">
        <v>50</v>
      </c>
      <c r="G289" t="s">
        <v>10</v>
      </c>
      <c r="H289">
        <v>200</v>
      </c>
      <c r="I289">
        <v>50</v>
      </c>
      <c r="J289">
        <v>80</v>
      </c>
      <c r="K289">
        <v>50</v>
      </c>
      <c r="L289" s="2">
        <f>(18.314+18.022+18.303)/3</f>
        <v>18.212999999999997</v>
      </c>
    </row>
    <row r="290" spans="1:12" x14ac:dyDescent="0.3">
      <c r="A290">
        <v>60</v>
      </c>
      <c r="B290">
        <v>0.4</v>
      </c>
      <c r="C290">
        <v>0.15</v>
      </c>
      <c r="D290">
        <v>0.75</v>
      </c>
      <c r="E290">
        <v>1.6</v>
      </c>
      <c r="F290">
        <v>50</v>
      </c>
      <c r="G290" t="s">
        <v>10</v>
      </c>
      <c r="H290">
        <v>190</v>
      </c>
      <c r="I290">
        <v>60</v>
      </c>
      <c r="J290">
        <v>40</v>
      </c>
      <c r="K290">
        <v>100</v>
      </c>
      <c r="L290" s="2">
        <f>(13.818+14.218+13.902)/3</f>
        <v>13.979333333333335</v>
      </c>
    </row>
    <row r="291" spans="1:12" x14ac:dyDescent="0.3">
      <c r="A291">
        <v>60</v>
      </c>
      <c r="B291">
        <v>0.4</v>
      </c>
      <c r="C291">
        <v>0.15</v>
      </c>
      <c r="D291">
        <v>0.75</v>
      </c>
      <c r="E291">
        <v>1.6</v>
      </c>
      <c r="F291">
        <v>50</v>
      </c>
      <c r="G291" t="s">
        <v>10</v>
      </c>
      <c r="H291">
        <v>190</v>
      </c>
      <c r="I291">
        <v>60</v>
      </c>
      <c r="J291">
        <v>60</v>
      </c>
      <c r="K291">
        <v>50</v>
      </c>
      <c r="L291" s="2">
        <f>(13.531+13.413+13.299)/3</f>
        <v>13.414333333333333</v>
      </c>
    </row>
    <row r="292" spans="1:12" x14ac:dyDescent="0.3">
      <c r="A292">
        <v>60</v>
      </c>
      <c r="B292">
        <v>0.4</v>
      </c>
      <c r="C292">
        <v>0.15</v>
      </c>
      <c r="D292">
        <v>0.75</v>
      </c>
      <c r="E292">
        <v>1.6</v>
      </c>
      <c r="F292">
        <v>50</v>
      </c>
      <c r="G292" t="s">
        <v>10</v>
      </c>
      <c r="H292">
        <v>190</v>
      </c>
      <c r="I292">
        <v>60</v>
      </c>
      <c r="J292">
        <v>80</v>
      </c>
      <c r="K292">
        <v>75</v>
      </c>
      <c r="L292" s="2">
        <f>(13.752+13.515+13.77)/3</f>
        <v>13.679000000000002</v>
      </c>
    </row>
    <row r="293" spans="1:12" x14ac:dyDescent="0.3">
      <c r="A293">
        <v>60</v>
      </c>
      <c r="B293">
        <v>0.4</v>
      </c>
      <c r="C293">
        <v>0.15</v>
      </c>
      <c r="D293">
        <v>1</v>
      </c>
      <c r="E293">
        <v>1.2</v>
      </c>
      <c r="F293">
        <v>80</v>
      </c>
      <c r="G293" t="s">
        <v>11</v>
      </c>
      <c r="H293">
        <v>200</v>
      </c>
      <c r="I293">
        <v>55</v>
      </c>
      <c r="J293">
        <v>40</v>
      </c>
      <c r="K293">
        <v>100</v>
      </c>
      <c r="L293" s="2">
        <f>(14.425+14.066+14.071)/3</f>
        <v>14.187333333333333</v>
      </c>
    </row>
    <row r="294" spans="1:12" x14ac:dyDescent="0.3">
      <c r="A294">
        <v>60</v>
      </c>
      <c r="B294">
        <v>0.4</v>
      </c>
      <c r="C294">
        <v>0.15</v>
      </c>
      <c r="D294">
        <v>1</v>
      </c>
      <c r="E294">
        <v>1.2</v>
      </c>
      <c r="F294">
        <v>80</v>
      </c>
      <c r="G294" t="s">
        <v>11</v>
      </c>
      <c r="H294">
        <v>200</v>
      </c>
      <c r="I294">
        <v>55</v>
      </c>
      <c r="J294">
        <v>60</v>
      </c>
      <c r="K294">
        <v>50</v>
      </c>
      <c r="L294" s="2">
        <f>(13.603+13.487+13.743)/3</f>
        <v>13.610999999999999</v>
      </c>
    </row>
    <row r="295" spans="1:12" x14ac:dyDescent="0.3">
      <c r="A295">
        <v>60</v>
      </c>
      <c r="B295">
        <v>0.4</v>
      </c>
      <c r="C295">
        <v>0.15</v>
      </c>
      <c r="D295">
        <v>1</v>
      </c>
      <c r="E295">
        <v>1.2</v>
      </c>
      <c r="F295">
        <v>80</v>
      </c>
      <c r="G295" t="s">
        <v>11</v>
      </c>
      <c r="H295">
        <v>200</v>
      </c>
      <c r="I295">
        <v>55</v>
      </c>
      <c r="J295">
        <v>80</v>
      </c>
      <c r="K295">
        <v>75</v>
      </c>
      <c r="L295" s="2">
        <f>(13.307+13.222+13.528)/3</f>
        <v>13.352333333333334</v>
      </c>
    </row>
    <row r="296" spans="1:12" x14ac:dyDescent="0.3">
      <c r="A296">
        <v>60</v>
      </c>
      <c r="B296">
        <v>0.4</v>
      </c>
      <c r="C296">
        <v>0.15</v>
      </c>
      <c r="D296">
        <v>2</v>
      </c>
      <c r="E296">
        <v>1.4</v>
      </c>
      <c r="F296">
        <v>20</v>
      </c>
      <c r="G296" t="s">
        <v>9</v>
      </c>
      <c r="H296">
        <v>210</v>
      </c>
      <c r="I296">
        <v>50</v>
      </c>
      <c r="J296">
        <v>40</v>
      </c>
      <c r="K296">
        <v>100</v>
      </c>
      <c r="L296" s="2">
        <f>(13.737+14.421+14.971)/3</f>
        <v>14.376333333333335</v>
      </c>
    </row>
    <row r="297" spans="1:12" x14ac:dyDescent="0.3">
      <c r="A297">
        <v>60</v>
      </c>
      <c r="B297">
        <v>0.4</v>
      </c>
      <c r="C297">
        <v>0.15</v>
      </c>
      <c r="D297">
        <v>2</v>
      </c>
      <c r="E297">
        <v>1.4</v>
      </c>
      <c r="F297">
        <v>20</v>
      </c>
      <c r="G297" t="s">
        <v>9</v>
      </c>
      <c r="H297">
        <v>210</v>
      </c>
      <c r="I297">
        <v>50</v>
      </c>
      <c r="J297">
        <v>60</v>
      </c>
      <c r="K297">
        <v>50</v>
      </c>
      <c r="L297" s="2">
        <f>(13.558+13.448+14.202)/3</f>
        <v>13.735999999999999</v>
      </c>
    </row>
    <row r="298" spans="1:12" x14ac:dyDescent="0.3">
      <c r="A298">
        <v>60</v>
      </c>
      <c r="B298">
        <v>0.4</v>
      </c>
      <c r="C298">
        <v>0.15</v>
      </c>
      <c r="D298">
        <v>2</v>
      </c>
      <c r="E298">
        <v>1.4</v>
      </c>
      <c r="F298">
        <v>20</v>
      </c>
      <c r="G298" t="s">
        <v>9</v>
      </c>
      <c r="H298">
        <v>210</v>
      </c>
      <c r="I298">
        <v>50</v>
      </c>
      <c r="J298">
        <v>80</v>
      </c>
      <c r="K298">
        <v>75</v>
      </c>
      <c r="L298" s="2">
        <f>(13.928+13.869+14.327)/3</f>
        <v>14.041333333333334</v>
      </c>
    </row>
    <row r="299" spans="1:12" x14ac:dyDescent="0.3">
      <c r="A299">
        <v>60</v>
      </c>
      <c r="B299">
        <v>0.25</v>
      </c>
      <c r="C299">
        <v>0.1</v>
      </c>
      <c r="D299">
        <v>0.75</v>
      </c>
      <c r="E299">
        <v>1.2</v>
      </c>
      <c r="F299">
        <v>20</v>
      </c>
      <c r="G299" t="s">
        <v>11</v>
      </c>
      <c r="H299">
        <v>190</v>
      </c>
      <c r="I299">
        <v>50</v>
      </c>
      <c r="J299">
        <v>40</v>
      </c>
      <c r="K299">
        <v>50</v>
      </c>
      <c r="L299" s="2">
        <f>(11.005+10.503+10.47)/3</f>
        <v>10.659333333333334</v>
      </c>
    </row>
    <row r="300" spans="1:12" x14ac:dyDescent="0.3">
      <c r="A300">
        <v>60</v>
      </c>
      <c r="B300">
        <v>0.25</v>
      </c>
      <c r="C300">
        <v>0.1</v>
      </c>
      <c r="D300">
        <v>0.75</v>
      </c>
      <c r="E300">
        <v>1.2</v>
      </c>
      <c r="F300">
        <v>20</v>
      </c>
      <c r="G300" t="s">
        <v>11</v>
      </c>
      <c r="H300">
        <v>190</v>
      </c>
      <c r="I300">
        <v>50</v>
      </c>
      <c r="J300">
        <v>60</v>
      </c>
      <c r="K300">
        <v>75</v>
      </c>
      <c r="L300" s="2">
        <f>(10.266+10.192+10.191)/3</f>
        <v>10.216333333333333</v>
      </c>
    </row>
    <row r="301" spans="1:12" x14ac:dyDescent="0.3">
      <c r="A301">
        <v>60</v>
      </c>
      <c r="B301">
        <v>0.25</v>
      </c>
      <c r="C301">
        <v>0.1</v>
      </c>
      <c r="D301">
        <v>0.75</v>
      </c>
      <c r="E301">
        <v>1.2</v>
      </c>
      <c r="F301">
        <v>20</v>
      </c>
      <c r="G301" t="s">
        <v>11</v>
      </c>
      <c r="H301">
        <v>190</v>
      </c>
      <c r="I301">
        <v>50</v>
      </c>
      <c r="J301">
        <v>80</v>
      </c>
      <c r="K301">
        <v>100</v>
      </c>
      <c r="L301" s="2">
        <f>(10.55+10.255+10.709)/3</f>
        <v>10.504666666666667</v>
      </c>
    </row>
    <row r="302" spans="1:12" x14ac:dyDescent="0.3">
      <c r="A302">
        <v>60</v>
      </c>
      <c r="B302">
        <v>0.25</v>
      </c>
      <c r="C302">
        <v>0.1</v>
      </c>
      <c r="D302">
        <v>1</v>
      </c>
      <c r="E302">
        <v>1.4</v>
      </c>
      <c r="F302">
        <v>50</v>
      </c>
      <c r="G302" t="s">
        <v>9</v>
      </c>
      <c r="H302">
        <v>200</v>
      </c>
      <c r="I302">
        <v>60</v>
      </c>
      <c r="J302">
        <v>40</v>
      </c>
      <c r="K302">
        <v>50</v>
      </c>
      <c r="L302" s="2">
        <f>(10.234+10.199+10.185)/3</f>
        <v>10.206000000000001</v>
      </c>
    </row>
    <row r="303" spans="1:12" x14ac:dyDescent="0.3">
      <c r="A303">
        <v>60</v>
      </c>
      <c r="B303">
        <v>0.25</v>
      </c>
      <c r="C303">
        <v>0.1</v>
      </c>
      <c r="D303">
        <v>1</v>
      </c>
      <c r="E303">
        <v>1.4</v>
      </c>
      <c r="F303">
        <v>50</v>
      </c>
      <c r="G303" t="s">
        <v>9</v>
      </c>
      <c r="H303">
        <v>200</v>
      </c>
      <c r="I303">
        <v>60</v>
      </c>
      <c r="J303">
        <v>60</v>
      </c>
      <c r="K303">
        <v>75</v>
      </c>
      <c r="L303" s="2">
        <f>(10.462+10.309+10.401)/3</f>
        <v>10.390666666666666</v>
      </c>
    </row>
    <row r="304" spans="1:12" x14ac:dyDescent="0.3">
      <c r="A304">
        <v>60</v>
      </c>
      <c r="B304">
        <v>0.25</v>
      </c>
      <c r="C304">
        <v>0.1</v>
      </c>
      <c r="D304">
        <v>1</v>
      </c>
      <c r="E304">
        <v>1.4</v>
      </c>
      <c r="F304">
        <v>50</v>
      </c>
      <c r="G304" t="s">
        <v>9</v>
      </c>
      <c r="H304">
        <v>200</v>
      </c>
      <c r="I304">
        <v>60</v>
      </c>
      <c r="J304">
        <v>80</v>
      </c>
      <c r="K304">
        <v>100</v>
      </c>
      <c r="L304" s="2">
        <f>(10.088+10.029+10.22)/3</f>
        <v>10.112333333333332</v>
      </c>
    </row>
    <row r="305" spans="1:12" x14ac:dyDescent="0.3">
      <c r="A305">
        <v>60</v>
      </c>
      <c r="B305">
        <v>0.25</v>
      </c>
      <c r="C305">
        <v>0.1</v>
      </c>
      <c r="D305">
        <v>2</v>
      </c>
      <c r="E305">
        <v>1.6</v>
      </c>
      <c r="F305">
        <v>80</v>
      </c>
      <c r="G305" t="s">
        <v>10</v>
      </c>
      <c r="H305">
        <v>210</v>
      </c>
      <c r="I305">
        <v>55</v>
      </c>
      <c r="J305">
        <v>40</v>
      </c>
      <c r="K305">
        <v>50</v>
      </c>
      <c r="L305" s="2">
        <f>(9.463+9.492+9.635)/3</f>
        <v>9.5299999999999994</v>
      </c>
    </row>
    <row r="306" spans="1:12" x14ac:dyDescent="0.3">
      <c r="A306">
        <v>60</v>
      </c>
      <c r="B306">
        <v>0.25</v>
      </c>
      <c r="C306">
        <v>0.1</v>
      </c>
      <c r="D306">
        <v>2</v>
      </c>
      <c r="E306">
        <v>1.6</v>
      </c>
      <c r="F306">
        <v>80</v>
      </c>
      <c r="G306" t="s">
        <v>10</v>
      </c>
      <c r="H306">
        <v>210</v>
      </c>
      <c r="I306">
        <v>55</v>
      </c>
      <c r="J306">
        <v>60</v>
      </c>
      <c r="K306">
        <v>75</v>
      </c>
      <c r="L306" s="2">
        <f>(10.15+9.762+9.992)/3</f>
        <v>9.968</v>
      </c>
    </row>
    <row r="307" spans="1:12" x14ac:dyDescent="0.3">
      <c r="A307">
        <v>60</v>
      </c>
      <c r="B307">
        <v>0.25</v>
      </c>
      <c r="C307">
        <v>0.1</v>
      </c>
      <c r="D307">
        <v>2</v>
      </c>
      <c r="E307">
        <v>1.6</v>
      </c>
      <c r="F307">
        <v>80</v>
      </c>
      <c r="G307" t="s">
        <v>10</v>
      </c>
      <c r="H307">
        <v>210</v>
      </c>
      <c r="I307">
        <v>55</v>
      </c>
      <c r="J307">
        <v>80</v>
      </c>
      <c r="K307">
        <v>100</v>
      </c>
      <c r="L307" s="2">
        <f>(9.907+10.294+10.047)/3</f>
        <v>10.082666666666666</v>
      </c>
    </row>
    <row r="308" spans="1:12" x14ac:dyDescent="0.3">
      <c r="A308">
        <v>60</v>
      </c>
      <c r="B308">
        <v>0.25</v>
      </c>
      <c r="C308">
        <v>0.2</v>
      </c>
      <c r="D308">
        <v>0.75</v>
      </c>
      <c r="E308">
        <v>1.2</v>
      </c>
      <c r="F308">
        <v>50</v>
      </c>
      <c r="G308" t="s">
        <v>9</v>
      </c>
      <c r="H308">
        <v>210</v>
      </c>
      <c r="I308">
        <v>55</v>
      </c>
      <c r="J308">
        <v>40</v>
      </c>
      <c r="K308">
        <v>50</v>
      </c>
      <c r="L308" s="2">
        <f>(18.857+18.744+18.736)/3</f>
        <v>18.779</v>
      </c>
    </row>
    <row r="309" spans="1:12" x14ac:dyDescent="0.3">
      <c r="A309">
        <v>60</v>
      </c>
      <c r="B309">
        <v>0.25</v>
      </c>
      <c r="C309">
        <v>0.2</v>
      </c>
      <c r="D309">
        <v>0.75</v>
      </c>
      <c r="E309">
        <v>1.2</v>
      </c>
      <c r="F309">
        <v>50</v>
      </c>
      <c r="G309" t="s">
        <v>9</v>
      </c>
      <c r="H309">
        <v>210</v>
      </c>
      <c r="I309">
        <v>55</v>
      </c>
      <c r="J309">
        <v>60</v>
      </c>
      <c r="K309">
        <v>75</v>
      </c>
      <c r="L309" s="2">
        <f>(19.19+18.932+18.983)/3</f>
        <v>19.035</v>
      </c>
    </row>
    <row r="310" spans="1:12" x14ac:dyDescent="0.3">
      <c r="A310">
        <v>60</v>
      </c>
      <c r="B310">
        <v>0.25</v>
      </c>
      <c r="C310">
        <v>0.2</v>
      </c>
      <c r="D310">
        <v>0.75</v>
      </c>
      <c r="E310">
        <v>1.2</v>
      </c>
      <c r="F310">
        <v>50</v>
      </c>
      <c r="G310" t="s">
        <v>9</v>
      </c>
      <c r="H310">
        <v>210</v>
      </c>
      <c r="I310">
        <v>55</v>
      </c>
      <c r="J310">
        <v>80</v>
      </c>
      <c r="K310">
        <v>100</v>
      </c>
      <c r="L310" s="2">
        <f>(19.779+19.921+19.761)/3</f>
        <v>19.820333333333334</v>
      </c>
    </row>
    <row r="311" spans="1:12" x14ac:dyDescent="0.3">
      <c r="A311">
        <v>60</v>
      </c>
      <c r="B311">
        <v>0.25</v>
      </c>
      <c r="C311">
        <v>0.2</v>
      </c>
      <c r="D311">
        <v>1</v>
      </c>
      <c r="E311">
        <v>1.4</v>
      </c>
      <c r="F311">
        <v>80</v>
      </c>
      <c r="G311" t="s">
        <v>10</v>
      </c>
      <c r="H311">
        <v>190</v>
      </c>
      <c r="I311">
        <v>50</v>
      </c>
      <c r="J311">
        <v>40</v>
      </c>
      <c r="K311">
        <v>50</v>
      </c>
      <c r="L311" s="2">
        <f>(19.54+19.969+19.487)/3</f>
        <v>19.665333333333333</v>
      </c>
    </row>
    <row r="312" spans="1:12" x14ac:dyDescent="0.3">
      <c r="A312">
        <v>60</v>
      </c>
      <c r="B312">
        <v>0.25</v>
      </c>
      <c r="C312">
        <v>0.2</v>
      </c>
      <c r="D312">
        <v>1</v>
      </c>
      <c r="E312">
        <v>1.4</v>
      </c>
      <c r="F312">
        <v>80</v>
      </c>
      <c r="G312" t="s">
        <v>10</v>
      </c>
      <c r="H312">
        <v>190</v>
      </c>
      <c r="I312">
        <v>50</v>
      </c>
      <c r="J312">
        <v>60</v>
      </c>
      <c r="K312">
        <v>75</v>
      </c>
      <c r="L312" s="2">
        <f>(21.255+21.776+21.567)/3</f>
        <v>21.532666666666668</v>
      </c>
    </row>
    <row r="313" spans="1:12" x14ac:dyDescent="0.3">
      <c r="A313">
        <v>60</v>
      </c>
      <c r="B313">
        <v>0.25</v>
      </c>
      <c r="C313">
        <v>0.2</v>
      </c>
      <c r="D313">
        <v>1</v>
      </c>
      <c r="E313">
        <v>1.4</v>
      </c>
      <c r="F313">
        <v>80</v>
      </c>
      <c r="G313" t="s">
        <v>10</v>
      </c>
      <c r="H313">
        <v>190</v>
      </c>
      <c r="I313">
        <v>50</v>
      </c>
      <c r="J313">
        <v>80</v>
      </c>
      <c r="K313">
        <v>100</v>
      </c>
      <c r="L313" s="2">
        <f>(25.579+25.112+25.578)/3</f>
        <v>25.423000000000002</v>
      </c>
    </row>
    <row r="314" spans="1:12" x14ac:dyDescent="0.3">
      <c r="A314">
        <v>60</v>
      </c>
      <c r="B314">
        <v>0.25</v>
      </c>
      <c r="C314">
        <v>0.2</v>
      </c>
      <c r="D314">
        <v>2</v>
      </c>
      <c r="E314">
        <v>1.6</v>
      </c>
      <c r="F314">
        <v>20</v>
      </c>
      <c r="G314" t="s">
        <v>11</v>
      </c>
      <c r="H314">
        <v>200</v>
      </c>
      <c r="I314">
        <v>60</v>
      </c>
      <c r="J314">
        <v>40</v>
      </c>
      <c r="K314">
        <v>50</v>
      </c>
      <c r="L314" s="2">
        <f>(19.447+19.383+19.557)/3</f>
        <v>19.462333333333333</v>
      </c>
    </row>
    <row r="315" spans="1:12" x14ac:dyDescent="0.3">
      <c r="A315">
        <v>60</v>
      </c>
      <c r="B315">
        <v>0.25</v>
      </c>
      <c r="C315">
        <v>0.2</v>
      </c>
      <c r="D315">
        <v>2</v>
      </c>
      <c r="E315">
        <v>1.6</v>
      </c>
      <c r="F315">
        <v>20</v>
      </c>
      <c r="G315" t="s">
        <v>11</v>
      </c>
      <c r="H315">
        <v>200</v>
      </c>
      <c r="I315">
        <v>60</v>
      </c>
      <c r="J315">
        <v>60</v>
      </c>
      <c r="K315">
        <v>75</v>
      </c>
      <c r="L315" s="2">
        <f>(20.313+20.573+20.628)/3</f>
        <v>20.504666666666665</v>
      </c>
    </row>
    <row r="316" spans="1:12" x14ac:dyDescent="0.3">
      <c r="A316">
        <v>60</v>
      </c>
      <c r="B316">
        <v>0.25</v>
      </c>
      <c r="C316">
        <v>0.2</v>
      </c>
      <c r="D316">
        <v>2</v>
      </c>
      <c r="E316">
        <v>1.6</v>
      </c>
      <c r="F316">
        <v>20</v>
      </c>
      <c r="G316" t="s">
        <v>11</v>
      </c>
      <c r="H316">
        <v>200</v>
      </c>
      <c r="I316">
        <v>60</v>
      </c>
      <c r="J316">
        <v>80</v>
      </c>
      <c r="K316">
        <v>100</v>
      </c>
      <c r="L316" s="2">
        <f>(22.444+21.795+21.306)/3</f>
        <v>21.848333333333333</v>
      </c>
    </row>
    <row r="317" spans="1:12" x14ac:dyDescent="0.3">
      <c r="A317">
        <v>60</v>
      </c>
      <c r="B317">
        <v>0.25</v>
      </c>
      <c r="C317">
        <v>0.15</v>
      </c>
      <c r="D317">
        <v>0.75</v>
      </c>
      <c r="E317">
        <v>1.4</v>
      </c>
      <c r="F317">
        <v>20</v>
      </c>
      <c r="G317" t="s">
        <v>10</v>
      </c>
      <c r="H317">
        <v>200</v>
      </c>
      <c r="I317">
        <v>55</v>
      </c>
      <c r="J317">
        <v>40</v>
      </c>
      <c r="K317">
        <v>75</v>
      </c>
      <c r="L317" s="2">
        <f>(13.498+13.633+13.637)/3</f>
        <v>13.589333333333334</v>
      </c>
    </row>
    <row r="318" spans="1:12" x14ac:dyDescent="0.3">
      <c r="A318">
        <v>60</v>
      </c>
      <c r="B318">
        <v>0.25</v>
      </c>
      <c r="C318">
        <v>0.15</v>
      </c>
      <c r="D318">
        <v>0.75</v>
      </c>
      <c r="E318">
        <v>1.4</v>
      </c>
      <c r="F318">
        <v>20</v>
      </c>
      <c r="G318" t="s">
        <v>10</v>
      </c>
      <c r="H318">
        <v>200</v>
      </c>
      <c r="I318">
        <v>55</v>
      </c>
      <c r="J318">
        <v>60</v>
      </c>
      <c r="K318">
        <v>100</v>
      </c>
      <c r="L318" s="2">
        <f>(14.338+14.341+14.311)/3</f>
        <v>14.329999999999998</v>
      </c>
    </row>
    <row r="319" spans="1:12" x14ac:dyDescent="0.3">
      <c r="A319">
        <v>60</v>
      </c>
      <c r="B319">
        <v>0.25</v>
      </c>
      <c r="C319">
        <v>0.15</v>
      </c>
      <c r="D319">
        <v>0.75</v>
      </c>
      <c r="E319">
        <v>1.4</v>
      </c>
      <c r="F319">
        <v>20</v>
      </c>
      <c r="G319" t="s">
        <v>10</v>
      </c>
      <c r="H319">
        <v>200</v>
      </c>
      <c r="I319">
        <v>55</v>
      </c>
      <c r="J319">
        <v>80</v>
      </c>
      <c r="K319">
        <v>50</v>
      </c>
      <c r="L319" s="2">
        <f>(15.012+15.372+15.358)/3</f>
        <v>15.247333333333335</v>
      </c>
    </row>
    <row r="320" spans="1:12" x14ac:dyDescent="0.3">
      <c r="A320">
        <v>60</v>
      </c>
      <c r="B320">
        <v>0.25</v>
      </c>
      <c r="C320">
        <v>0.15</v>
      </c>
      <c r="D320">
        <v>1</v>
      </c>
      <c r="E320">
        <v>1.6</v>
      </c>
      <c r="F320">
        <v>50</v>
      </c>
      <c r="G320" t="s">
        <v>11</v>
      </c>
      <c r="H320">
        <v>210</v>
      </c>
      <c r="I320">
        <v>50</v>
      </c>
      <c r="J320">
        <v>40</v>
      </c>
      <c r="K320">
        <v>75</v>
      </c>
      <c r="L320" s="2">
        <f>(13.428+13.641+13.753)/3</f>
        <v>13.607333333333335</v>
      </c>
    </row>
    <row r="321" spans="1:12" x14ac:dyDescent="0.3">
      <c r="A321">
        <v>60</v>
      </c>
      <c r="B321">
        <v>0.25</v>
      </c>
      <c r="C321">
        <v>0.15</v>
      </c>
      <c r="D321">
        <v>1</v>
      </c>
      <c r="E321">
        <v>1.6</v>
      </c>
      <c r="F321">
        <v>50</v>
      </c>
      <c r="G321" t="s">
        <v>11</v>
      </c>
      <c r="H321">
        <v>210</v>
      </c>
      <c r="I321">
        <v>50</v>
      </c>
      <c r="J321">
        <v>60</v>
      </c>
      <c r="K321">
        <v>100</v>
      </c>
      <c r="L321" s="2">
        <f>(13.489+13.342+13.925)/3</f>
        <v>13.585333333333333</v>
      </c>
    </row>
    <row r="322" spans="1:12" x14ac:dyDescent="0.3">
      <c r="A322">
        <v>60</v>
      </c>
      <c r="B322">
        <v>0.25</v>
      </c>
      <c r="C322">
        <v>0.15</v>
      </c>
      <c r="D322">
        <v>1</v>
      </c>
      <c r="E322">
        <v>1.6</v>
      </c>
      <c r="F322">
        <v>50</v>
      </c>
      <c r="G322" t="s">
        <v>11</v>
      </c>
      <c r="H322">
        <v>210</v>
      </c>
      <c r="I322">
        <v>50</v>
      </c>
      <c r="J322">
        <v>80</v>
      </c>
      <c r="K322">
        <v>50</v>
      </c>
      <c r="L322" s="2">
        <f>(13.49+13.74+13.538)/3</f>
        <v>13.589333333333334</v>
      </c>
    </row>
    <row r="323" spans="1:12" x14ac:dyDescent="0.3">
      <c r="A323">
        <v>60</v>
      </c>
      <c r="B323">
        <v>0.25</v>
      </c>
      <c r="C323">
        <v>0.15</v>
      </c>
      <c r="D323">
        <v>2</v>
      </c>
      <c r="E323">
        <v>1.2</v>
      </c>
      <c r="F323">
        <v>80</v>
      </c>
      <c r="G323" t="s">
        <v>9</v>
      </c>
      <c r="H323">
        <v>190</v>
      </c>
      <c r="I323">
        <v>60</v>
      </c>
      <c r="J323">
        <v>40</v>
      </c>
      <c r="K323">
        <v>75</v>
      </c>
      <c r="L323" s="2">
        <f>(14.186+14.094+14.608)/3</f>
        <v>14.296000000000001</v>
      </c>
    </row>
    <row r="324" spans="1:12" x14ac:dyDescent="0.3">
      <c r="A324">
        <v>60</v>
      </c>
      <c r="B324">
        <v>0.25</v>
      </c>
      <c r="C324">
        <v>0.15</v>
      </c>
      <c r="D324">
        <v>2</v>
      </c>
      <c r="E324">
        <v>1.2</v>
      </c>
      <c r="F324">
        <v>80</v>
      </c>
      <c r="G324" t="s">
        <v>9</v>
      </c>
      <c r="H324">
        <v>190</v>
      </c>
      <c r="I324">
        <v>60</v>
      </c>
      <c r="J324">
        <v>60</v>
      </c>
      <c r="K324">
        <v>100</v>
      </c>
      <c r="L324" s="2">
        <f>(14.811+14.46+14.114)/3</f>
        <v>14.461666666666668</v>
      </c>
    </row>
    <row r="325" spans="1:12" x14ac:dyDescent="0.3">
      <c r="A325">
        <v>60</v>
      </c>
      <c r="B325">
        <v>0.25</v>
      </c>
      <c r="C325">
        <v>0.15</v>
      </c>
      <c r="D325">
        <v>2</v>
      </c>
      <c r="E325">
        <v>1.2</v>
      </c>
      <c r="F325">
        <v>80</v>
      </c>
      <c r="G325" t="s">
        <v>9</v>
      </c>
      <c r="H325">
        <v>190</v>
      </c>
      <c r="I325">
        <v>60</v>
      </c>
      <c r="J325">
        <v>80</v>
      </c>
      <c r="K325">
        <v>50</v>
      </c>
      <c r="L325" s="2">
        <f>(15.401+15.507+15.203)/3</f>
        <v>15.370333333333335</v>
      </c>
    </row>
    <row r="326" spans="1:12" x14ac:dyDescent="0.3">
      <c r="A326">
        <v>70</v>
      </c>
      <c r="B326">
        <v>0.4</v>
      </c>
      <c r="C326">
        <v>0.1</v>
      </c>
      <c r="D326">
        <v>0.75</v>
      </c>
      <c r="E326">
        <v>1.6</v>
      </c>
      <c r="F326">
        <v>80</v>
      </c>
      <c r="G326" t="s">
        <v>9</v>
      </c>
      <c r="H326">
        <v>200</v>
      </c>
      <c r="I326">
        <v>50</v>
      </c>
      <c r="J326">
        <v>40</v>
      </c>
      <c r="K326">
        <v>100</v>
      </c>
      <c r="L326" s="2">
        <f>(10.132+9.794+9.909)/3</f>
        <v>9.9450000000000003</v>
      </c>
    </row>
    <row r="327" spans="1:12" x14ac:dyDescent="0.3">
      <c r="A327">
        <v>70</v>
      </c>
      <c r="B327">
        <v>0.4</v>
      </c>
      <c r="C327">
        <v>0.1</v>
      </c>
      <c r="D327">
        <v>0.75</v>
      </c>
      <c r="E327">
        <v>1.6</v>
      </c>
      <c r="F327">
        <v>80</v>
      </c>
      <c r="G327" t="s">
        <v>9</v>
      </c>
      <c r="H327">
        <v>200</v>
      </c>
      <c r="I327">
        <v>50</v>
      </c>
      <c r="J327">
        <v>60</v>
      </c>
      <c r="K327">
        <v>50</v>
      </c>
      <c r="L327" s="2">
        <f>(9.64+9.38+9.378)/3</f>
        <v>9.4660000000000011</v>
      </c>
    </row>
    <row r="328" spans="1:12" x14ac:dyDescent="0.3">
      <c r="A328">
        <v>70</v>
      </c>
      <c r="B328">
        <v>0.4</v>
      </c>
      <c r="C328">
        <v>0.1</v>
      </c>
      <c r="D328">
        <v>0.75</v>
      </c>
      <c r="E328">
        <v>1.6</v>
      </c>
      <c r="F328">
        <v>80</v>
      </c>
      <c r="G328" t="s">
        <v>9</v>
      </c>
      <c r="H328">
        <v>200</v>
      </c>
      <c r="I328">
        <v>50</v>
      </c>
      <c r="J328">
        <v>80</v>
      </c>
      <c r="K328">
        <v>75</v>
      </c>
      <c r="L328" s="2">
        <f>(9.529+9.193+9.28)/3</f>
        <v>9.3340000000000014</v>
      </c>
    </row>
    <row r="329" spans="1:12" x14ac:dyDescent="0.3">
      <c r="A329">
        <v>70</v>
      </c>
      <c r="B329">
        <v>0.4</v>
      </c>
      <c r="C329">
        <v>0.1</v>
      </c>
      <c r="D329">
        <v>1</v>
      </c>
      <c r="E329">
        <v>1.2</v>
      </c>
      <c r="F329">
        <v>20</v>
      </c>
      <c r="G329" t="s">
        <v>10</v>
      </c>
      <c r="H329">
        <v>210</v>
      </c>
      <c r="I329">
        <v>60</v>
      </c>
      <c r="J329">
        <v>40</v>
      </c>
      <c r="K329">
        <v>100</v>
      </c>
      <c r="L329" s="2">
        <f>(8.981+9.365+9.152)/3</f>
        <v>9.1659999999999986</v>
      </c>
    </row>
    <row r="330" spans="1:12" x14ac:dyDescent="0.3">
      <c r="A330">
        <v>70</v>
      </c>
      <c r="B330">
        <v>0.4</v>
      </c>
      <c r="C330">
        <v>0.1</v>
      </c>
      <c r="D330">
        <v>1</v>
      </c>
      <c r="E330">
        <v>1.2</v>
      </c>
      <c r="F330">
        <v>20</v>
      </c>
      <c r="G330" t="s">
        <v>10</v>
      </c>
      <c r="H330">
        <v>210</v>
      </c>
      <c r="I330">
        <v>60</v>
      </c>
      <c r="J330">
        <v>60</v>
      </c>
      <c r="K330">
        <v>50</v>
      </c>
      <c r="L330" s="2">
        <f>(8.494+8.684+8.772)/3</f>
        <v>8.6499999999999986</v>
      </c>
    </row>
    <row r="331" spans="1:12" x14ac:dyDescent="0.3">
      <c r="A331">
        <v>70</v>
      </c>
      <c r="B331">
        <v>0.4</v>
      </c>
      <c r="C331">
        <v>0.1</v>
      </c>
      <c r="D331">
        <v>1</v>
      </c>
      <c r="E331">
        <v>1.2</v>
      </c>
      <c r="F331">
        <v>20</v>
      </c>
      <c r="G331" t="s">
        <v>10</v>
      </c>
      <c r="H331">
        <v>210</v>
      </c>
      <c r="I331">
        <v>60</v>
      </c>
      <c r="J331">
        <v>80</v>
      </c>
      <c r="K331">
        <v>75</v>
      </c>
      <c r="L331" s="2">
        <f>(8.461+8.841+8.707)/3</f>
        <v>8.6696666666666662</v>
      </c>
    </row>
    <row r="332" spans="1:12" x14ac:dyDescent="0.3">
      <c r="A332">
        <v>70</v>
      </c>
      <c r="B332">
        <v>0.4</v>
      </c>
      <c r="C332">
        <v>0.1</v>
      </c>
      <c r="D332">
        <v>2</v>
      </c>
      <c r="E332">
        <v>1.4</v>
      </c>
      <c r="F332">
        <v>50</v>
      </c>
      <c r="G332" t="s">
        <v>11</v>
      </c>
      <c r="H332">
        <v>190</v>
      </c>
      <c r="I332">
        <v>55</v>
      </c>
      <c r="J332">
        <v>40</v>
      </c>
      <c r="K332">
        <v>100</v>
      </c>
      <c r="L332" s="2">
        <f>(9.475+9.232+9.525)/3</f>
        <v>9.4106666666666658</v>
      </c>
    </row>
    <row r="333" spans="1:12" x14ac:dyDescent="0.3">
      <c r="A333">
        <v>70</v>
      </c>
      <c r="B333">
        <v>0.4</v>
      </c>
      <c r="C333">
        <v>0.1</v>
      </c>
      <c r="D333">
        <v>2</v>
      </c>
      <c r="E333">
        <v>1.4</v>
      </c>
      <c r="F333">
        <v>50</v>
      </c>
      <c r="G333" t="s">
        <v>11</v>
      </c>
      <c r="H333">
        <v>190</v>
      </c>
      <c r="I333">
        <v>55</v>
      </c>
      <c r="J333">
        <v>60</v>
      </c>
      <c r="K333">
        <v>50</v>
      </c>
      <c r="L333" s="2">
        <f>(8.724+8.693+8.828)/3</f>
        <v>8.7483333333333331</v>
      </c>
    </row>
    <row r="334" spans="1:12" x14ac:dyDescent="0.3">
      <c r="A334">
        <v>70</v>
      </c>
      <c r="B334">
        <v>0.4</v>
      </c>
      <c r="C334">
        <v>0.1</v>
      </c>
      <c r="D334">
        <v>2</v>
      </c>
      <c r="E334">
        <v>1.4</v>
      </c>
      <c r="F334">
        <v>50</v>
      </c>
      <c r="G334" t="s">
        <v>11</v>
      </c>
      <c r="H334">
        <v>190</v>
      </c>
      <c r="I334">
        <v>55</v>
      </c>
      <c r="J334">
        <v>80</v>
      </c>
      <c r="K334">
        <v>75</v>
      </c>
      <c r="L334" s="2">
        <f>(8.579+8.371+8.283)/3</f>
        <v>8.4110000000000014</v>
      </c>
    </row>
    <row r="335" spans="1:12" x14ac:dyDescent="0.3">
      <c r="A335">
        <v>70</v>
      </c>
      <c r="B335">
        <v>0.4</v>
      </c>
      <c r="C335">
        <v>0.2</v>
      </c>
      <c r="D335">
        <v>0.75</v>
      </c>
      <c r="E335">
        <v>1.4</v>
      </c>
      <c r="F335">
        <v>80</v>
      </c>
      <c r="G335" t="s">
        <v>11</v>
      </c>
      <c r="H335">
        <v>210</v>
      </c>
      <c r="I335">
        <v>60</v>
      </c>
      <c r="J335">
        <v>40</v>
      </c>
      <c r="K335">
        <v>75</v>
      </c>
      <c r="L335" s="2">
        <f>(18.545+18.527+18.17)/3</f>
        <v>18.414000000000001</v>
      </c>
    </row>
    <row r="336" spans="1:12" x14ac:dyDescent="0.3">
      <c r="A336">
        <v>70</v>
      </c>
      <c r="B336">
        <v>0.4</v>
      </c>
      <c r="C336">
        <v>0.2</v>
      </c>
      <c r="D336">
        <v>0.75</v>
      </c>
      <c r="E336">
        <v>1.4</v>
      </c>
      <c r="F336">
        <v>80</v>
      </c>
      <c r="G336" t="s">
        <v>11</v>
      </c>
      <c r="H336">
        <v>210</v>
      </c>
      <c r="I336">
        <v>60</v>
      </c>
      <c r="J336">
        <v>60</v>
      </c>
      <c r="K336">
        <v>100</v>
      </c>
      <c r="L336" s="2">
        <f>(17.973+17.929+17.863)/3</f>
        <v>17.921666666666667</v>
      </c>
    </row>
    <row r="337" spans="1:12" x14ac:dyDescent="0.3">
      <c r="A337">
        <v>70</v>
      </c>
      <c r="B337">
        <v>0.4</v>
      </c>
      <c r="C337">
        <v>0.2</v>
      </c>
      <c r="D337">
        <v>0.75</v>
      </c>
      <c r="E337">
        <v>1.4</v>
      </c>
      <c r="F337">
        <v>80</v>
      </c>
      <c r="G337" t="s">
        <v>11</v>
      </c>
      <c r="H337">
        <v>210</v>
      </c>
      <c r="I337">
        <v>60</v>
      </c>
      <c r="J337">
        <v>80</v>
      </c>
      <c r="K337">
        <v>50</v>
      </c>
      <c r="L337" s="2">
        <f>(17.128+17.283+17.397)/3</f>
        <v>17.269333333333332</v>
      </c>
    </row>
    <row r="338" spans="1:12" x14ac:dyDescent="0.3">
      <c r="A338">
        <v>70</v>
      </c>
      <c r="B338">
        <v>0.4</v>
      </c>
      <c r="C338">
        <v>0.2</v>
      </c>
      <c r="D338">
        <v>1</v>
      </c>
      <c r="E338">
        <v>1.6</v>
      </c>
      <c r="F338">
        <v>20</v>
      </c>
      <c r="G338" t="s">
        <v>9</v>
      </c>
      <c r="H338">
        <v>190</v>
      </c>
      <c r="I338">
        <v>55</v>
      </c>
      <c r="J338">
        <v>40</v>
      </c>
      <c r="K338">
        <v>75</v>
      </c>
      <c r="L338" s="2">
        <f>(18.255+18.025+18.34)/3</f>
        <v>18.206666666666667</v>
      </c>
    </row>
    <row r="339" spans="1:12" x14ac:dyDescent="0.3">
      <c r="A339">
        <v>70</v>
      </c>
      <c r="B339">
        <v>0.4</v>
      </c>
      <c r="C339">
        <v>0.2</v>
      </c>
      <c r="D339">
        <v>1</v>
      </c>
      <c r="E339">
        <v>1.6</v>
      </c>
      <c r="F339">
        <v>20</v>
      </c>
      <c r="G339" t="s">
        <v>9</v>
      </c>
      <c r="H339">
        <v>190</v>
      </c>
      <c r="I339">
        <v>55</v>
      </c>
      <c r="J339">
        <v>60</v>
      </c>
      <c r="K339">
        <v>100</v>
      </c>
      <c r="L339" s="2">
        <f>(17.445+17.627+17.919)/3</f>
        <v>17.663666666666668</v>
      </c>
    </row>
    <row r="340" spans="1:12" x14ac:dyDescent="0.3">
      <c r="A340">
        <v>70</v>
      </c>
      <c r="B340">
        <v>0.4</v>
      </c>
      <c r="C340">
        <v>0.2</v>
      </c>
      <c r="D340">
        <v>1</v>
      </c>
      <c r="E340">
        <v>1.6</v>
      </c>
      <c r="F340">
        <v>20</v>
      </c>
      <c r="G340" t="s">
        <v>9</v>
      </c>
      <c r="H340">
        <v>190</v>
      </c>
      <c r="I340">
        <v>55</v>
      </c>
      <c r="J340">
        <v>80</v>
      </c>
      <c r="K340">
        <v>50</v>
      </c>
      <c r="L340" s="2">
        <f>(17.364+17.733+17.622)/3</f>
        <v>17.573</v>
      </c>
    </row>
    <row r="341" spans="1:12" x14ac:dyDescent="0.3">
      <c r="A341">
        <v>70</v>
      </c>
      <c r="B341">
        <v>0.4</v>
      </c>
      <c r="C341">
        <v>0.2</v>
      </c>
      <c r="D341">
        <v>2</v>
      </c>
      <c r="E341">
        <v>1.2</v>
      </c>
      <c r="F341">
        <v>50</v>
      </c>
      <c r="G341" t="s">
        <v>10</v>
      </c>
      <c r="H341">
        <v>200</v>
      </c>
      <c r="I341">
        <v>50</v>
      </c>
      <c r="J341">
        <v>40</v>
      </c>
      <c r="K341">
        <v>75</v>
      </c>
      <c r="L341" s="2">
        <f>(18.198+18.206+18.188)/3</f>
        <v>18.197333333333333</v>
      </c>
    </row>
    <row r="342" spans="1:12" x14ac:dyDescent="0.3">
      <c r="A342">
        <v>70</v>
      </c>
      <c r="B342">
        <v>0.4</v>
      </c>
      <c r="C342">
        <v>0.2</v>
      </c>
      <c r="D342">
        <v>2</v>
      </c>
      <c r="E342">
        <v>1.2</v>
      </c>
      <c r="F342">
        <v>50</v>
      </c>
      <c r="G342" t="s">
        <v>10</v>
      </c>
      <c r="H342">
        <v>200</v>
      </c>
      <c r="I342">
        <v>50</v>
      </c>
      <c r="J342">
        <v>60</v>
      </c>
      <c r="K342">
        <v>100</v>
      </c>
      <c r="L342" s="2">
        <f>(17.957+18.088+17.7)/3</f>
        <v>17.915000000000003</v>
      </c>
    </row>
    <row r="343" spans="1:12" x14ac:dyDescent="0.3">
      <c r="A343">
        <v>70</v>
      </c>
      <c r="B343">
        <v>0.4</v>
      </c>
      <c r="C343">
        <v>0.2</v>
      </c>
      <c r="D343">
        <v>2</v>
      </c>
      <c r="E343">
        <v>1.2</v>
      </c>
      <c r="F343">
        <v>50</v>
      </c>
      <c r="G343" t="s">
        <v>10</v>
      </c>
      <c r="H343">
        <v>200</v>
      </c>
      <c r="I343">
        <v>50</v>
      </c>
      <c r="J343">
        <v>80</v>
      </c>
      <c r="K343">
        <v>50</v>
      </c>
      <c r="L343" s="2">
        <f>(17.307+17.289+16.948)/3</f>
        <v>17.181333333333335</v>
      </c>
    </row>
    <row r="344" spans="1:12" x14ac:dyDescent="0.3">
      <c r="A344">
        <v>70</v>
      </c>
      <c r="B344">
        <v>0.4</v>
      </c>
      <c r="C344">
        <v>0.15</v>
      </c>
      <c r="D344">
        <v>0.75</v>
      </c>
      <c r="E344">
        <v>1.6</v>
      </c>
      <c r="F344">
        <v>50</v>
      </c>
      <c r="G344" t="s">
        <v>10</v>
      </c>
      <c r="H344">
        <v>190</v>
      </c>
      <c r="I344">
        <v>60</v>
      </c>
      <c r="J344">
        <v>40</v>
      </c>
      <c r="K344">
        <v>100</v>
      </c>
      <c r="L344" s="2">
        <f>(13.117+13.328+13.071)/3</f>
        <v>13.171999999999999</v>
      </c>
    </row>
    <row r="345" spans="1:12" x14ac:dyDescent="0.3">
      <c r="A345">
        <v>70</v>
      </c>
      <c r="B345">
        <v>0.4</v>
      </c>
      <c r="C345">
        <v>0.15</v>
      </c>
      <c r="D345">
        <v>0.75</v>
      </c>
      <c r="E345">
        <v>1.6</v>
      </c>
      <c r="F345">
        <v>50</v>
      </c>
      <c r="G345" t="s">
        <v>10</v>
      </c>
      <c r="H345">
        <v>190</v>
      </c>
      <c r="I345">
        <v>60</v>
      </c>
      <c r="J345">
        <v>60</v>
      </c>
      <c r="K345">
        <v>50</v>
      </c>
      <c r="L345" s="2">
        <f>(12.519+12.356+12.345)/3</f>
        <v>12.406666666666666</v>
      </c>
    </row>
    <row r="346" spans="1:12" x14ac:dyDescent="0.3">
      <c r="A346">
        <v>70</v>
      </c>
      <c r="B346">
        <v>0.4</v>
      </c>
      <c r="C346">
        <v>0.15</v>
      </c>
      <c r="D346">
        <v>0.75</v>
      </c>
      <c r="E346">
        <v>1.6</v>
      </c>
      <c r="F346">
        <v>50</v>
      </c>
      <c r="G346" t="s">
        <v>10</v>
      </c>
      <c r="H346">
        <v>190</v>
      </c>
      <c r="I346">
        <v>60</v>
      </c>
      <c r="J346">
        <v>80</v>
      </c>
      <c r="K346">
        <v>75</v>
      </c>
      <c r="L346" s="2">
        <f>(12.332+12.515+12.231)/3</f>
        <v>12.359333333333334</v>
      </c>
    </row>
    <row r="347" spans="1:12" x14ac:dyDescent="0.3">
      <c r="A347">
        <v>70</v>
      </c>
      <c r="B347">
        <v>0.4</v>
      </c>
      <c r="C347">
        <v>0.15</v>
      </c>
      <c r="D347">
        <v>1</v>
      </c>
      <c r="E347">
        <v>1.2</v>
      </c>
      <c r="F347">
        <v>80</v>
      </c>
      <c r="G347" t="s">
        <v>11</v>
      </c>
      <c r="H347">
        <v>200</v>
      </c>
      <c r="I347">
        <v>55</v>
      </c>
      <c r="J347">
        <v>40</v>
      </c>
      <c r="K347">
        <v>100</v>
      </c>
      <c r="L347" s="2">
        <f>(13.114+12.489+13.492)/3</f>
        <v>13.031666666666666</v>
      </c>
    </row>
    <row r="348" spans="1:12" x14ac:dyDescent="0.3">
      <c r="A348">
        <v>70</v>
      </c>
      <c r="B348">
        <v>0.4</v>
      </c>
      <c r="C348">
        <v>0.15</v>
      </c>
      <c r="D348">
        <v>1</v>
      </c>
      <c r="E348">
        <v>1.2</v>
      </c>
      <c r="F348">
        <v>80</v>
      </c>
      <c r="G348" t="s">
        <v>11</v>
      </c>
      <c r="H348">
        <v>200</v>
      </c>
      <c r="I348">
        <v>55</v>
      </c>
      <c r="J348">
        <v>60</v>
      </c>
      <c r="K348">
        <v>50</v>
      </c>
      <c r="L348" s="2">
        <f>(12.713+12.656+12.901)/3</f>
        <v>12.756666666666666</v>
      </c>
    </row>
    <row r="349" spans="1:12" x14ac:dyDescent="0.3">
      <c r="A349">
        <v>70</v>
      </c>
      <c r="B349">
        <v>0.4</v>
      </c>
      <c r="C349">
        <v>0.15</v>
      </c>
      <c r="D349">
        <v>1</v>
      </c>
      <c r="E349">
        <v>1.2</v>
      </c>
      <c r="F349">
        <v>80</v>
      </c>
      <c r="G349" t="s">
        <v>11</v>
      </c>
      <c r="H349">
        <v>200</v>
      </c>
      <c r="I349">
        <v>55</v>
      </c>
      <c r="J349">
        <v>80</v>
      </c>
      <c r="K349">
        <v>75</v>
      </c>
      <c r="L349" s="2">
        <f>(12.543+12.434+12.934)/3</f>
        <v>12.636999999999999</v>
      </c>
    </row>
    <row r="350" spans="1:12" x14ac:dyDescent="0.3">
      <c r="A350">
        <v>70</v>
      </c>
      <c r="B350">
        <v>0.4</v>
      </c>
      <c r="C350">
        <v>0.15</v>
      </c>
      <c r="D350">
        <v>2</v>
      </c>
      <c r="E350">
        <v>1.4</v>
      </c>
      <c r="F350">
        <v>20</v>
      </c>
      <c r="G350" t="s">
        <v>9</v>
      </c>
      <c r="H350">
        <v>210</v>
      </c>
      <c r="I350">
        <v>50</v>
      </c>
      <c r="J350">
        <v>40</v>
      </c>
      <c r="K350">
        <v>100</v>
      </c>
      <c r="L350" s="2">
        <f>(14.436+14.619+13.983)/3</f>
        <v>14.345999999999998</v>
      </c>
    </row>
    <row r="351" spans="1:12" x14ac:dyDescent="0.3">
      <c r="A351">
        <v>70</v>
      </c>
      <c r="B351">
        <v>0.4</v>
      </c>
      <c r="C351">
        <v>0.15</v>
      </c>
      <c r="D351">
        <v>2</v>
      </c>
      <c r="E351">
        <v>1.4</v>
      </c>
      <c r="F351">
        <v>20</v>
      </c>
      <c r="G351" t="s">
        <v>9</v>
      </c>
      <c r="H351">
        <v>210</v>
      </c>
      <c r="I351">
        <v>50</v>
      </c>
      <c r="J351">
        <v>60</v>
      </c>
      <c r="K351">
        <v>50</v>
      </c>
      <c r="L351" s="2">
        <f>(12.997+12.863+12.837)/3</f>
        <v>12.899000000000001</v>
      </c>
    </row>
    <row r="352" spans="1:12" x14ac:dyDescent="0.3">
      <c r="A352">
        <v>70</v>
      </c>
      <c r="B352">
        <v>0.4</v>
      </c>
      <c r="C352">
        <v>0.15</v>
      </c>
      <c r="D352">
        <v>2</v>
      </c>
      <c r="E352">
        <v>1.4</v>
      </c>
      <c r="F352">
        <v>20</v>
      </c>
      <c r="G352" t="s">
        <v>9</v>
      </c>
      <c r="H352">
        <v>210</v>
      </c>
      <c r="I352">
        <v>50</v>
      </c>
      <c r="J352">
        <v>80</v>
      </c>
      <c r="K352">
        <v>75</v>
      </c>
      <c r="L352" s="2">
        <f>(13.42+13.34+13.587)/3</f>
        <v>13.448999999999998</v>
      </c>
    </row>
    <row r="353" spans="1:12" x14ac:dyDescent="0.3">
      <c r="A353">
        <v>70</v>
      </c>
      <c r="B353">
        <v>0.25</v>
      </c>
      <c r="C353">
        <v>0.1</v>
      </c>
      <c r="D353">
        <v>0.75</v>
      </c>
      <c r="E353">
        <v>1.2</v>
      </c>
      <c r="F353">
        <v>20</v>
      </c>
      <c r="G353" t="s">
        <v>11</v>
      </c>
      <c r="H353">
        <v>190</v>
      </c>
      <c r="I353">
        <v>50</v>
      </c>
      <c r="J353">
        <v>40</v>
      </c>
      <c r="K353">
        <v>50</v>
      </c>
      <c r="L353" s="2">
        <f>(10.097+9.978+10.185)/3</f>
        <v>10.086666666666666</v>
      </c>
    </row>
    <row r="354" spans="1:12" x14ac:dyDescent="0.3">
      <c r="A354">
        <v>70</v>
      </c>
      <c r="B354">
        <v>0.25</v>
      </c>
      <c r="C354">
        <v>0.1</v>
      </c>
      <c r="D354">
        <v>0.75</v>
      </c>
      <c r="E354">
        <v>1.2</v>
      </c>
      <c r="F354">
        <v>20</v>
      </c>
      <c r="G354" t="s">
        <v>11</v>
      </c>
      <c r="H354">
        <v>190</v>
      </c>
      <c r="I354">
        <v>50</v>
      </c>
      <c r="J354">
        <v>60</v>
      </c>
      <c r="K354">
        <v>75</v>
      </c>
      <c r="L354" s="2">
        <f>(10.429+10.175+10.201)/3</f>
        <v>10.268333333333333</v>
      </c>
    </row>
    <row r="355" spans="1:12" x14ac:dyDescent="0.3">
      <c r="A355">
        <v>70</v>
      </c>
      <c r="B355">
        <v>0.25</v>
      </c>
      <c r="C355">
        <v>0.1</v>
      </c>
      <c r="D355">
        <v>0.75</v>
      </c>
      <c r="E355">
        <v>1.2</v>
      </c>
      <c r="F355">
        <v>20</v>
      </c>
      <c r="G355" t="s">
        <v>11</v>
      </c>
      <c r="H355">
        <v>190</v>
      </c>
      <c r="I355">
        <v>50</v>
      </c>
      <c r="J355">
        <v>80</v>
      </c>
      <c r="K355">
        <v>100</v>
      </c>
      <c r="L355" s="2">
        <f>(9.381+9.355+9.018)/3</f>
        <v>9.2513333333333332</v>
      </c>
    </row>
    <row r="356" spans="1:12" x14ac:dyDescent="0.3">
      <c r="A356">
        <v>70</v>
      </c>
      <c r="B356">
        <v>0.25</v>
      </c>
      <c r="C356">
        <v>0.1</v>
      </c>
      <c r="D356">
        <v>1</v>
      </c>
      <c r="E356">
        <v>1.4</v>
      </c>
      <c r="F356">
        <v>50</v>
      </c>
      <c r="G356" t="s">
        <v>9</v>
      </c>
      <c r="H356">
        <v>200</v>
      </c>
      <c r="I356">
        <v>60</v>
      </c>
      <c r="J356">
        <v>40</v>
      </c>
      <c r="K356">
        <v>50</v>
      </c>
      <c r="L356" s="2">
        <f>(9.847+9.924+9.964)/3</f>
        <v>9.9116666666666671</v>
      </c>
    </row>
    <row r="357" spans="1:12" x14ac:dyDescent="0.3">
      <c r="A357">
        <v>70</v>
      </c>
      <c r="B357">
        <v>0.25</v>
      </c>
      <c r="C357">
        <v>0.1</v>
      </c>
      <c r="D357">
        <v>1</v>
      </c>
      <c r="E357">
        <v>1.4</v>
      </c>
      <c r="F357">
        <v>50</v>
      </c>
      <c r="G357" t="s">
        <v>9</v>
      </c>
      <c r="H357">
        <v>200</v>
      </c>
      <c r="I357">
        <v>60</v>
      </c>
      <c r="J357">
        <v>60</v>
      </c>
      <c r="K357">
        <v>75</v>
      </c>
      <c r="L357" s="2">
        <f>(9.252+9.358+9.354)/3</f>
        <v>9.3213333333333335</v>
      </c>
    </row>
    <row r="358" spans="1:12" x14ac:dyDescent="0.3">
      <c r="A358">
        <v>70</v>
      </c>
      <c r="B358">
        <v>0.25</v>
      </c>
      <c r="C358">
        <v>0.1</v>
      </c>
      <c r="D358">
        <v>1</v>
      </c>
      <c r="E358">
        <v>1.4</v>
      </c>
      <c r="F358">
        <v>50</v>
      </c>
      <c r="G358" t="s">
        <v>9</v>
      </c>
      <c r="H358">
        <v>200</v>
      </c>
      <c r="I358">
        <v>60</v>
      </c>
      <c r="J358">
        <v>80</v>
      </c>
      <c r="K358">
        <v>100</v>
      </c>
      <c r="L358" s="2">
        <f>(9.636+9.664+9.289)/3</f>
        <v>9.5296666666666656</v>
      </c>
    </row>
    <row r="359" spans="1:12" x14ac:dyDescent="0.3">
      <c r="A359">
        <v>70</v>
      </c>
      <c r="B359">
        <v>0.25</v>
      </c>
      <c r="C359">
        <v>0.1</v>
      </c>
      <c r="D359">
        <v>2</v>
      </c>
      <c r="E359">
        <v>1.6</v>
      </c>
      <c r="F359">
        <v>80</v>
      </c>
      <c r="G359" t="s">
        <v>10</v>
      </c>
      <c r="H359">
        <v>210</v>
      </c>
      <c r="I359">
        <v>55</v>
      </c>
      <c r="J359">
        <v>40</v>
      </c>
      <c r="K359">
        <v>50</v>
      </c>
      <c r="L359" s="2">
        <f>(8.936+8.986+8.546)/3</f>
        <v>8.8226666666666667</v>
      </c>
    </row>
    <row r="360" spans="1:12" x14ac:dyDescent="0.3">
      <c r="A360">
        <v>70</v>
      </c>
      <c r="B360">
        <v>0.25</v>
      </c>
      <c r="C360">
        <v>0.1</v>
      </c>
      <c r="D360">
        <v>2</v>
      </c>
      <c r="E360">
        <v>1.6</v>
      </c>
      <c r="F360">
        <v>80</v>
      </c>
      <c r="G360" t="s">
        <v>10</v>
      </c>
      <c r="H360">
        <v>210</v>
      </c>
      <c r="I360">
        <v>55</v>
      </c>
      <c r="J360">
        <v>60</v>
      </c>
      <c r="K360">
        <v>75</v>
      </c>
      <c r="L360" s="2">
        <f>(8.695+8.57+8.549)/3</f>
        <v>8.6046666666666667</v>
      </c>
    </row>
    <row r="361" spans="1:12" x14ac:dyDescent="0.3">
      <c r="A361">
        <v>70</v>
      </c>
      <c r="B361">
        <v>0.25</v>
      </c>
      <c r="C361">
        <v>0.1</v>
      </c>
      <c r="D361">
        <v>2</v>
      </c>
      <c r="E361">
        <v>1.6</v>
      </c>
      <c r="F361">
        <v>80</v>
      </c>
      <c r="G361" t="s">
        <v>10</v>
      </c>
      <c r="H361">
        <v>210</v>
      </c>
      <c r="I361">
        <v>55</v>
      </c>
      <c r="J361">
        <v>80</v>
      </c>
      <c r="K361">
        <v>100</v>
      </c>
      <c r="L361" s="2">
        <f>(8.647+8.863+8.274)/3</f>
        <v>8.5946666666666669</v>
      </c>
    </row>
    <row r="362" spans="1:12" x14ac:dyDescent="0.3">
      <c r="A362">
        <v>70</v>
      </c>
      <c r="B362">
        <v>0.25</v>
      </c>
      <c r="C362">
        <v>0.2</v>
      </c>
      <c r="D362">
        <v>0.75</v>
      </c>
      <c r="E362">
        <v>1.2</v>
      </c>
      <c r="F362">
        <v>50</v>
      </c>
      <c r="G362" t="s">
        <v>9</v>
      </c>
      <c r="H362">
        <v>210</v>
      </c>
      <c r="I362">
        <v>55</v>
      </c>
      <c r="J362">
        <v>40</v>
      </c>
      <c r="K362">
        <v>50</v>
      </c>
      <c r="L362" s="2">
        <f>(17.761+17.427+17.516)/3</f>
        <v>17.568000000000001</v>
      </c>
    </row>
    <row r="363" spans="1:12" x14ac:dyDescent="0.3">
      <c r="A363">
        <v>70</v>
      </c>
      <c r="B363">
        <v>0.25</v>
      </c>
      <c r="C363">
        <v>0.2</v>
      </c>
      <c r="D363">
        <v>0.75</v>
      </c>
      <c r="E363">
        <v>1.2</v>
      </c>
      <c r="F363">
        <v>50</v>
      </c>
      <c r="G363" t="s">
        <v>9</v>
      </c>
      <c r="H363">
        <v>210</v>
      </c>
      <c r="I363">
        <v>55</v>
      </c>
      <c r="J363">
        <v>60</v>
      </c>
      <c r="K363">
        <v>75</v>
      </c>
      <c r="L363" s="2">
        <f>(17.96+17.93+16.438)/3</f>
        <v>17.442666666666668</v>
      </c>
    </row>
    <row r="364" spans="1:12" x14ac:dyDescent="0.3">
      <c r="A364">
        <v>70</v>
      </c>
      <c r="B364">
        <v>0.25</v>
      </c>
      <c r="C364">
        <v>0.2</v>
      </c>
      <c r="D364">
        <v>0.75</v>
      </c>
      <c r="E364">
        <v>1.2</v>
      </c>
      <c r="F364">
        <v>50</v>
      </c>
      <c r="G364" t="s">
        <v>9</v>
      </c>
      <c r="H364">
        <v>210</v>
      </c>
      <c r="I364">
        <v>55</v>
      </c>
      <c r="J364">
        <v>80</v>
      </c>
      <c r="K364">
        <v>100</v>
      </c>
      <c r="L364" s="2">
        <f>(18.345+18.295+18.607)/3</f>
        <v>18.415666666666667</v>
      </c>
    </row>
    <row r="365" spans="1:12" x14ac:dyDescent="0.3">
      <c r="A365">
        <v>70</v>
      </c>
      <c r="B365">
        <v>0.25</v>
      </c>
      <c r="C365">
        <v>0.2</v>
      </c>
      <c r="D365">
        <v>1</v>
      </c>
      <c r="E365">
        <v>1.4</v>
      </c>
      <c r="F365">
        <v>80</v>
      </c>
      <c r="G365" t="s">
        <v>10</v>
      </c>
      <c r="H365">
        <v>190</v>
      </c>
      <c r="I365">
        <v>50</v>
      </c>
      <c r="J365">
        <v>40</v>
      </c>
      <c r="K365">
        <v>50</v>
      </c>
      <c r="L365" s="2">
        <f>(17.786+17.75+18.039)/3</f>
        <v>17.858333333333334</v>
      </c>
    </row>
    <row r="366" spans="1:12" x14ac:dyDescent="0.3">
      <c r="A366">
        <v>70</v>
      </c>
      <c r="B366">
        <v>0.25</v>
      </c>
      <c r="C366">
        <v>0.2</v>
      </c>
      <c r="D366">
        <v>1</v>
      </c>
      <c r="E366">
        <v>1.4</v>
      </c>
      <c r="F366">
        <v>80</v>
      </c>
      <c r="G366" t="s">
        <v>10</v>
      </c>
      <c r="H366">
        <v>190</v>
      </c>
      <c r="I366">
        <v>50</v>
      </c>
      <c r="J366">
        <v>60</v>
      </c>
      <c r="K366">
        <v>75</v>
      </c>
      <c r="L366" s="2">
        <f>(19.616+19.781+19.746)/3</f>
        <v>19.714333333333332</v>
      </c>
    </row>
    <row r="367" spans="1:12" x14ac:dyDescent="0.3">
      <c r="A367">
        <v>70</v>
      </c>
      <c r="B367">
        <v>0.25</v>
      </c>
      <c r="C367">
        <v>0.2</v>
      </c>
      <c r="D367">
        <v>1</v>
      </c>
      <c r="E367">
        <v>1.4</v>
      </c>
      <c r="F367">
        <v>80</v>
      </c>
      <c r="G367" t="s">
        <v>10</v>
      </c>
      <c r="H367">
        <v>190</v>
      </c>
      <c r="I367">
        <v>50</v>
      </c>
      <c r="J367">
        <v>80</v>
      </c>
      <c r="K367">
        <v>100</v>
      </c>
      <c r="L367" s="2">
        <f>(24.237+24.254+24.224)/3</f>
        <v>24.238333333333333</v>
      </c>
    </row>
    <row r="368" spans="1:12" x14ac:dyDescent="0.3">
      <c r="A368">
        <v>70</v>
      </c>
      <c r="B368">
        <v>0.25</v>
      </c>
      <c r="C368">
        <v>0.2</v>
      </c>
      <c r="D368">
        <v>2</v>
      </c>
      <c r="E368">
        <v>1.6</v>
      </c>
      <c r="F368">
        <v>20</v>
      </c>
      <c r="G368" t="s">
        <v>11</v>
      </c>
      <c r="H368">
        <v>200</v>
      </c>
      <c r="I368">
        <v>60</v>
      </c>
      <c r="J368">
        <v>40</v>
      </c>
      <c r="K368">
        <v>50</v>
      </c>
      <c r="L368" s="2">
        <f>(17.824+18.067+16.995)/3</f>
        <v>17.628666666666671</v>
      </c>
    </row>
    <row r="369" spans="1:12" x14ac:dyDescent="0.3">
      <c r="A369">
        <v>70</v>
      </c>
      <c r="B369">
        <v>0.25</v>
      </c>
      <c r="C369">
        <v>0.2</v>
      </c>
      <c r="D369">
        <v>2</v>
      </c>
      <c r="E369">
        <v>1.6</v>
      </c>
      <c r="F369">
        <v>20</v>
      </c>
      <c r="G369" t="s">
        <v>11</v>
      </c>
      <c r="H369">
        <v>200</v>
      </c>
      <c r="I369">
        <v>60</v>
      </c>
      <c r="J369">
        <v>60</v>
      </c>
      <c r="K369">
        <v>75</v>
      </c>
      <c r="L369" s="2">
        <f>(18.048+18.098+18.611)/3</f>
        <v>18.252333333333336</v>
      </c>
    </row>
    <row r="370" spans="1:12" x14ac:dyDescent="0.3">
      <c r="A370">
        <v>70</v>
      </c>
      <c r="B370">
        <v>0.25</v>
      </c>
      <c r="C370">
        <v>0.2</v>
      </c>
      <c r="D370">
        <v>2</v>
      </c>
      <c r="E370">
        <v>1.6</v>
      </c>
      <c r="F370">
        <v>20</v>
      </c>
      <c r="G370" t="s">
        <v>11</v>
      </c>
      <c r="H370">
        <v>200</v>
      </c>
      <c r="I370">
        <v>60</v>
      </c>
      <c r="J370">
        <v>80</v>
      </c>
      <c r="K370">
        <v>100</v>
      </c>
      <c r="L370" s="2">
        <f>(18.346+18.361+18.368)/3</f>
        <v>18.358333333333334</v>
      </c>
    </row>
    <row r="371" spans="1:12" x14ac:dyDescent="0.3">
      <c r="A371">
        <v>70</v>
      </c>
      <c r="B371">
        <v>0.25</v>
      </c>
      <c r="C371">
        <v>0.15</v>
      </c>
      <c r="D371">
        <v>0.75</v>
      </c>
      <c r="E371">
        <v>1.4</v>
      </c>
      <c r="F371">
        <v>20</v>
      </c>
      <c r="G371" t="s">
        <v>10</v>
      </c>
      <c r="H371">
        <v>200</v>
      </c>
      <c r="I371">
        <v>55</v>
      </c>
      <c r="J371">
        <v>40</v>
      </c>
      <c r="K371">
        <v>75</v>
      </c>
      <c r="L371" s="2">
        <f>(13.008+12.801+13.087)/3</f>
        <v>12.965333333333334</v>
      </c>
    </row>
    <row r="372" spans="1:12" x14ac:dyDescent="0.3">
      <c r="A372">
        <v>70</v>
      </c>
      <c r="B372">
        <v>0.25</v>
      </c>
      <c r="C372">
        <v>0.15</v>
      </c>
      <c r="D372">
        <v>0.75</v>
      </c>
      <c r="E372">
        <v>1.4</v>
      </c>
      <c r="F372">
        <v>20</v>
      </c>
      <c r="G372" t="s">
        <v>10</v>
      </c>
      <c r="H372">
        <v>200</v>
      </c>
      <c r="I372">
        <v>55</v>
      </c>
      <c r="J372">
        <v>60</v>
      </c>
      <c r="K372">
        <v>100</v>
      </c>
      <c r="L372" s="2">
        <f>(13.432+13.165+13.301)/3</f>
        <v>13.299333333333335</v>
      </c>
    </row>
    <row r="373" spans="1:12" x14ac:dyDescent="0.3">
      <c r="A373">
        <v>70</v>
      </c>
      <c r="B373">
        <v>0.25</v>
      </c>
      <c r="C373">
        <v>0.15</v>
      </c>
      <c r="D373">
        <v>0.75</v>
      </c>
      <c r="E373">
        <v>1.4</v>
      </c>
      <c r="F373">
        <v>20</v>
      </c>
      <c r="G373" t="s">
        <v>10</v>
      </c>
      <c r="H373">
        <v>200</v>
      </c>
      <c r="I373">
        <v>55</v>
      </c>
      <c r="J373">
        <v>80</v>
      </c>
      <c r="K373">
        <v>50</v>
      </c>
      <c r="L373" s="2">
        <f>(13.127+13.208+13.465)/3</f>
        <v>13.266666666666666</v>
      </c>
    </row>
    <row r="374" spans="1:12" x14ac:dyDescent="0.3">
      <c r="A374">
        <v>70</v>
      </c>
      <c r="B374">
        <v>0.25</v>
      </c>
      <c r="C374">
        <v>0.15</v>
      </c>
      <c r="D374">
        <v>1</v>
      </c>
      <c r="E374">
        <v>1.6</v>
      </c>
      <c r="F374">
        <v>50</v>
      </c>
      <c r="G374" t="s">
        <v>11</v>
      </c>
      <c r="H374">
        <v>210</v>
      </c>
      <c r="I374">
        <v>50</v>
      </c>
      <c r="J374">
        <v>40</v>
      </c>
      <c r="K374">
        <v>75</v>
      </c>
      <c r="L374" s="2">
        <f>(12.963+12.916+13.086)/3</f>
        <v>12.988333333333332</v>
      </c>
    </row>
    <row r="375" spans="1:12" x14ac:dyDescent="0.3">
      <c r="A375">
        <v>70</v>
      </c>
      <c r="B375">
        <v>0.25</v>
      </c>
      <c r="C375">
        <v>0.15</v>
      </c>
      <c r="D375">
        <v>1</v>
      </c>
      <c r="E375">
        <v>1.6</v>
      </c>
      <c r="F375">
        <v>50</v>
      </c>
      <c r="G375" t="s">
        <v>11</v>
      </c>
      <c r="H375">
        <v>210</v>
      </c>
      <c r="I375">
        <v>50</v>
      </c>
      <c r="J375">
        <v>60</v>
      </c>
      <c r="K375">
        <v>100</v>
      </c>
      <c r="L375" s="2">
        <f>(12.808+12.744+12.254)/3</f>
        <v>12.601999999999999</v>
      </c>
    </row>
    <row r="376" spans="1:12" x14ac:dyDescent="0.3">
      <c r="A376">
        <v>70</v>
      </c>
      <c r="B376">
        <v>0.25</v>
      </c>
      <c r="C376">
        <v>0.15</v>
      </c>
      <c r="D376">
        <v>1</v>
      </c>
      <c r="E376">
        <v>1.6</v>
      </c>
      <c r="F376">
        <v>50</v>
      </c>
      <c r="G376" t="s">
        <v>11</v>
      </c>
      <c r="H376">
        <v>210</v>
      </c>
      <c r="I376">
        <v>50</v>
      </c>
      <c r="J376">
        <v>80</v>
      </c>
      <c r="K376">
        <v>50</v>
      </c>
      <c r="L376" s="2">
        <f>(12.914+13.234+12.487)/3</f>
        <v>12.878333333333332</v>
      </c>
    </row>
    <row r="377" spans="1:12" x14ac:dyDescent="0.3">
      <c r="A377">
        <v>70</v>
      </c>
      <c r="B377">
        <v>0.25</v>
      </c>
      <c r="C377">
        <v>0.15</v>
      </c>
      <c r="D377">
        <v>2</v>
      </c>
      <c r="E377">
        <v>1.2</v>
      </c>
      <c r="F377">
        <v>80</v>
      </c>
      <c r="G377" t="s">
        <v>9</v>
      </c>
      <c r="H377">
        <v>190</v>
      </c>
      <c r="I377">
        <v>60</v>
      </c>
      <c r="J377">
        <v>40</v>
      </c>
      <c r="K377">
        <v>75</v>
      </c>
      <c r="L377" s="2">
        <f>(13.377+12.994+14.146)/3</f>
        <v>13.505666666666668</v>
      </c>
    </row>
    <row r="378" spans="1:12" x14ac:dyDescent="0.3">
      <c r="A378">
        <v>70</v>
      </c>
      <c r="B378">
        <v>0.25</v>
      </c>
      <c r="C378">
        <v>0.15</v>
      </c>
      <c r="D378">
        <v>2</v>
      </c>
      <c r="E378">
        <v>1.2</v>
      </c>
      <c r="F378">
        <v>80</v>
      </c>
      <c r="G378" t="s">
        <v>9</v>
      </c>
      <c r="H378">
        <v>190</v>
      </c>
      <c r="I378">
        <v>60</v>
      </c>
      <c r="J378">
        <v>60</v>
      </c>
      <c r="K378">
        <v>100</v>
      </c>
      <c r="L378" s="2">
        <f>(13.004+12.957+12.463)/3</f>
        <v>12.808</v>
      </c>
    </row>
    <row r="379" spans="1:12" x14ac:dyDescent="0.3">
      <c r="A379">
        <v>70</v>
      </c>
      <c r="B379">
        <v>0.25</v>
      </c>
      <c r="C379">
        <v>0.15</v>
      </c>
      <c r="D379">
        <v>2</v>
      </c>
      <c r="E379">
        <v>1.2</v>
      </c>
      <c r="F379">
        <v>80</v>
      </c>
      <c r="G379" t="s">
        <v>9</v>
      </c>
      <c r="H379">
        <v>190</v>
      </c>
      <c r="I379">
        <v>60</v>
      </c>
      <c r="J379">
        <v>80</v>
      </c>
      <c r="K379">
        <v>50</v>
      </c>
      <c r="L379" s="2">
        <f>(12.986+13.687+13.675)/3</f>
        <v>13.449333333333334</v>
      </c>
    </row>
    <row r="380" spans="1:12" x14ac:dyDescent="0.3">
      <c r="A380">
        <v>80</v>
      </c>
      <c r="B380">
        <v>0.4</v>
      </c>
      <c r="C380">
        <v>0.1</v>
      </c>
      <c r="D380">
        <v>0.75</v>
      </c>
      <c r="E380">
        <v>1.6</v>
      </c>
      <c r="F380">
        <v>80</v>
      </c>
      <c r="G380" t="s">
        <v>9</v>
      </c>
      <c r="H380">
        <v>200</v>
      </c>
      <c r="I380">
        <v>50</v>
      </c>
      <c r="J380">
        <v>40</v>
      </c>
      <c r="K380">
        <v>100</v>
      </c>
      <c r="L380" s="2">
        <f>(9.445+9.506+9.783)/3</f>
        <v>9.5780000000000012</v>
      </c>
    </row>
    <row r="381" spans="1:12" x14ac:dyDescent="0.3">
      <c r="A381">
        <v>80</v>
      </c>
      <c r="B381">
        <v>0.4</v>
      </c>
      <c r="C381">
        <v>0.1</v>
      </c>
      <c r="D381">
        <v>0.75</v>
      </c>
      <c r="E381">
        <v>1.6</v>
      </c>
      <c r="F381">
        <v>80</v>
      </c>
      <c r="G381" t="s">
        <v>9</v>
      </c>
      <c r="H381">
        <v>200</v>
      </c>
      <c r="I381">
        <v>50</v>
      </c>
      <c r="J381">
        <v>60</v>
      </c>
      <c r="K381">
        <v>50</v>
      </c>
      <c r="L381" s="2">
        <f>(8.711+8.816+8.722)/3</f>
        <v>8.749666666666668</v>
      </c>
    </row>
    <row r="382" spans="1:12" x14ac:dyDescent="0.3">
      <c r="A382">
        <v>80</v>
      </c>
      <c r="B382">
        <v>0.4</v>
      </c>
      <c r="C382">
        <v>0.1</v>
      </c>
      <c r="D382">
        <v>0.75</v>
      </c>
      <c r="E382">
        <v>1.6</v>
      </c>
      <c r="F382">
        <v>80</v>
      </c>
      <c r="G382" t="s">
        <v>9</v>
      </c>
      <c r="H382">
        <v>200</v>
      </c>
      <c r="I382">
        <v>50</v>
      </c>
      <c r="J382">
        <v>80</v>
      </c>
      <c r="K382">
        <v>75</v>
      </c>
      <c r="L382" s="2">
        <f>(9.245+8.517+8.888)/3</f>
        <v>8.8833333333333329</v>
      </c>
    </row>
    <row r="383" spans="1:12" x14ac:dyDescent="0.3">
      <c r="A383">
        <v>80</v>
      </c>
      <c r="B383">
        <v>0.4</v>
      </c>
      <c r="C383">
        <v>0.1</v>
      </c>
      <c r="D383">
        <v>1</v>
      </c>
      <c r="E383">
        <v>1.2</v>
      </c>
      <c r="F383">
        <v>20</v>
      </c>
      <c r="G383" t="s">
        <v>10</v>
      </c>
      <c r="H383">
        <v>210</v>
      </c>
      <c r="I383">
        <v>60</v>
      </c>
      <c r="J383">
        <v>40</v>
      </c>
      <c r="K383">
        <v>100</v>
      </c>
      <c r="L383" s="2">
        <f>(9.417+9.28+9.34)/3</f>
        <v>9.3456666666666663</v>
      </c>
    </row>
    <row r="384" spans="1:12" x14ac:dyDescent="0.3">
      <c r="A384">
        <v>80</v>
      </c>
      <c r="B384">
        <v>0.4</v>
      </c>
      <c r="C384">
        <v>0.1</v>
      </c>
      <c r="D384">
        <v>1</v>
      </c>
      <c r="E384">
        <v>1.2</v>
      </c>
      <c r="F384">
        <v>20</v>
      </c>
      <c r="G384" t="s">
        <v>10</v>
      </c>
      <c r="H384">
        <v>210</v>
      </c>
      <c r="I384">
        <v>60</v>
      </c>
      <c r="J384">
        <v>60</v>
      </c>
      <c r="K384">
        <v>50</v>
      </c>
      <c r="L384" s="2">
        <f>(8.947+9.723+9.093)/3</f>
        <v>9.2543333333333333</v>
      </c>
    </row>
    <row r="385" spans="1:12" x14ac:dyDescent="0.3">
      <c r="A385">
        <v>80</v>
      </c>
      <c r="B385">
        <v>0.4</v>
      </c>
      <c r="C385">
        <v>0.1</v>
      </c>
      <c r="D385">
        <v>1</v>
      </c>
      <c r="E385">
        <v>1.2</v>
      </c>
      <c r="F385">
        <v>20</v>
      </c>
      <c r="G385" t="s">
        <v>10</v>
      </c>
      <c r="H385">
        <v>210</v>
      </c>
      <c r="I385">
        <v>60</v>
      </c>
      <c r="J385">
        <v>80</v>
      </c>
      <c r="K385">
        <v>75</v>
      </c>
      <c r="L385" s="2">
        <f>(8.641+8.438+8.44)/3</f>
        <v>8.5063333333333322</v>
      </c>
    </row>
    <row r="386" spans="1:12" x14ac:dyDescent="0.3">
      <c r="A386">
        <v>80</v>
      </c>
      <c r="B386">
        <v>0.4</v>
      </c>
      <c r="C386">
        <v>0.1</v>
      </c>
      <c r="D386">
        <v>2</v>
      </c>
      <c r="E386">
        <v>1.4</v>
      </c>
      <c r="F386">
        <v>50</v>
      </c>
      <c r="G386" t="s">
        <v>11</v>
      </c>
      <c r="H386">
        <v>190</v>
      </c>
      <c r="I386">
        <v>55</v>
      </c>
      <c r="J386">
        <v>40</v>
      </c>
      <c r="K386">
        <v>100</v>
      </c>
      <c r="L386" s="2">
        <f>(6.699+10.302+10.168)/3</f>
        <v>9.0563333333333329</v>
      </c>
    </row>
    <row r="387" spans="1:12" x14ac:dyDescent="0.3">
      <c r="A387">
        <v>80</v>
      </c>
      <c r="B387">
        <v>0.4</v>
      </c>
      <c r="C387">
        <v>0.1</v>
      </c>
      <c r="D387">
        <v>2</v>
      </c>
      <c r="E387">
        <v>1.4</v>
      </c>
      <c r="F387">
        <v>50</v>
      </c>
      <c r="G387" t="s">
        <v>11</v>
      </c>
      <c r="H387">
        <v>190</v>
      </c>
      <c r="I387">
        <v>55</v>
      </c>
      <c r="J387">
        <v>60</v>
      </c>
      <c r="K387">
        <v>50</v>
      </c>
      <c r="L387" s="2">
        <f>(8.753+8.853+8.698)/3</f>
        <v>8.7680000000000007</v>
      </c>
    </row>
    <row r="388" spans="1:12" x14ac:dyDescent="0.3">
      <c r="A388">
        <v>80</v>
      </c>
      <c r="B388">
        <v>0.4</v>
      </c>
      <c r="C388">
        <v>0.1</v>
      </c>
      <c r="D388">
        <v>2</v>
      </c>
      <c r="E388">
        <v>1.4</v>
      </c>
      <c r="F388">
        <v>50</v>
      </c>
      <c r="G388" t="s">
        <v>11</v>
      </c>
      <c r="H388">
        <v>190</v>
      </c>
      <c r="I388">
        <v>55</v>
      </c>
      <c r="J388">
        <v>80</v>
      </c>
      <c r="K388">
        <v>75</v>
      </c>
      <c r="L388" s="2">
        <f>(8.908+8.57+8.335)/3</f>
        <v>8.6043333333333347</v>
      </c>
    </row>
    <row r="389" spans="1:12" x14ac:dyDescent="0.3">
      <c r="A389">
        <v>80</v>
      </c>
      <c r="B389">
        <v>0.4</v>
      </c>
      <c r="C389">
        <v>0.2</v>
      </c>
      <c r="D389">
        <v>0.75</v>
      </c>
      <c r="E389">
        <v>1.4</v>
      </c>
      <c r="F389">
        <v>80</v>
      </c>
      <c r="G389" t="s">
        <v>11</v>
      </c>
      <c r="H389">
        <v>210</v>
      </c>
      <c r="I389">
        <v>60</v>
      </c>
      <c r="J389">
        <v>40</v>
      </c>
      <c r="K389">
        <v>75</v>
      </c>
      <c r="L389" s="2">
        <f>(17.861+17.333+17.391)/3</f>
        <v>17.528333333333332</v>
      </c>
    </row>
    <row r="390" spans="1:12" x14ac:dyDescent="0.3">
      <c r="A390">
        <v>80</v>
      </c>
      <c r="B390">
        <v>0.4</v>
      </c>
      <c r="C390">
        <v>0.2</v>
      </c>
      <c r="D390">
        <v>0.75</v>
      </c>
      <c r="E390">
        <v>1.4</v>
      </c>
      <c r="F390">
        <v>80</v>
      </c>
      <c r="G390" t="s">
        <v>11</v>
      </c>
      <c r="H390">
        <v>210</v>
      </c>
      <c r="I390">
        <v>60</v>
      </c>
      <c r="J390">
        <v>60</v>
      </c>
      <c r="K390">
        <v>100</v>
      </c>
      <c r="L390" s="2">
        <f>(16.871+16.531+16.675)/3</f>
        <v>16.692333333333334</v>
      </c>
    </row>
    <row r="391" spans="1:12" x14ac:dyDescent="0.3">
      <c r="A391">
        <v>80</v>
      </c>
      <c r="B391">
        <v>0.4</v>
      </c>
      <c r="C391">
        <v>0.2</v>
      </c>
      <c r="D391">
        <v>0.75</v>
      </c>
      <c r="E391">
        <v>1.4</v>
      </c>
      <c r="F391">
        <v>80</v>
      </c>
      <c r="G391" t="s">
        <v>11</v>
      </c>
      <c r="H391">
        <v>210</v>
      </c>
      <c r="I391">
        <v>60</v>
      </c>
      <c r="J391">
        <v>80</v>
      </c>
      <c r="K391">
        <v>50</v>
      </c>
      <c r="L391" s="2">
        <f>(16.424+16.224+16.254)/3</f>
        <v>16.300666666666668</v>
      </c>
    </row>
    <row r="392" spans="1:12" x14ac:dyDescent="0.3">
      <c r="A392">
        <v>80</v>
      </c>
      <c r="B392">
        <v>0.4</v>
      </c>
      <c r="C392">
        <v>0.2</v>
      </c>
      <c r="D392">
        <v>1</v>
      </c>
      <c r="E392">
        <v>1.6</v>
      </c>
      <c r="F392">
        <v>20</v>
      </c>
      <c r="G392" t="s">
        <v>9</v>
      </c>
      <c r="H392">
        <v>190</v>
      </c>
      <c r="I392">
        <v>55</v>
      </c>
      <c r="J392">
        <v>40</v>
      </c>
      <c r="K392">
        <v>75</v>
      </c>
      <c r="L392" s="2">
        <f>(16.944+16.758+16.44)/3</f>
        <v>16.713999999999999</v>
      </c>
    </row>
    <row r="393" spans="1:12" x14ac:dyDescent="0.3">
      <c r="A393">
        <v>80</v>
      </c>
      <c r="B393">
        <v>0.4</v>
      </c>
      <c r="C393">
        <v>0.2</v>
      </c>
      <c r="D393">
        <v>1</v>
      </c>
      <c r="E393">
        <v>1.6</v>
      </c>
      <c r="F393">
        <v>20</v>
      </c>
      <c r="G393" t="s">
        <v>9</v>
      </c>
      <c r="H393">
        <v>190</v>
      </c>
      <c r="I393">
        <v>55</v>
      </c>
      <c r="J393">
        <v>60</v>
      </c>
      <c r="K393">
        <v>100</v>
      </c>
      <c r="L393" s="2">
        <f>(16.257+16.375+16.481)/3</f>
        <v>16.371000000000002</v>
      </c>
    </row>
    <row r="394" spans="1:12" x14ac:dyDescent="0.3">
      <c r="A394">
        <v>80</v>
      </c>
      <c r="B394">
        <v>0.4</v>
      </c>
      <c r="C394">
        <v>0.2</v>
      </c>
      <c r="D394">
        <v>1</v>
      </c>
      <c r="E394">
        <v>1.6</v>
      </c>
      <c r="F394">
        <v>20</v>
      </c>
      <c r="G394" t="s">
        <v>9</v>
      </c>
      <c r="H394">
        <v>190</v>
      </c>
      <c r="I394">
        <v>55</v>
      </c>
      <c r="J394">
        <v>80</v>
      </c>
      <c r="K394">
        <v>50</v>
      </c>
      <c r="L394" s="2">
        <f>(16.408+16.235+16.279)/3</f>
        <v>16.307333333333332</v>
      </c>
    </row>
    <row r="395" spans="1:12" x14ac:dyDescent="0.3">
      <c r="A395">
        <v>80</v>
      </c>
      <c r="B395">
        <v>0.4</v>
      </c>
      <c r="C395">
        <v>0.2</v>
      </c>
      <c r="D395">
        <v>2</v>
      </c>
      <c r="E395">
        <v>1.2</v>
      </c>
      <c r="F395">
        <v>50</v>
      </c>
      <c r="G395" t="s">
        <v>10</v>
      </c>
      <c r="H395">
        <v>200</v>
      </c>
      <c r="I395">
        <v>50</v>
      </c>
      <c r="J395">
        <v>40</v>
      </c>
      <c r="K395">
        <v>75</v>
      </c>
      <c r="L395" s="2">
        <f>(17.415+17.551+16.883)/3</f>
        <v>17.282999999999998</v>
      </c>
    </row>
    <row r="396" spans="1:12" x14ac:dyDescent="0.3">
      <c r="A396">
        <v>80</v>
      </c>
      <c r="B396">
        <v>0.4</v>
      </c>
      <c r="C396">
        <v>0.2</v>
      </c>
      <c r="D396">
        <v>2</v>
      </c>
      <c r="E396">
        <v>1.2</v>
      </c>
      <c r="F396">
        <v>50</v>
      </c>
      <c r="G396" t="s">
        <v>10</v>
      </c>
      <c r="H396">
        <v>200</v>
      </c>
      <c r="I396">
        <v>50</v>
      </c>
      <c r="J396">
        <v>60</v>
      </c>
      <c r="K396">
        <v>100</v>
      </c>
      <c r="L396" s="2">
        <f>(17.134+16.89+16.512)/3</f>
        <v>16.845333333333333</v>
      </c>
    </row>
    <row r="397" spans="1:12" x14ac:dyDescent="0.3">
      <c r="A397">
        <v>80</v>
      </c>
      <c r="B397">
        <v>0.4</v>
      </c>
      <c r="C397">
        <v>0.2</v>
      </c>
      <c r="D397">
        <v>2</v>
      </c>
      <c r="E397">
        <v>1.2</v>
      </c>
      <c r="F397">
        <v>50</v>
      </c>
      <c r="G397" t="s">
        <v>10</v>
      </c>
      <c r="H397">
        <v>200</v>
      </c>
      <c r="I397">
        <v>50</v>
      </c>
      <c r="J397">
        <v>80</v>
      </c>
      <c r="K397">
        <v>50</v>
      </c>
      <c r="L397" s="2">
        <f>(16.317+16.612+15.958)/3</f>
        <v>16.295666666666666</v>
      </c>
    </row>
    <row r="398" spans="1:12" x14ac:dyDescent="0.3">
      <c r="A398">
        <v>80</v>
      </c>
      <c r="B398">
        <v>0.4</v>
      </c>
      <c r="C398">
        <v>0.15</v>
      </c>
      <c r="D398">
        <v>0.75</v>
      </c>
      <c r="E398">
        <v>1.6</v>
      </c>
      <c r="F398">
        <v>50</v>
      </c>
      <c r="G398" t="s">
        <v>10</v>
      </c>
      <c r="H398">
        <v>190</v>
      </c>
      <c r="I398">
        <v>60</v>
      </c>
      <c r="J398">
        <v>40</v>
      </c>
      <c r="K398">
        <v>100</v>
      </c>
      <c r="L398" s="2">
        <f>(12.525+12.785+12.637)/3</f>
        <v>12.649000000000001</v>
      </c>
    </row>
    <row r="399" spans="1:12" x14ac:dyDescent="0.3">
      <c r="A399">
        <v>80</v>
      </c>
      <c r="B399">
        <v>0.4</v>
      </c>
      <c r="C399">
        <v>0.15</v>
      </c>
      <c r="D399">
        <v>0.75</v>
      </c>
      <c r="E399">
        <v>1.6</v>
      </c>
      <c r="F399">
        <v>50</v>
      </c>
      <c r="G399" t="s">
        <v>10</v>
      </c>
      <c r="H399">
        <v>190</v>
      </c>
      <c r="I399">
        <v>60</v>
      </c>
      <c r="J399">
        <v>60</v>
      </c>
      <c r="K399">
        <v>50</v>
      </c>
      <c r="L399" s="2">
        <f>(11.774+11.766+11.561)/3</f>
        <v>11.700333333333333</v>
      </c>
    </row>
    <row r="400" spans="1:12" x14ac:dyDescent="0.3">
      <c r="A400">
        <v>80</v>
      </c>
      <c r="B400">
        <v>0.4</v>
      </c>
      <c r="C400">
        <v>0.15</v>
      </c>
      <c r="D400">
        <v>0.75</v>
      </c>
      <c r="E400">
        <v>1.6</v>
      </c>
      <c r="F400">
        <v>50</v>
      </c>
      <c r="G400" t="s">
        <v>10</v>
      </c>
      <c r="H400">
        <v>190</v>
      </c>
      <c r="I400">
        <v>60</v>
      </c>
      <c r="J400">
        <v>80</v>
      </c>
      <c r="K400">
        <v>75</v>
      </c>
      <c r="L400" s="2">
        <f>(12.223+11.815+11.934)/3</f>
        <v>11.990666666666668</v>
      </c>
    </row>
    <row r="401" spans="1:12" x14ac:dyDescent="0.3">
      <c r="A401">
        <v>80</v>
      </c>
      <c r="B401">
        <v>0.4</v>
      </c>
      <c r="C401">
        <v>0.15</v>
      </c>
      <c r="D401">
        <v>1</v>
      </c>
      <c r="E401">
        <v>1.2</v>
      </c>
      <c r="F401">
        <v>80</v>
      </c>
      <c r="G401" t="s">
        <v>11</v>
      </c>
      <c r="H401">
        <v>200</v>
      </c>
      <c r="I401">
        <v>55</v>
      </c>
      <c r="J401">
        <v>40</v>
      </c>
      <c r="K401">
        <v>100</v>
      </c>
      <c r="L401" s="2">
        <f>(12.341+12.522+12.53)/3</f>
        <v>12.464333333333334</v>
      </c>
    </row>
    <row r="402" spans="1:12" x14ac:dyDescent="0.3">
      <c r="A402">
        <v>80</v>
      </c>
      <c r="B402">
        <v>0.4</v>
      </c>
      <c r="C402">
        <v>0.15</v>
      </c>
      <c r="D402">
        <v>1</v>
      </c>
      <c r="E402">
        <v>1.2</v>
      </c>
      <c r="F402">
        <v>80</v>
      </c>
      <c r="G402" t="s">
        <v>11</v>
      </c>
      <c r="H402">
        <v>200</v>
      </c>
      <c r="I402">
        <v>55</v>
      </c>
      <c r="J402">
        <v>60</v>
      </c>
      <c r="K402">
        <v>50</v>
      </c>
      <c r="L402" s="2">
        <f>(11.958+11.749+12.164)/3</f>
        <v>11.957000000000001</v>
      </c>
    </row>
    <row r="403" spans="1:12" x14ac:dyDescent="0.3">
      <c r="A403">
        <v>80</v>
      </c>
      <c r="B403">
        <v>0.4</v>
      </c>
      <c r="C403">
        <v>0.15</v>
      </c>
      <c r="D403">
        <v>1</v>
      </c>
      <c r="E403">
        <v>1.2</v>
      </c>
      <c r="F403">
        <v>80</v>
      </c>
      <c r="G403" t="s">
        <v>11</v>
      </c>
      <c r="H403">
        <v>200</v>
      </c>
      <c r="I403">
        <v>55</v>
      </c>
      <c r="J403">
        <v>80</v>
      </c>
      <c r="K403">
        <v>75</v>
      </c>
      <c r="L403" s="2">
        <f>(11.736+11.704+11.958)/3</f>
        <v>11.799333333333335</v>
      </c>
    </row>
    <row r="404" spans="1:12" x14ac:dyDescent="0.3">
      <c r="A404">
        <v>80</v>
      </c>
      <c r="B404">
        <v>0.4</v>
      </c>
      <c r="C404">
        <v>0.15</v>
      </c>
      <c r="D404">
        <v>2</v>
      </c>
      <c r="E404">
        <v>1.4</v>
      </c>
      <c r="F404">
        <v>20</v>
      </c>
      <c r="G404" t="s">
        <v>9</v>
      </c>
      <c r="H404">
        <v>210</v>
      </c>
      <c r="I404">
        <v>50</v>
      </c>
      <c r="J404">
        <v>40</v>
      </c>
      <c r="K404">
        <v>100</v>
      </c>
      <c r="L404" s="2">
        <f>(12.926+13.229+13.161)/3</f>
        <v>13.105333333333334</v>
      </c>
    </row>
    <row r="405" spans="1:12" x14ac:dyDescent="0.3">
      <c r="A405">
        <v>80</v>
      </c>
      <c r="B405">
        <v>0.4</v>
      </c>
      <c r="C405">
        <v>0.15</v>
      </c>
      <c r="D405">
        <v>2</v>
      </c>
      <c r="E405">
        <v>1.4</v>
      </c>
      <c r="F405">
        <v>20</v>
      </c>
      <c r="G405" t="s">
        <v>9</v>
      </c>
      <c r="H405">
        <v>210</v>
      </c>
      <c r="I405">
        <v>50</v>
      </c>
      <c r="J405">
        <v>60</v>
      </c>
      <c r="K405">
        <v>50</v>
      </c>
      <c r="L405" s="2">
        <f>(12.918+12.582+12.528)/3</f>
        <v>12.676</v>
      </c>
    </row>
    <row r="406" spans="1:12" x14ac:dyDescent="0.3">
      <c r="A406">
        <v>80</v>
      </c>
      <c r="B406">
        <v>0.4</v>
      </c>
      <c r="C406">
        <v>0.15</v>
      </c>
      <c r="D406">
        <v>2</v>
      </c>
      <c r="E406">
        <v>1.4</v>
      </c>
      <c r="F406">
        <v>20</v>
      </c>
      <c r="G406" t="s">
        <v>9</v>
      </c>
      <c r="H406">
        <v>210</v>
      </c>
      <c r="I406">
        <v>50</v>
      </c>
      <c r="J406">
        <v>80</v>
      </c>
      <c r="K406">
        <v>75</v>
      </c>
      <c r="L406" s="2">
        <f>(12.264+12.467+12.114)/3</f>
        <v>12.281666666666666</v>
      </c>
    </row>
    <row r="407" spans="1:12" x14ac:dyDescent="0.3">
      <c r="A407">
        <v>80</v>
      </c>
      <c r="B407">
        <v>0.25</v>
      </c>
      <c r="C407">
        <v>0.1</v>
      </c>
      <c r="D407">
        <v>0.75</v>
      </c>
      <c r="E407">
        <v>1.2</v>
      </c>
      <c r="F407">
        <v>20</v>
      </c>
      <c r="G407" t="s">
        <v>11</v>
      </c>
      <c r="H407">
        <v>190</v>
      </c>
      <c r="I407">
        <v>50</v>
      </c>
      <c r="J407">
        <v>40</v>
      </c>
      <c r="K407">
        <v>50</v>
      </c>
      <c r="L407" s="2">
        <f>(9.579+9.369+9.309)/3</f>
        <v>9.4189999999999987</v>
      </c>
    </row>
    <row r="408" spans="1:12" x14ac:dyDescent="0.3">
      <c r="A408">
        <v>80</v>
      </c>
      <c r="B408">
        <v>0.25</v>
      </c>
      <c r="C408">
        <v>0.1</v>
      </c>
      <c r="D408">
        <v>0.75</v>
      </c>
      <c r="E408">
        <v>1.2</v>
      </c>
      <c r="F408">
        <v>20</v>
      </c>
      <c r="G408" t="s">
        <v>11</v>
      </c>
      <c r="H408">
        <v>190</v>
      </c>
      <c r="I408">
        <v>50</v>
      </c>
      <c r="J408">
        <v>60</v>
      </c>
      <c r="K408">
        <v>75</v>
      </c>
      <c r="L408" s="2">
        <f>(9.467+9.155+9.337)/3</f>
        <v>9.3196666666666665</v>
      </c>
    </row>
    <row r="409" spans="1:12" x14ac:dyDescent="0.3">
      <c r="A409">
        <v>80</v>
      </c>
      <c r="B409">
        <v>0.25</v>
      </c>
      <c r="C409">
        <v>0.1</v>
      </c>
      <c r="D409">
        <v>0.75</v>
      </c>
      <c r="E409">
        <v>1.2</v>
      </c>
      <c r="F409">
        <v>20</v>
      </c>
      <c r="G409" t="s">
        <v>11</v>
      </c>
      <c r="H409">
        <v>190</v>
      </c>
      <c r="I409">
        <v>50</v>
      </c>
      <c r="J409">
        <v>80</v>
      </c>
      <c r="K409">
        <v>100</v>
      </c>
      <c r="L409" s="2">
        <f>(8.456+8.65+8.797)/3</f>
        <v>8.6343333333333341</v>
      </c>
    </row>
    <row r="410" spans="1:12" x14ac:dyDescent="0.3">
      <c r="A410">
        <v>80</v>
      </c>
      <c r="B410">
        <v>0.25</v>
      </c>
      <c r="C410">
        <v>0.1</v>
      </c>
      <c r="D410">
        <v>1</v>
      </c>
      <c r="E410">
        <v>1.4</v>
      </c>
      <c r="F410">
        <v>50</v>
      </c>
      <c r="G410" t="s">
        <v>9</v>
      </c>
      <c r="H410">
        <v>200</v>
      </c>
      <c r="I410">
        <v>60</v>
      </c>
      <c r="J410">
        <v>40</v>
      </c>
      <c r="K410">
        <v>50</v>
      </c>
      <c r="L410" s="2">
        <f>(9.055+9.082+9.074)/3</f>
        <v>9.0703333333333322</v>
      </c>
    </row>
    <row r="411" spans="1:12" x14ac:dyDescent="0.3">
      <c r="A411">
        <v>80</v>
      </c>
      <c r="B411">
        <v>0.25</v>
      </c>
      <c r="C411">
        <v>0.1</v>
      </c>
      <c r="D411">
        <v>1</v>
      </c>
      <c r="E411">
        <v>1.4</v>
      </c>
      <c r="F411">
        <v>50</v>
      </c>
      <c r="G411" t="s">
        <v>9</v>
      </c>
      <c r="H411">
        <v>200</v>
      </c>
      <c r="I411">
        <v>60</v>
      </c>
      <c r="J411">
        <v>60</v>
      </c>
      <c r="K411">
        <v>75</v>
      </c>
      <c r="L411" s="2">
        <f>(8.895+8.652+8.379)/3</f>
        <v>8.6419999999999977</v>
      </c>
    </row>
    <row r="412" spans="1:12" x14ac:dyDescent="0.3">
      <c r="A412">
        <v>80</v>
      </c>
      <c r="B412">
        <v>0.25</v>
      </c>
      <c r="C412">
        <v>0.1</v>
      </c>
      <c r="D412">
        <v>1</v>
      </c>
      <c r="E412">
        <v>1.4</v>
      </c>
      <c r="F412">
        <v>50</v>
      </c>
      <c r="G412" t="s">
        <v>9</v>
      </c>
      <c r="H412">
        <v>200</v>
      </c>
      <c r="I412">
        <v>60</v>
      </c>
      <c r="J412">
        <v>80</v>
      </c>
      <c r="K412">
        <v>100</v>
      </c>
      <c r="L412" s="2">
        <f>(9.455+8.975+8.824)/3</f>
        <v>9.0846666666666653</v>
      </c>
    </row>
    <row r="413" spans="1:12" x14ac:dyDescent="0.3">
      <c r="A413">
        <v>80</v>
      </c>
      <c r="B413">
        <v>0.25</v>
      </c>
      <c r="C413">
        <v>0.1</v>
      </c>
      <c r="D413">
        <v>2</v>
      </c>
      <c r="E413">
        <v>1.6</v>
      </c>
      <c r="F413">
        <v>80</v>
      </c>
      <c r="G413" t="s">
        <v>10</v>
      </c>
      <c r="H413">
        <v>210</v>
      </c>
      <c r="I413">
        <v>55</v>
      </c>
      <c r="J413">
        <v>40</v>
      </c>
      <c r="K413">
        <v>50</v>
      </c>
      <c r="L413" s="2">
        <f>(8.904+8.246+8.672)/3</f>
        <v>8.6073333333333331</v>
      </c>
    </row>
    <row r="414" spans="1:12" x14ac:dyDescent="0.3">
      <c r="A414">
        <v>80</v>
      </c>
      <c r="B414">
        <v>0.25</v>
      </c>
      <c r="C414">
        <v>0.1</v>
      </c>
      <c r="D414">
        <v>2</v>
      </c>
      <c r="E414">
        <v>1.6</v>
      </c>
      <c r="F414">
        <v>80</v>
      </c>
      <c r="G414" t="s">
        <v>10</v>
      </c>
      <c r="H414">
        <v>210</v>
      </c>
      <c r="I414">
        <v>55</v>
      </c>
      <c r="J414">
        <v>60</v>
      </c>
      <c r="K414">
        <v>75</v>
      </c>
      <c r="L414" s="2">
        <f>(8.599+8.335+8.334)/3</f>
        <v>8.4226666666666663</v>
      </c>
    </row>
    <row r="415" spans="1:12" x14ac:dyDescent="0.3">
      <c r="A415">
        <v>80</v>
      </c>
      <c r="B415">
        <v>0.25</v>
      </c>
      <c r="C415">
        <v>0.1</v>
      </c>
      <c r="D415">
        <v>2</v>
      </c>
      <c r="E415">
        <v>1.6</v>
      </c>
      <c r="F415">
        <v>80</v>
      </c>
      <c r="G415" t="s">
        <v>10</v>
      </c>
      <c r="H415">
        <v>210</v>
      </c>
      <c r="I415">
        <v>55</v>
      </c>
      <c r="J415">
        <v>80</v>
      </c>
      <c r="K415">
        <v>100</v>
      </c>
      <c r="L415" s="2">
        <f>(8.395+8.726+8.395)/3</f>
        <v>8.5053333333333345</v>
      </c>
    </row>
    <row r="416" spans="1:12" x14ac:dyDescent="0.3">
      <c r="A416">
        <v>80</v>
      </c>
      <c r="B416">
        <v>0.25</v>
      </c>
      <c r="C416">
        <v>0.2</v>
      </c>
      <c r="D416">
        <v>0.75</v>
      </c>
      <c r="E416">
        <v>1.2</v>
      </c>
      <c r="F416">
        <v>50</v>
      </c>
      <c r="G416" t="s">
        <v>9</v>
      </c>
      <c r="H416">
        <v>210</v>
      </c>
      <c r="I416">
        <v>55</v>
      </c>
      <c r="J416">
        <v>40</v>
      </c>
      <c r="K416">
        <v>50</v>
      </c>
      <c r="L416" s="2">
        <f>(17.58+17.159+17.342)/3</f>
        <v>17.360333333333333</v>
      </c>
    </row>
    <row r="417" spans="1:12" x14ac:dyDescent="0.3">
      <c r="A417">
        <v>80</v>
      </c>
      <c r="B417">
        <v>0.25</v>
      </c>
      <c r="C417">
        <v>0.2</v>
      </c>
      <c r="D417">
        <v>0.75</v>
      </c>
      <c r="E417">
        <v>1.2</v>
      </c>
      <c r="F417">
        <v>50</v>
      </c>
      <c r="G417" t="s">
        <v>9</v>
      </c>
      <c r="H417">
        <v>210</v>
      </c>
      <c r="I417">
        <v>55</v>
      </c>
      <c r="J417">
        <v>60</v>
      </c>
      <c r="K417">
        <v>75</v>
      </c>
      <c r="L417" s="2">
        <f>(16.438+17.191+17.19)/3</f>
        <v>16.939666666666668</v>
      </c>
    </row>
    <row r="418" spans="1:12" x14ac:dyDescent="0.3">
      <c r="A418">
        <v>80</v>
      </c>
      <c r="B418">
        <v>0.25</v>
      </c>
      <c r="C418">
        <v>0.2</v>
      </c>
      <c r="D418">
        <v>0.75</v>
      </c>
      <c r="E418">
        <v>1.2</v>
      </c>
      <c r="F418">
        <v>50</v>
      </c>
      <c r="G418" t="s">
        <v>9</v>
      </c>
      <c r="H418">
        <v>210</v>
      </c>
      <c r="I418">
        <v>55</v>
      </c>
      <c r="J418">
        <v>80</v>
      </c>
      <c r="K418">
        <v>100</v>
      </c>
      <c r="L418" s="2">
        <f>(16.438+16.603+16.663)/3</f>
        <v>16.567999999999998</v>
      </c>
    </row>
    <row r="419" spans="1:12" x14ac:dyDescent="0.3">
      <c r="A419">
        <v>80</v>
      </c>
      <c r="B419">
        <v>0.25</v>
      </c>
      <c r="C419">
        <v>0.2</v>
      </c>
      <c r="D419">
        <v>1</v>
      </c>
      <c r="E419">
        <v>1.4</v>
      </c>
      <c r="F419">
        <v>80</v>
      </c>
      <c r="G419" t="s">
        <v>10</v>
      </c>
      <c r="H419">
        <v>190</v>
      </c>
      <c r="I419">
        <v>50</v>
      </c>
      <c r="J419">
        <v>40</v>
      </c>
      <c r="K419">
        <v>50</v>
      </c>
      <c r="L419" s="2">
        <f>(16.479+16.508+16.459)/3</f>
        <v>16.481999999999999</v>
      </c>
    </row>
    <row r="420" spans="1:12" x14ac:dyDescent="0.3">
      <c r="A420">
        <v>80</v>
      </c>
      <c r="B420">
        <v>0.25</v>
      </c>
      <c r="C420">
        <v>0.2</v>
      </c>
      <c r="D420">
        <v>1</v>
      </c>
      <c r="E420">
        <v>1.4</v>
      </c>
      <c r="F420">
        <v>80</v>
      </c>
      <c r="G420" t="s">
        <v>10</v>
      </c>
      <c r="H420">
        <v>190</v>
      </c>
      <c r="I420">
        <v>50</v>
      </c>
      <c r="J420">
        <v>60</v>
      </c>
      <c r="K420">
        <v>75</v>
      </c>
      <c r="L420" s="2">
        <f>(17.409+17.759+17.821)/3</f>
        <v>17.663</v>
      </c>
    </row>
    <row r="421" spans="1:12" x14ac:dyDescent="0.3">
      <c r="A421">
        <v>80</v>
      </c>
      <c r="B421">
        <v>0.25</v>
      </c>
      <c r="C421">
        <v>0.2</v>
      </c>
      <c r="D421">
        <v>1</v>
      </c>
      <c r="E421">
        <v>1.4</v>
      </c>
      <c r="F421">
        <v>80</v>
      </c>
      <c r="G421" t="s">
        <v>10</v>
      </c>
      <c r="H421">
        <v>190</v>
      </c>
      <c r="I421">
        <v>50</v>
      </c>
      <c r="J421">
        <v>80</v>
      </c>
      <c r="K421">
        <v>100</v>
      </c>
      <c r="L421" s="2">
        <f>(22.858+22.87+22.885)/3</f>
        <v>22.870999999999999</v>
      </c>
    </row>
    <row r="422" spans="1:12" x14ac:dyDescent="0.3">
      <c r="A422">
        <v>80</v>
      </c>
      <c r="B422">
        <v>0.25</v>
      </c>
      <c r="C422">
        <v>0.2</v>
      </c>
      <c r="D422">
        <v>2</v>
      </c>
      <c r="E422">
        <v>1.6</v>
      </c>
      <c r="F422">
        <v>20</v>
      </c>
      <c r="G422" t="s">
        <v>11</v>
      </c>
      <c r="H422">
        <v>200</v>
      </c>
      <c r="I422">
        <v>60</v>
      </c>
      <c r="J422">
        <v>40</v>
      </c>
      <c r="K422">
        <v>50</v>
      </c>
      <c r="L422" s="2">
        <f>(17.71+16.934+17.021)/3</f>
        <v>17.221666666666668</v>
      </c>
    </row>
    <row r="423" spans="1:12" x14ac:dyDescent="0.3">
      <c r="A423">
        <v>80</v>
      </c>
      <c r="B423">
        <v>0.25</v>
      </c>
      <c r="C423">
        <v>0.2</v>
      </c>
      <c r="D423">
        <v>2</v>
      </c>
      <c r="E423">
        <v>1.6</v>
      </c>
      <c r="F423">
        <v>20</v>
      </c>
      <c r="G423" t="s">
        <v>11</v>
      </c>
      <c r="H423">
        <v>200</v>
      </c>
      <c r="I423">
        <v>60</v>
      </c>
      <c r="J423">
        <v>60</v>
      </c>
      <c r="K423">
        <v>75</v>
      </c>
      <c r="L423" s="2">
        <f>(17.281+17.021+17.045)/3</f>
        <v>17.115666666666666</v>
      </c>
    </row>
    <row r="424" spans="1:12" x14ac:dyDescent="0.3">
      <c r="A424">
        <v>80</v>
      </c>
      <c r="B424">
        <v>0.25</v>
      </c>
      <c r="C424">
        <v>0.2</v>
      </c>
      <c r="D424">
        <v>2</v>
      </c>
      <c r="E424">
        <v>1.6</v>
      </c>
      <c r="F424">
        <v>20</v>
      </c>
      <c r="G424" t="s">
        <v>11</v>
      </c>
      <c r="H424">
        <v>200</v>
      </c>
      <c r="I424">
        <v>60</v>
      </c>
      <c r="J424">
        <v>80</v>
      </c>
      <c r="K424">
        <v>100</v>
      </c>
      <c r="L424" s="2">
        <f>(17.69+17.693+17.204)/3</f>
        <v>17.529</v>
      </c>
    </row>
    <row r="425" spans="1:12" x14ac:dyDescent="0.3">
      <c r="A425">
        <v>80</v>
      </c>
      <c r="B425">
        <v>0.25</v>
      </c>
      <c r="C425">
        <v>0.15</v>
      </c>
      <c r="D425">
        <v>0.75</v>
      </c>
      <c r="E425">
        <v>1.4</v>
      </c>
      <c r="F425">
        <v>20</v>
      </c>
      <c r="G425" t="s">
        <v>10</v>
      </c>
      <c r="H425">
        <v>200</v>
      </c>
      <c r="I425">
        <v>55</v>
      </c>
      <c r="J425">
        <v>40</v>
      </c>
      <c r="K425">
        <v>75</v>
      </c>
      <c r="L425" s="2">
        <f>(13.057+12.615+12.618)/3</f>
        <v>12.763333333333334</v>
      </c>
    </row>
    <row r="426" spans="1:12" x14ac:dyDescent="0.3">
      <c r="A426">
        <v>80</v>
      </c>
      <c r="B426">
        <v>0.25</v>
      </c>
      <c r="C426">
        <v>0.15</v>
      </c>
      <c r="D426">
        <v>0.75</v>
      </c>
      <c r="E426">
        <v>1.4</v>
      </c>
      <c r="F426">
        <v>20</v>
      </c>
      <c r="G426" t="s">
        <v>10</v>
      </c>
      <c r="H426">
        <v>200</v>
      </c>
      <c r="I426">
        <v>55</v>
      </c>
      <c r="J426">
        <v>60</v>
      </c>
      <c r="K426">
        <v>100</v>
      </c>
      <c r="L426" s="2">
        <f>(12.667+12.487+12.635)/3</f>
        <v>12.596333333333334</v>
      </c>
    </row>
    <row r="427" spans="1:12" x14ac:dyDescent="0.3">
      <c r="A427">
        <v>80</v>
      </c>
      <c r="B427">
        <v>0.25</v>
      </c>
      <c r="C427">
        <v>0.15</v>
      </c>
      <c r="D427">
        <v>0.75</v>
      </c>
      <c r="E427">
        <v>1.4</v>
      </c>
      <c r="F427">
        <v>20</v>
      </c>
      <c r="G427" t="s">
        <v>10</v>
      </c>
      <c r="H427">
        <v>200</v>
      </c>
      <c r="I427">
        <v>55</v>
      </c>
      <c r="J427">
        <v>80</v>
      </c>
      <c r="K427">
        <v>50</v>
      </c>
      <c r="L427" s="2">
        <f>(12.166+12.089+12.089)/3</f>
        <v>12.114666666666666</v>
      </c>
    </row>
    <row r="428" spans="1:12" x14ac:dyDescent="0.3">
      <c r="A428">
        <v>80</v>
      </c>
      <c r="B428">
        <v>0.25</v>
      </c>
      <c r="C428">
        <v>0.15</v>
      </c>
      <c r="D428">
        <v>1</v>
      </c>
      <c r="E428">
        <v>1.6</v>
      </c>
      <c r="F428">
        <v>50</v>
      </c>
      <c r="G428" t="s">
        <v>11</v>
      </c>
      <c r="H428">
        <v>210</v>
      </c>
      <c r="I428">
        <v>50</v>
      </c>
      <c r="J428">
        <v>40</v>
      </c>
      <c r="K428">
        <v>75</v>
      </c>
      <c r="L428" s="2">
        <f>(12.711+12.608+12.421)/3</f>
        <v>12.58</v>
      </c>
    </row>
    <row r="429" spans="1:12" x14ac:dyDescent="0.3">
      <c r="A429">
        <v>80</v>
      </c>
      <c r="B429">
        <v>0.25</v>
      </c>
      <c r="C429">
        <v>0.15</v>
      </c>
      <c r="D429">
        <v>1</v>
      </c>
      <c r="E429">
        <v>1.6</v>
      </c>
      <c r="F429">
        <v>50</v>
      </c>
      <c r="G429" t="s">
        <v>11</v>
      </c>
      <c r="H429">
        <v>210</v>
      </c>
      <c r="I429">
        <v>50</v>
      </c>
      <c r="J429">
        <v>60</v>
      </c>
      <c r="K429">
        <v>100</v>
      </c>
      <c r="L429" s="2">
        <f>(12.185+12.134+12.303)/3</f>
        <v>12.207333333333333</v>
      </c>
    </row>
    <row r="430" spans="1:12" x14ac:dyDescent="0.3">
      <c r="A430">
        <v>80</v>
      </c>
      <c r="B430">
        <v>0.25</v>
      </c>
      <c r="C430">
        <v>0.15</v>
      </c>
      <c r="D430">
        <v>1</v>
      </c>
      <c r="E430">
        <v>1.6</v>
      </c>
      <c r="F430">
        <v>50</v>
      </c>
      <c r="G430" t="s">
        <v>11</v>
      </c>
      <c r="H430">
        <v>210</v>
      </c>
      <c r="I430">
        <v>50</v>
      </c>
      <c r="J430">
        <v>80</v>
      </c>
      <c r="K430">
        <v>50</v>
      </c>
      <c r="L430" s="2">
        <f>(12.339+12.361+12.207)/3</f>
        <v>12.302333333333335</v>
      </c>
    </row>
    <row r="431" spans="1:12" x14ac:dyDescent="0.3">
      <c r="A431">
        <v>80</v>
      </c>
      <c r="B431">
        <v>0.25</v>
      </c>
      <c r="C431">
        <v>0.15</v>
      </c>
      <c r="D431">
        <v>2</v>
      </c>
      <c r="E431">
        <v>1.2</v>
      </c>
      <c r="F431">
        <v>80</v>
      </c>
      <c r="G431" t="s">
        <v>9</v>
      </c>
      <c r="H431">
        <v>190</v>
      </c>
      <c r="I431">
        <v>60</v>
      </c>
      <c r="J431">
        <v>40</v>
      </c>
      <c r="K431">
        <v>75</v>
      </c>
      <c r="L431" s="2">
        <f>(13.387+12.85+12.831)/3</f>
        <v>13.022666666666666</v>
      </c>
    </row>
    <row r="432" spans="1:12" x14ac:dyDescent="0.3">
      <c r="A432">
        <v>80</v>
      </c>
      <c r="B432">
        <v>0.25</v>
      </c>
      <c r="C432">
        <v>0.15</v>
      </c>
      <c r="D432">
        <v>2</v>
      </c>
      <c r="E432">
        <v>1.2</v>
      </c>
      <c r="F432">
        <v>80</v>
      </c>
      <c r="G432" t="s">
        <v>9</v>
      </c>
      <c r="H432">
        <v>190</v>
      </c>
      <c r="I432">
        <v>60</v>
      </c>
      <c r="J432">
        <v>60</v>
      </c>
      <c r="K432">
        <v>100</v>
      </c>
      <c r="L432" s="2">
        <f>(12.896+12.773+11.85)/3</f>
        <v>12.506333333333332</v>
      </c>
    </row>
    <row r="433" spans="1:12" x14ac:dyDescent="0.3">
      <c r="A433">
        <v>80</v>
      </c>
      <c r="B433">
        <v>0.25</v>
      </c>
      <c r="C433">
        <v>0.15</v>
      </c>
      <c r="D433">
        <v>2</v>
      </c>
      <c r="E433">
        <v>1.2</v>
      </c>
      <c r="F433">
        <v>80</v>
      </c>
      <c r="G433" t="s">
        <v>9</v>
      </c>
      <c r="H433">
        <v>190</v>
      </c>
      <c r="I433">
        <v>60</v>
      </c>
      <c r="J433">
        <v>80</v>
      </c>
      <c r="K433">
        <v>50</v>
      </c>
      <c r="L433" s="2">
        <f>(12.744+13.169+12.957)/3</f>
        <v>12.956666666666669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Usama</dc:creator>
  <cp:lastModifiedBy>Muhammad Usama</cp:lastModifiedBy>
  <dcterms:created xsi:type="dcterms:W3CDTF">2025-04-12T12:12:04Z</dcterms:created>
  <dcterms:modified xsi:type="dcterms:W3CDTF">2025-08-04T09:52:42Z</dcterms:modified>
</cp:coreProperties>
</file>