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5" yWindow="0" windowWidth="23910" windowHeight="11595" tabRatio="890" activeTab="6"/>
  </bookViews>
  <sheets>
    <sheet name="Data" sheetId="1" r:id="rId1"/>
    <sheet name="VolumeInflowPlots" sheetId="21" r:id="rId2"/>
    <sheet name="PercentInflowPlots" sheetId="23" r:id="rId3"/>
    <sheet name="VolumeYearPlots" sheetId="15" r:id="rId4"/>
    <sheet name="PercentYearPlots" sheetId="20" r:id="rId5"/>
    <sheet name="Chart" sheetId="2" r:id="rId6"/>
    <sheet name="Coefficients" sheetId="16" r:id="rId7"/>
    <sheet name="January" sheetId="3" r:id="rId8"/>
    <sheet name="February" sheetId="4" r:id="rId9"/>
    <sheet name="March" sheetId="5" r:id="rId10"/>
    <sheet name="April" sheetId="6" r:id="rId11"/>
    <sheet name="May" sheetId="7" r:id="rId12"/>
    <sheet name="June" sheetId="8" r:id="rId13"/>
    <sheet name="KBPM" sheetId="17" r:id="rId14"/>
    <sheet name="Monthly" sheetId="18" r:id="rId15"/>
    <sheet name="Annual" sheetId="19" r:id="rId16"/>
  </sheets>
  <definedNames>
    <definedName name="_xlnm.Print_Area" localSheetId="6">Coefficients!$A$1:$G$15</definedName>
  </definedNames>
  <calcPr calcId="145621" calcMode="manual"/>
</workbook>
</file>

<file path=xl/calcChain.xml><?xml version="1.0" encoding="utf-8"?>
<calcChain xmlns="http://schemas.openxmlformats.org/spreadsheetml/2006/main">
  <c r="F7" i="16" l="1"/>
  <c r="E8" i="16"/>
  <c r="F8" i="16" s="1"/>
  <c r="D8" i="16"/>
  <c r="C8" i="16"/>
  <c r="B8" i="16"/>
  <c r="C7" i="16"/>
  <c r="G11" i="16" l="1"/>
  <c r="G10" i="16"/>
  <c r="G9" i="16"/>
  <c r="G8" i="16"/>
  <c r="G7" i="16"/>
  <c r="G6" i="16"/>
  <c r="E49" i="8" l="1"/>
  <c r="D49" i="8"/>
  <c r="B49" i="8"/>
  <c r="E49" i="7"/>
  <c r="D49" i="7"/>
  <c r="B49" i="7"/>
  <c r="E49" i="6"/>
  <c r="D49" i="6"/>
  <c r="B49" i="6"/>
  <c r="B23" i="3"/>
  <c r="D23" i="3"/>
  <c r="E23" i="3"/>
  <c r="O36" i="16" l="1"/>
  <c r="N36" i="16"/>
  <c r="M36" i="16"/>
  <c r="L36" i="16"/>
  <c r="K36" i="16"/>
  <c r="J36" i="16"/>
  <c r="I36" i="16"/>
  <c r="U36" i="16" s="1"/>
  <c r="O35" i="16"/>
  <c r="N35" i="16"/>
  <c r="M35" i="16"/>
  <c r="L35" i="16"/>
  <c r="K35" i="16"/>
  <c r="J35" i="16"/>
  <c r="I35" i="16"/>
  <c r="AC35" i="16" s="1"/>
  <c r="O34" i="16"/>
  <c r="N34" i="16"/>
  <c r="M34" i="16"/>
  <c r="L34" i="16"/>
  <c r="K34" i="16"/>
  <c r="J34" i="16"/>
  <c r="I34" i="16"/>
  <c r="AC34" i="16" s="1"/>
  <c r="O33" i="16"/>
  <c r="N33" i="16"/>
  <c r="M33" i="16"/>
  <c r="L33" i="16"/>
  <c r="K33" i="16"/>
  <c r="J33" i="16"/>
  <c r="I33" i="16"/>
  <c r="AC33" i="16" s="1"/>
  <c r="O32" i="16"/>
  <c r="N32" i="16"/>
  <c r="M32" i="16"/>
  <c r="L32" i="16"/>
  <c r="K32" i="16"/>
  <c r="J32" i="16"/>
  <c r="I32" i="16"/>
  <c r="AC32" i="16" s="1"/>
  <c r="O31" i="16"/>
  <c r="N31" i="16"/>
  <c r="M31" i="16"/>
  <c r="L31" i="16"/>
  <c r="K31" i="16"/>
  <c r="J31" i="16"/>
  <c r="I31" i="16"/>
  <c r="U31" i="16" s="1"/>
  <c r="O30" i="16"/>
  <c r="N30" i="16"/>
  <c r="M30" i="16"/>
  <c r="L30" i="16"/>
  <c r="K30" i="16"/>
  <c r="J30" i="16"/>
  <c r="I30" i="16"/>
  <c r="AC30" i="16" s="1"/>
  <c r="O29" i="16"/>
  <c r="N29" i="16"/>
  <c r="M29" i="16"/>
  <c r="L29" i="16"/>
  <c r="K29" i="16"/>
  <c r="J29" i="16"/>
  <c r="I29" i="16"/>
  <c r="U29" i="16" s="1"/>
  <c r="O28" i="16"/>
  <c r="N28" i="16"/>
  <c r="M28" i="16"/>
  <c r="L28" i="16"/>
  <c r="K28" i="16"/>
  <c r="J28" i="16"/>
  <c r="I28" i="16"/>
  <c r="U28" i="16" s="1"/>
  <c r="O27" i="16"/>
  <c r="N27" i="16"/>
  <c r="M27" i="16"/>
  <c r="L27" i="16"/>
  <c r="K27" i="16"/>
  <c r="J27" i="16"/>
  <c r="I27" i="16"/>
  <c r="U27" i="16" s="1"/>
  <c r="O26" i="16"/>
  <c r="N26" i="16"/>
  <c r="M26" i="16"/>
  <c r="L26" i="16"/>
  <c r="K26" i="16"/>
  <c r="J26" i="16"/>
  <c r="I26" i="16"/>
  <c r="U26" i="16" s="1"/>
  <c r="O25" i="16"/>
  <c r="N25" i="16"/>
  <c r="M25" i="16"/>
  <c r="L25" i="16"/>
  <c r="K25" i="16"/>
  <c r="J25" i="16"/>
  <c r="I25" i="16"/>
  <c r="AC25" i="16" s="1"/>
  <c r="O24" i="16"/>
  <c r="N24" i="16"/>
  <c r="M24" i="16"/>
  <c r="L24" i="16"/>
  <c r="K24" i="16"/>
  <c r="J24" i="16"/>
  <c r="I24" i="16"/>
  <c r="U24" i="16" s="1"/>
  <c r="O23" i="16"/>
  <c r="N23" i="16"/>
  <c r="M23" i="16"/>
  <c r="L23" i="16"/>
  <c r="K23" i="16"/>
  <c r="J23" i="16"/>
  <c r="O22" i="16"/>
  <c r="N22" i="16"/>
  <c r="M22" i="16"/>
  <c r="L22" i="16"/>
  <c r="K22" i="16"/>
  <c r="J22" i="16"/>
  <c r="O21" i="16"/>
  <c r="N21" i="16"/>
  <c r="M21" i="16"/>
  <c r="L21" i="16"/>
  <c r="K21" i="16"/>
  <c r="J21" i="16"/>
  <c r="O20" i="16"/>
  <c r="N20" i="16"/>
  <c r="M20" i="16"/>
  <c r="L20" i="16"/>
  <c r="K20" i="16"/>
  <c r="J20" i="16"/>
  <c r="O19" i="16"/>
  <c r="N19" i="16"/>
  <c r="M19" i="16"/>
  <c r="L19" i="16"/>
  <c r="K19" i="16"/>
  <c r="J19" i="16"/>
  <c r="O18" i="16"/>
  <c r="N18" i="16"/>
  <c r="M18" i="16"/>
  <c r="L18" i="16"/>
  <c r="K18" i="16"/>
  <c r="J18" i="16"/>
  <c r="O17" i="16"/>
  <c r="N17" i="16"/>
  <c r="M17" i="16"/>
  <c r="L17" i="16"/>
  <c r="K17" i="16"/>
  <c r="J17" i="16"/>
  <c r="O16" i="16"/>
  <c r="N16" i="16"/>
  <c r="M16" i="16"/>
  <c r="L16" i="16"/>
  <c r="K16" i="16"/>
  <c r="J16" i="16"/>
  <c r="O15" i="16"/>
  <c r="N15" i="16"/>
  <c r="M15" i="16"/>
  <c r="L15" i="16"/>
  <c r="K15" i="16"/>
  <c r="J15" i="16"/>
  <c r="O14" i="16"/>
  <c r="N14" i="16"/>
  <c r="M14" i="16"/>
  <c r="L14" i="16"/>
  <c r="K14" i="16"/>
  <c r="J14" i="16"/>
  <c r="O13" i="16"/>
  <c r="N13" i="16"/>
  <c r="M13" i="16"/>
  <c r="L13" i="16"/>
  <c r="K13" i="16"/>
  <c r="J13" i="16"/>
  <c r="O12" i="16"/>
  <c r="N12" i="16"/>
  <c r="M12" i="16"/>
  <c r="L12" i="16"/>
  <c r="K12" i="16"/>
  <c r="J12" i="16"/>
  <c r="O11" i="16"/>
  <c r="N11" i="16"/>
  <c r="M11" i="16"/>
  <c r="L11" i="16"/>
  <c r="K11" i="16"/>
  <c r="J11" i="16"/>
  <c r="O10" i="16"/>
  <c r="N10" i="16"/>
  <c r="M10" i="16"/>
  <c r="L10" i="16"/>
  <c r="K10" i="16"/>
  <c r="J10" i="16"/>
  <c r="O9" i="16"/>
  <c r="N9" i="16"/>
  <c r="M9" i="16"/>
  <c r="L9" i="16"/>
  <c r="K9" i="16"/>
  <c r="J9" i="16"/>
  <c r="O8" i="16"/>
  <c r="N8" i="16"/>
  <c r="M8" i="16"/>
  <c r="L8" i="16"/>
  <c r="K8" i="16"/>
  <c r="J8" i="16"/>
  <c r="O7" i="16"/>
  <c r="N7" i="16"/>
  <c r="M7" i="16"/>
  <c r="L7" i="16"/>
  <c r="K7" i="16"/>
  <c r="J7" i="16"/>
  <c r="O6" i="16"/>
  <c r="N6" i="16"/>
  <c r="M6" i="16"/>
  <c r="L6" i="16"/>
  <c r="K6" i="16"/>
  <c r="J6" i="16"/>
  <c r="I23" i="16"/>
  <c r="U23" i="16" s="1"/>
  <c r="I22" i="16"/>
  <c r="U22" i="16" s="1"/>
  <c r="I21" i="16"/>
  <c r="U21" i="16" s="1"/>
  <c r="I20" i="16"/>
  <c r="U20" i="16" s="1"/>
  <c r="I19" i="16"/>
  <c r="U19" i="16" s="1"/>
  <c r="I18" i="16"/>
  <c r="U18" i="16" s="1"/>
  <c r="I17" i="16"/>
  <c r="U17" i="16" s="1"/>
  <c r="I16" i="16"/>
  <c r="U16" i="16" s="1"/>
  <c r="I15" i="16"/>
  <c r="U15" i="16" s="1"/>
  <c r="I14" i="16"/>
  <c r="U14" i="16" s="1"/>
  <c r="I13" i="16"/>
  <c r="U13" i="16" s="1"/>
  <c r="I12" i="16"/>
  <c r="U12" i="16" s="1"/>
  <c r="I11" i="16"/>
  <c r="U11" i="16" s="1"/>
  <c r="I10" i="16"/>
  <c r="U10" i="16" s="1"/>
  <c r="I9" i="16"/>
  <c r="U9" i="16" s="1"/>
  <c r="I8" i="16"/>
  <c r="U8" i="16" s="1"/>
  <c r="I7" i="16"/>
  <c r="U7" i="16" s="1"/>
  <c r="I6" i="16"/>
  <c r="U6" i="16" s="1"/>
  <c r="B24" i="4"/>
  <c r="B7" i="16" s="1"/>
  <c r="D24" i="4"/>
  <c r="D7" i="16" s="1"/>
  <c r="E24" i="4"/>
  <c r="E7" i="16" s="1"/>
  <c r="AC36" i="16" l="1"/>
  <c r="U35" i="16"/>
  <c r="U33" i="16"/>
  <c r="U34" i="16"/>
  <c r="U30" i="16"/>
  <c r="U32" i="16"/>
  <c r="AC26" i="16"/>
  <c r="U25" i="16"/>
  <c r="AC28" i="16"/>
  <c r="AC24" i="16"/>
  <c r="AC31" i="16"/>
  <c r="AC27" i="16"/>
  <c r="AC29" i="16"/>
  <c r="B2" i="19"/>
  <c r="C637" i="18" l="1"/>
  <c r="C636" i="18"/>
  <c r="C635" i="18"/>
  <c r="C634" i="18"/>
  <c r="C633" i="18"/>
  <c r="C632" i="18"/>
  <c r="C631" i="18"/>
  <c r="E54" i="19" s="1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E53" i="19" s="1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E50" i="19" s="1"/>
  <c r="H34" i="1" s="1"/>
  <c r="P34" i="16" s="1"/>
  <c r="V34" i="16" s="1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E49" i="19" s="1"/>
  <c r="H33" i="1" s="1"/>
  <c r="P33" i="16" s="1"/>
  <c r="W33" i="16" s="1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E46" i="19" s="1"/>
  <c r="H30" i="1" s="1"/>
  <c r="P30" i="16" s="1"/>
  <c r="W30" i="16" s="1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E45" i="19" s="1"/>
  <c r="H29" i="1" s="1"/>
  <c r="P29" i="16" s="1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E42" i="19" s="1"/>
  <c r="H26" i="1" s="1"/>
  <c r="P26" i="16" s="1"/>
  <c r="V26" i="16" s="1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E41" i="19" s="1"/>
  <c r="H25" i="1" s="1"/>
  <c r="P25" i="1" s="1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E38" i="19" s="1"/>
  <c r="H22" i="1" s="1"/>
  <c r="O22" i="1" s="1"/>
  <c r="W22" i="1" s="1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E37" i="19" s="1"/>
  <c r="H21" i="1" s="1"/>
  <c r="O21" i="1" s="1"/>
  <c r="W21" i="1" s="1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E34" i="19" s="1"/>
  <c r="H18" i="1" s="1"/>
  <c r="P18" i="16" s="1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E33" i="19" s="1"/>
  <c r="H17" i="1" s="1"/>
  <c r="P17" i="1" s="1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E30" i="19" s="1"/>
  <c r="H14" i="1" s="1"/>
  <c r="P14" i="16" s="1"/>
  <c r="W14" i="16" s="1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E29" i="19" s="1"/>
  <c r="H13" i="1" s="1"/>
  <c r="P13" i="16" s="1"/>
  <c r="V13" i="16" s="1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E26" i="19" s="1"/>
  <c r="H10" i="1" s="1"/>
  <c r="O10" i="1" s="1"/>
  <c r="W10" i="1" s="1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E25" i="19" s="1"/>
  <c r="H9" i="1" s="1"/>
  <c r="P9" i="1" s="1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E22" i="19" s="1"/>
  <c r="H6" i="1" s="1"/>
  <c r="O6" i="1" s="1"/>
  <c r="W6" i="1" s="1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E21" i="19" s="1"/>
  <c r="H5" i="1" s="1"/>
  <c r="O5" i="1" s="1"/>
  <c r="W5" i="1" s="1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E18" i="19" s="1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E17" i="19" s="1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E14" i="19" s="1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E13" i="19" s="1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E10" i="19" s="1"/>
  <c r="C102" i="18"/>
  <c r="C101" i="18"/>
  <c r="C100" i="18"/>
  <c r="C99" i="18"/>
  <c r="C98" i="18"/>
  <c r="C97" i="18"/>
  <c r="C96" i="18"/>
  <c r="C95" i="18"/>
  <c r="C94" i="18"/>
  <c r="C93" i="18"/>
  <c r="C92" i="18"/>
  <c r="C91" i="18"/>
  <c r="E9" i="19" s="1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E6" i="19" s="1"/>
  <c r="C54" i="18"/>
  <c r="C53" i="18"/>
  <c r="C52" i="18"/>
  <c r="C51" i="18"/>
  <c r="C50" i="18"/>
  <c r="C49" i="18"/>
  <c r="C48" i="18"/>
  <c r="C47" i="18"/>
  <c r="C46" i="18"/>
  <c r="C45" i="18"/>
  <c r="C44" i="18"/>
  <c r="C43" i="18"/>
  <c r="E5" i="19" s="1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2" i="19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E637" i="18"/>
  <c r="E636" i="18"/>
  <c r="E635" i="18"/>
  <c r="E634" i="18"/>
  <c r="E633" i="18"/>
  <c r="E632" i="18"/>
  <c r="E631" i="18"/>
  <c r="E630" i="18"/>
  <c r="E629" i="18"/>
  <c r="E628" i="18"/>
  <c r="E627" i="18"/>
  <c r="E626" i="18"/>
  <c r="E625" i="18"/>
  <c r="E624" i="18"/>
  <c r="E623" i="18"/>
  <c r="E622" i="18"/>
  <c r="E621" i="18"/>
  <c r="E620" i="18"/>
  <c r="E619" i="18"/>
  <c r="E618" i="18"/>
  <c r="E617" i="18"/>
  <c r="E616" i="18"/>
  <c r="E615" i="18"/>
  <c r="E614" i="18"/>
  <c r="E613" i="18"/>
  <c r="E612" i="18"/>
  <c r="E611" i="18"/>
  <c r="E610" i="18"/>
  <c r="E609" i="18"/>
  <c r="E608" i="18"/>
  <c r="E607" i="18"/>
  <c r="E606" i="18"/>
  <c r="E605" i="18"/>
  <c r="E604" i="18"/>
  <c r="E603" i="18"/>
  <c r="E602" i="18"/>
  <c r="E601" i="18"/>
  <c r="E600" i="18"/>
  <c r="E599" i="18"/>
  <c r="E598" i="18"/>
  <c r="E597" i="18"/>
  <c r="E596" i="18"/>
  <c r="E595" i="18"/>
  <c r="E594" i="18"/>
  <c r="E593" i="18"/>
  <c r="E592" i="18"/>
  <c r="E591" i="18"/>
  <c r="E590" i="18"/>
  <c r="E589" i="18"/>
  <c r="E588" i="18"/>
  <c r="E587" i="18"/>
  <c r="E586" i="18"/>
  <c r="E585" i="18"/>
  <c r="E584" i="18"/>
  <c r="E583" i="18"/>
  <c r="E582" i="18"/>
  <c r="E581" i="18"/>
  <c r="E580" i="18"/>
  <c r="E579" i="18"/>
  <c r="E578" i="18"/>
  <c r="E577" i="18"/>
  <c r="E576" i="18"/>
  <c r="E575" i="18"/>
  <c r="E574" i="18"/>
  <c r="E573" i="18"/>
  <c r="E572" i="18"/>
  <c r="E571" i="18"/>
  <c r="E570" i="18"/>
  <c r="E569" i="18"/>
  <c r="E568" i="18"/>
  <c r="E567" i="18"/>
  <c r="E566" i="18"/>
  <c r="E565" i="18"/>
  <c r="E564" i="18"/>
  <c r="E563" i="18"/>
  <c r="E562" i="18"/>
  <c r="E561" i="18"/>
  <c r="E560" i="18"/>
  <c r="E559" i="18"/>
  <c r="E558" i="18"/>
  <c r="E557" i="18"/>
  <c r="E556" i="18"/>
  <c r="E555" i="18"/>
  <c r="E554" i="18"/>
  <c r="E553" i="18"/>
  <c r="E552" i="18"/>
  <c r="E551" i="18"/>
  <c r="E550" i="18"/>
  <c r="E549" i="18"/>
  <c r="E548" i="18"/>
  <c r="E547" i="18"/>
  <c r="E546" i="18"/>
  <c r="E545" i="18"/>
  <c r="E544" i="18"/>
  <c r="E543" i="18"/>
  <c r="E542" i="18"/>
  <c r="E541" i="18"/>
  <c r="E540" i="18"/>
  <c r="E539" i="18"/>
  <c r="E538" i="18"/>
  <c r="E537" i="18"/>
  <c r="E536" i="18"/>
  <c r="E535" i="18"/>
  <c r="E534" i="18"/>
  <c r="E533" i="18"/>
  <c r="E532" i="18"/>
  <c r="E531" i="18"/>
  <c r="E530" i="18"/>
  <c r="E529" i="18"/>
  <c r="E528" i="18"/>
  <c r="E527" i="18"/>
  <c r="E526" i="18"/>
  <c r="E525" i="18"/>
  <c r="E524" i="18"/>
  <c r="E523" i="18"/>
  <c r="E522" i="18"/>
  <c r="E521" i="18"/>
  <c r="E520" i="18"/>
  <c r="E519" i="18"/>
  <c r="E518" i="18"/>
  <c r="E517" i="18"/>
  <c r="E516" i="18"/>
  <c r="E515" i="18"/>
  <c r="E514" i="18"/>
  <c r="E513" i="18"/>
  <c r="E512" i="18"/>
  <c r="E511" i="18"/>
  <c r="E510" i="18"/>
  <c r="E509" i="18"/>
  <c r="E508" i="18"/>
  <c r="E507" i="18"/>
  <c r="E506" i="18"/>
  <c r="E505" i="18"/>
  <c r="E504" i="18"/>
  <c r="E503" i="18"/>
  <c r="E502" i="18"/>
  <c r="E501" i="18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H637" i="18"/>
  <c r="G637" i="18"/>
  <c r="H636" i="18"/>
  <c r="G636" i="18"/>
  <c r="H635" i="18"/>
  <c r="G635" i="18"/>
  <c r="H634" i="18"/>
  <c r="G634" i="18"/>
  <c r="H633" i="18"/>
  <c r="G633" i="18"/>
  <c r="H632" i="18"/>
  <c r="G632" i="18"/>
  <c r="H631" i="18"/>
  <c r="G631" i="18"/>
  <c r="H630" i="18"/>
  <c r="G630" i="18"/>
  <c r="H629" i="18"/>
  <c r="G629" i="18"/>
  <c r="H628" i="18"/>
  <c r="G628" i="18"/>
  <c r="H627" i="18"/>
  <c r="G627" i="18"/>
  <c r="H626" i="18"/>
  <c r="G626" i="18"/>
  <c r="H625" i="18"/>
  <c r="G625" i="18"/>
  <c r="H624" i="18"/>
  <c r="G624" i="18"/>
  <c r="H623" i="18"/>
  <c r="G623" i="18"/>
  <c r="H622" i="18"/>
  <c r="G622" i="18"/>
  <c r="H621" i="18"/>
  <c r="G621" i="18"/>
  <c r="H620" i="18"/>
  <c r="G620" i="18"/>
  <c r="H619" i="18"/>
  <c r="G619" i="18"/>
  <c r="H618" i="18"/>
  <c r="G618" i="18"/>
  <c r="H617" i="18"/>
  <c r="G617" i="18"/>
  <c r="H616" i="18"/>
  <c r="G616" i="18"/>
  <c r="H615" i="18"/>
  <c r="G615" i="18"/>
  <c r="H614" i="18"/>
  <c r="G614" i="18"/>
  <c r="H613" i="18"/>
  <c r="G613" i="18"/>
  <c r="H612" i="18"/>
  <c r="G612" i="18"/>
  <c r="H611" i="18"/>
  <c r="G611" i="18"/>
  <c r="H610" i="18"/>
  <c r="G610" i="18"/>
  <c r="H609" i="18"/>
  <c r="G609" i="18"/>
  <c r="H608" i="18"/>
  <c r="G608" i="18"/>
  <c r="H607" i="18"/>
  <c r="G607" i="18"/>
  <c r="H606" i="18"/>
  <c r="G606" i="18"/>
  <c r="H605" i="18"/>
  <c r="G605" i="18"/>
  <c r="H604" i="18"/>
  <c r="G604" i="18"/>
  <c r="H603" i="18"/>
  <c r="G603" i="18"/>
  <c r="H602" i="18"/>
  <c r="G602" i="18"/>
  <c r="H601" i="18"/>
  <c r="G601" i="18"/>
  <c r="H600" i="18"/>
  <c r="G600" i="18"/>
  <c r="H599" i="18"/>
  <c r="G599" i="18"/>
  <c r="H598" i="18"/>
  <c r="G598" i="18"/>
  <c r="H597" i="18"/>
  <c r="G597" i="18"/>
  <c r="H596" i="18"/>
  <c r="G596" i="18"/>
  <c r="H595" i="18"/>
  <c r="G595" i="18"/>
  <c r="H594" i="18"/>
  <c r="G594" i="18"/>
  <c r="H593" i="18"/>
  <c r="G593" i="18"/>
  <c r="H592" i="18"/>
  <c r="G592" i="18"/>
  <c r="H591" i="18"/>
  <c r="G591" i="18"/>
  <c r="H590" i="18"/>
  <c r="G590" i="18"/>
  <c r="H589" i="18"/>
  <c r="G589" i="18"/>
  <c r="H588" i="18"/>
  <c r="G588" i="18"/>
  <c r="H587" i="18"/>
  <c r="G587" i="18"/>
  <c r="H586" i="18"/>
  <c r="G586" i="18"/>
  <c r="H585" i="18"/>
  <c r="G585" i="18"/>
  <c r="H584" i="18"/>
  <c r="G584" i="18"/>
  <c r="H583" i="18"/>
  <c r="G583" i="18"/>
  <c r="H582" i="18"/>
  <c r="G582" i="18"/>
  <c r="H581" i="18"/>
  <c r="G581" i="18"/>
  <c r="H580" i="18"/>
  <c r="G580" i="18"/>
  <c r="H579" i="18"/>
  <c r="G579" i="18"/>
  <c r="H578" i="18"/>
  <c r="G578" i="18"/>
  <c r="H577" i="18"/>
  <c r="G577" i="18"/>
  <c r="H576" i="18"/>
  <c r="G576" i="18"/>
  <c r="H575" i="18"/>
  <c r="G575" i="18"/>
  <c r="H574" i="18"/>
  <c r="G574" i="18"/>
  <c r="H573" i="18"/>
  <c r="G573" i="18"/>
  <c r="H572" i="18"/>
  <c r="G572" i="18"/>
  <c r="H571" i="18"/>
  <c r="G571" i="18"/>
  <c r="H570" i="18"/>
  <c r="G570" i="18"/>
  <c r="H569" i="18"/>
  <c r="G569" i="18"/>
  <c r="H568" i="18"/>
  <c r="G568" i="18"/>
  <c r="H567" i="18"/>
  <c r="G567" i="18"/>
  <c r="H566" i="18"/>
  <c r="G566" i="18"/>
  <c r="H565" i="18"/>
  <c r="G565" i="18"/>
  <c r="H564" i="18"/>
  <c r="G564" i="18"/>
  <c r="H563" i="18"/>
  <c r="G563" i="18"/>
  <c r="H562" i="18"/>
  <c r="G562" i="18"/>
  <c r="H561" i="18"/>
  <c r="G561" i="18"/>
  <c r="H560" i="18"/>
  <c r="G560" i="18"/>
  <c r="H559" i="18"/>
  <c r="G559" i="18"/>
  <c r="H558" i="18"/>
  <c r="G558" i="18"/>
  <c r="H557" i="18"/>
  <c r="G557" i="18"/>
  <c r="H556" i="18"/>
  <c r="G556" i="18"/>
  <c r="H555" i="18"/>
  <c r="G555" i="18"/>
  <c r="H554" i="18"/>
  <c r="G554" i="18"/>
  <c r="H553" i="18"/>
  <c r="G553" i="18"/>
  <c r="H552" i="18"/>
  <c r="G552" i="18"/>
  <c r="H551" i="18"/>
  <c r="G551" i="18"/>
  <c r="H550" i="18"/>
  <c r="G550" i="18"/>
  <c r="H549" i="18"/>
  <c r="G549" i="18"/>
  <c r="H548" i="18"/>
  <c r="G548" i="18"/>
  <c r="H547" i="18"/>
  <c r="G547" i="18"/>
  <c r="H546" i="18"/>
  <c r="G546" i="18"/>
  <c r="H545" i="18"/>
  <c r="G545" i="18"/>
  <c r="H544" i="18"/>
  <c r="G544" i="18"/>
  <c r="H543" i="18"/>
  <c r="G543" i="18"/>
  <c r="H542" i="18"/>
  <c r="G542" i="18"/>
  <c r="H541" i="18"/>
  <c r="G541" i="18"/>
  <c r="H540" i="18"/>
  <c r="G540" i="18"/>
  <c r="H539" i="18"/>
  <c r="G539" i="18"/>
  <c r="H538" i="18"/>
  <c r="G538" i="18"/>
  <c r="H537" i="18"/>
  <c r="G537" i="18"/>
  <c r="H536" i="18"/>
  <c r="G536" i="18"/>
  <c r="H535" i="18"/>
  <c r="G535" i="18"/>
  <c r="H534" i="18"/>
  <c r="G534" i="18"/>
  <c r="H533" i="18"/>
  <c r="G533" i="18"/>
  <c r="H532" i="18"/>
  <c r="G532" i="18"/>
  <c r="H531" i="18"/>
  <c r="G531" i="18"/>
  <c r="H530" i="18"/>
  <c r="G530" i="18"/>
  <c r="H529" i="18"/>
  <c r="G529" i="18"/>
  <c r="H528" i="18"/>
  <c r="G528" i="18"/>
  <c r="H527" i="18"/>
  <c r="G527" i="18"/>
  <c r="H526" i="18"/>
  <c r="G526" i="18"/>
  <c r="H525" i="18"/>
  <c r="G525" i="18"/>
  <c r="H524" i="18"/>
  <c r="G524" i="18"/>
  <c r="H523" i="18"/>
  <c r="G523" i="18"/>
  <c r="H522" i="18"/>
  <c r="G522" i="18"/>
  <c r="H521" i="18"/>
  <c r="G521" i="18"/>
  <c r="H520" i="18"/>
  <c r="G520" i="18"/>
  <c r="H519" i="18"/>
  <c r="G519" i="18"/>
  <c r="H518" i="18"/>
  <c r="G518" i="18"/>
  <c r="H517" i="18"/>
  <c r="G517" i="18"/>
  <c r="H516" i="18"/>
  <c r="G516" i="18"/>
  <c r="H515" i="18"/>
  <c r="G515" i="18"/>
  <c r="H514" i="18"/>
  <c r="G514" i="18"/>
  <c r="H513" i="18"/>
  <c r="G513" i="18"/>
  <c r="H512" i="18"/>
  <c r="G512" i="18"/>
  <c r="H511" i="18"/>
  <c r="G511" i="18"/>
  <c r="H510" i="18"/>
  <c r="G510" i="18"/>
  <c r="H509" i="18"/>
  <c r="G509" i="18"/>
  <c r="H508" i="18"/>
  <c r="G508" i="18"/>
  <c r="H507" i="18"/>
  <c r="G507" i="18"/>
  <c r="H506" i="18"/>
  <c r="G506" i="18"/>
  <c r="H505" i="18"/>
  <c r="G505" i="18"/>
  <c r="H504" i="18"/>
  <c r="G504" i="18"/>
  <c r="H503" i="18"/>
  <c r="G503" i="18"/>
  <c r="H502" i="18"/>
  <c r="G502" i="18"/>
  <c r="H501" i="18"/>
  <c r="G501" i="18"/>
  <c r="H500" i="18"/>
  <c r="G500" i="18"/>
  <c r="H499" i="18"/>
  <c r="G499" i="18"/>
  <c r="H498" i="18"/>
  <c r="G498" i="18"/>
  <c r="H497" i="18"/>
  <c r="G497" i="18"/>
  <c r="H496" i="18"/>
  <c r="G496" i="18"/>
  <c r="H495" i="18"/>
  <c r="G495" i="18"/>
  <c r="H494" i="18"/>
  <c r="G494" i="18"/>
  <c r="H493" i="18"/>
  <c r="G493" i="18"/>
  <c r="H492" i="18"/>
  <c r="G492" i="18"/>
  <c r="H491" i="18"/>
  <c r="G491" i="18"/>
  <c r="H490" i="18"/>
  <c r="G490" i="18"/>
  <c r="H489" i="18"/>
  <c r="G489" i="18"/>
  <c r="H488" i="18"/>
  <c r="G488" i="18"/>
  <c r="H487" i="18"/>
  <c r="G487" i="18"/>
  <c r="H486" i="18"/>
  <c r="G486" i="18"/>
  <c r="H485" i="18"/>
  <c r="G485" i="18"/>
  <c r="H484" i="18"/>
  <c r="G484" i="18"/>
  <c r="H483" i="18"/>
  <c r="G483" i="18"/>
  <c r="H482" i="18"/>
  <c r="G482" i="18"/>
  <c r="H481" i="18"/>
  <c r="G481" i="18"/>
  <c r="H480" i="18"/>
  <c r="G480" i="18"/>
  <c r="H479" i="18"/>
  <c r="G479" i="18"/>
  <c r="H478" i="18"/>
  <c r="G478" i="18"/>
  <c r="H477" i="18"/>
  <c r="G477" i="18"/>
  <c r="H476" i="18"/>
  <c r="G476" i="18"/>
  <c r="H475" i="18"/>
  <c r="G475" i="18"/>
  <c r="H474" i="18"/>
  <c r="G474" i="18"/>
  <c r="H473" i="18"/>
  <c r="G473" i="18"/>
  <c r="H472" i="18"/>
  <c r="G472" i="18"/>
  <c r="H471" i="18"/>
  <c r="G471" i="18"/>
  <c r="H470" i="18"/>
  <c r="G470" i="18"/>
  <c r="H469" i="18"/>
  <c r="G469" i="18"/>
  <c r="H468" i="18"/>
  <c r="G468" i="18"/>
  <c r="H467" i="18"/>
  <c r="G467" i="18"/>
  <c r="H466" i="18"/>
  <c r="G466" i="18"/>
  <c r="H465" i="18"/>
  <c r="G465" i="18"/>
  <c r="H464" i="18"/>
  <c r="G464" i="18"/>
  <c r="H463" i="18"/>
  <c r="G463" i="18"/>
  <c r="H462" i="18"/>
  <c r="G462" i="18"/>
  <c r="H461" i="18"/>
  <c r="G461" i="18"/>
  <c r="H460" i="18"/>
  <c r="G460" i="18"/>
  <c r="H459" i="18"/>
  <c r="G459" i="18"/>
  <c r="H458" i="18"/>
  <c r="G458" i="18"/>
  <c r="H457" i="18"/>
  <c r="G457" i="18"/>
  <c r="H456" i="18"/>
  <c r="G456" i="18"/>
  <c r="H455" i="18"/>
  <c r="G455" i="18"/>
  <c r="H454" i="18"/>
  <c r="G454" i="18"/>
  <c r="H453" i="18"/>
  <c r="G453" i="18"/>
  <c r="H452" i="18"/>
  <c r="G452" i="18"/>
  <c r="H451" i="18"/>
  <c r="G451" i="18"/>
  <c r="H450" i="18"/>
  <c r="G450" i="18"/>
  <c r="H449" i="18"/>
  <c r="G449" i="18"/>
  <c r="H448" i="18"/>
  <c r="G448" i="18"/>
  <c r="H447" i="18"/>
  <c r="G447" i="18"/>
  <c r="H446" i="18"/>
  <c r="G446" i="18"/>
  <c r="H445" i="18"/>
  <c r="G445" i="18"/>
  <c r="H444" i="18"/>
  <c r="G444" i="18"/>
  <c r="H443" i="18"/>
  <c r="G443" i="18"/>
  <c r="H442" i="18"/>
  <c r="G442" i="18"/>
  <c r="H441" i="18"/>
  <c r="G441" i="18"/>
  <c r="H440" i="18"/>
  <c r="G440" i="18"/>
  <c r="H439" i="18"/>
  <c r="G439" i="18"/>
  <c r="H438" i="18"/>
  <c r="G438" i="18"/>
  <c r="H437" i="18"/>
  <c r="G437" i="18"/>
  <c r="H436" i="18"/>
  <c r="G436" i="18"/>
  <c r="H435" i="18"/>
  <c r="G435" i="18"/>
  <c r="H434" i="18"/>
  <c r="G434" i="18"/>
  <c r="H433" i="18"/>
  <c r="G433" i="18"/>
  <c r="H432" i="18"/>
  <c r="G432" i="18"/>
  <c r="H431" i="18"/>
  <c r="G431" i="18"/>
  <c r="H430" i="18"/>
  <c r="G430" i="18"/>
  <c r="H429" i="18"/>
  <c r="G429" i="18"/>
  <c r="H428" i="18"/>
  <c r="G428" i="18"/>
  <c r="H427" i="18"/>
  <c r="G427" i="18"/>
  <c r="H426" i="18"/>
  <c r="G426" i="18"/>
  <c r="H425" i="18"/>
  <c r="G425" i="18"/>
  <c r="H424" i="18"/>
  <c r="G424" i="18"/>
  <c r="H423" i="18"/>
  <c r="G423" i="18"/>
  <c r="H422" i="18"/>
  <c r="G422" i="18"/>
  <c r="H421" i="18"/>
  <c r="G421" i="18"/>
  <c r="H420" i="18"/>
  <c r="G420" i="18"/>
  <c r="H419" i="18"/>
  <c r="G419" i="18"/>
  <c r="H418" i="18"/>
  <c r="G418" i="18"/>
  <c r="H417" i="18"/>
  <c r="G417" i="18"/>
  <c r="H416" i="18"/>
  <c r="G416" i="18"/>
  <c r="H415" i="18"/>
  <c r="G415" i="18"/>
  <c r="H414" i="18"/>
  <c r="G414" i="18"/>
  <c r="H413" i="18"/>
  <c r="G413" i="18"/>
  <c r="H412" i="18"/>
  <c r="G412" i="18"/>
  <c r="H411" i="18"/>
  <c r="G411" i="18"/>
  <c r="H410" i="18"/>
  <c r="G410" i="18"/>
  <c r="H409" i="18"/>
  <c r="G409" i="18"/>
  <c r="H408" i="18"/>
  <c r="G408" i="18"/>
  <c r="H407" i="18"/>
  <c r="G407" i="18"/>
  <c r="H406" i="18"/>
  <c r="G406" i="18"/>
  <c r="H405" i="18"/>
  <c r="G405" i="18"/>
  <c r="H404" i="18"/>
  <c r="G404" i="18"/>
  <c r="H403" i="18"/>
  <c r="G403" i="18"/>
  <c r="H402" i="18"/>
  <c r="G402" i="18"/>
  <c r="H401" i="18"/>
  <c r="G401" i="18"/>
  <c r="H400" i="18"/>
  <c r="G400" i="18"/>
  <c r="H399" i="18"/>
  <c r="G399" i="18"/>
  <c r="H398" i="18"/>
  <c r="G398" i="18"/>
  <c r="H397" i="18"/>
  <c r="G397" i="18"/>
  <c r="H396" i="18"/>
  <c r="G396" i="18"/>
  <c r="H395" i="18"/>
  <c r="G395" i="18"/>
  <c r="H394" i="18"/>
  <c r="G394" i="18"/>
  <c r="H393" i="18"/>
  <c r="G393" i="18"/>
  <c r="H392" i="18"/>
  <c r="G392" i="18"/>
  <c r="H391" i="18"/>
  <c r="G391" i="18"/>
  <c r="H390" i="18"/>
  <c r="G390" i="18"/>
  <c r="H389" i="18"/>
  <c r="G389" i="18"/>
  <c r="H388" i="18"/>
  <c r="G388" i="18"/>
  <c r="H387" i="18"/>
  <c r="G387" i="18"/>
  <c r="H386" i="18"/>
  <c r="G386" i="18"/>
  <c r="H385" i="18"/>
  <c r="G385" i="18"/>
  <c r="H384" i="18"/>
  <c r="G384" i="18"/>
  <c r="H383" i="18"/>
  <c r="G383" i="18"/>
  <c r="H382" i="18"/>
  <c r="G382" i="18"/>
  <c r="H381" i="18"/>
  <c r="G381" i="18"/>
  <c r="H380" i="18"/>
  <c r="G380" i="18"/>
  <c r="H379" i="18"/>
  <c r="G379" i="18"/>
  <c r="H378" i="18"/>
  <c r="G378" i="18"/>
  <c r="H377" i="18"/>
  <c r="G377" i="18"/>
  <c r="H376" i="18"/>
  <c r="G376" i="18"/>
  <c r="H375" i="18"/>
  <c r="G375" i="18"/>
  <c r="H374" i="18"/>
  <c r="G374" i="18"/>
  <c r="H373" i="18"/>
  <c r="G373" i="18"/>
  <c r="H372" i="18"/>
  <c r="G372" i="18"/>
  <c r="H371" i="18"/>
  <c r="G371" i="18"/>
  <c r="H370" i="18"/>
  <c r="G370" i="18"/>
  <c r="H369" i="18"/>
  <c r="G369" i="18"/>
  <c r="H368" i="18"/>
  <c r="G368" i="18"/>
  <c r="H367" i="18"/>
  <c r="G367" i="18"/>
  <c r="H366" i="18"/>
  <c r="G366" i="18"/>
  <c r="H365" i="18"/>
  <c r="G365" i="18"/>
  <c r="H364" i="18"/>
  <c r="G364" i="18"/>
  <c r="H363" i="18"/>
  <c r="G363" i="18"/>
  <c r="H362" i="18"/>
  <c r="G362" i="18"/>
  <c r="H361" i="18"/>
  <c r="G361" i="18"/>
  <c r="H360" i="18"/>
  <c r="G360" i="18"/>
  <c r="H359" i="18"/>
  <c r="G359" i="18"/>
  <c r="H358" i="18"/>
  <c r="G358" i="18"/>
  <c r="H357" i="18"/>
  <c r="G357" i="18"/>
  <c r="H356" i="18"/>
  <c r="G356" i="18"/>
  <c r="H355" i="18"/>
  <c r="G355" i="18"/>
  <c r="H354" i="18"/>
  <c r="G354" i="18"/>
  <c r="H353" i="18"/>
  <c r="G353" i="18"/>
  <c r="H352" i="18"/>
  <c r="G352" i="18"/>
  <c r="H351" i="18"/>
  <c r="G351" i="18"/>
  <c r="H350" i="18"/>
  <c r="G350" i="18"/>
  <c r="H349" i="18"/>
  <c r="G349" i="18"/>
  <c r="H348" i="18"/>
  <c r="G348" i="18"/>
  <c r="H347" i="18"/>
  <c r="G347" i="18"/>
  <c r="H346" i="18"/>
  <c r="G346" i="18"/>
  <c r="H345" i="18"/>
  <c r="G345" i="18"/>
  <c r="H344" i="18"/>
  <c r="G344" i="18"/>
  <c r="H343" i="18"/>
  <c r="G343" i="18"/>
  <c r="H342" i="18"/>
  <c r="G342" i="18"/>
  <c r="H341" i="18"/>
  <c r="G341" i="18"/>
  <c r="H340" i="18"/>
  <c r="G340" i="18"/>
  <c r="H339" i="18"/>
  <c r="G339" i="18"/>
  <c r="H338" i="18"/>
  <c r="G338" i="18"/>
  <c r="H337" i="18"/>
  <c r="G337" i="18"/>
  <c r="H336" i="18"/>
  <c r="G336" i="18"/>
  <c r="H335" i="18"/>
  <c r="G335" i="18"/>
  <c r="H334" i="18"/>
  <c r="G334" i="18"/>
  <c r="H333" i="18"/>
  <c r="G333" i="18"/>
  <c r="H332" i="18"/>
  <c r="G332" i="18"/>
  <c r="H331" i="18"/>
  <c r="G331" i="18"/>
  <c r="H330" i="18"/>
  <c r="G330" i="18"/>
  <c r="H329" i="18"/>
  <c r="G329" i="18"/>
  <c r="H328" i="18"/>
  <c r="G328" i="18"/>
  <c r="H327" i="18"/>
  <c r="G327" i="18"/>
  <c r="H326" i="18"/>
  <c r="G326" i="18"/>
  <c r="H325" i="18"/>
  <c r="G325" i="18"/>
  <c r="H324" i="18"/>
  <c r="G324" i="18"/>
  <c r="H323" i="18"/>
  <c r="G323" i="18"/>
  <c r="H322" i="18"/>
  <c r="G322" i="18"/>
  <c r="H321" i="18"/>
  <c r="G321" i="18"/>
  <c r="H320" i="18"/>
  <c r="G320" i="18"/>
  <c r="H319" i="18"/>
  <c r="G319" i="18"/>
  <c r="H318" i="18"/>
  <c r="G318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1" i="18"/>
  <c r="G311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4" i="18"/>
  <c r="G304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91" i="18"/>
  <c r="G291" i="18"/>
  <c r="H290" i="18"/>
  <c r="G290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71" i="18"/>
  <c r="G271" i="18"/>
  <c r="H270" i="18"/>
  <c r="G270" i="18"/>
  <c r="H269" i="18"/>
  <c r="G269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G262" i="18"/>
  <c r="H261" i="18"/>
  <c r="G261" i="18"/>
  <c r="H260" i="18"/>
  <c r="G260" i="18"/>
  <c r="H259" i="18"/>
  <c r="G259" i="18"/>
  <c r="H258" i="18"/>
  <c r="G258" i="18"/>
  <c r="H257" i="18"/>
  <c r="G257" i="18"/>
  <c r="H256" i="18"/>
  <c r="G256" i="18"/>
  <c r="H255" i="18"/>
  <c r="G255" i="18"/>
  <c r="H254" i="18"/>
  <c r="G254" i="18"/>
  <c r="H253" i="18"/>
  <c r="G253" i="18"/>
  <c r="H252" i="18"/>
  <c r="G252" i="18"/>
  <c r="H251" i="18"/>
  <c r="G251" i="18"/>
  <c r="H250" i="18"/>
  <c r="G250" i="18"/>
  <c r="H249" i="18"/>
  <c r="G249" i="18"/>
  <c r="H248" i="18"/>
  <c r="G248" i="18"/>
  <c r="H247" i="18"/>
  <c r="G247" i="18"/>
  <c r="H246" i="18"/>
  <c r="G246" i="18"/>
  <c r="H245" i="18"/>
  <c r="G245" i="18"/>
  <c r="H244" i="18"/>
  <c r="G244" i="18"/>
  <c r="H243" i="18"/>
  <c r="G243" i="18"/>
  <c r="H242" i="18"/>
  <c r="G242" i="18"/>
  <c r="H241" i="18"/>
  <c r="G241" i="18"/>
  <c r="H240" i="18"/>
  <c r="G240" i="18"/>
  <c r="H239" i="18"/>
  <c r="G239" i="18"/>
  <c r="H238" i="18"/>
  <c r="G238" i="18"/>
  <c r="H237" i="18"/>
  <c r="G237" i="18"/>
  <c r="H236" i="18"/>
  <c r="G236" i="18"/>
  <c r="H235" i="18"/>
  <c r="G235" i="18"/>
  <c r="H234" i="18"/>
  <c r="G234" i="18"/>
  <c r="H233" i="18"/>
  <c r="G233" i="18"/>
  <c r="H232" i="18"/>
  <c r="G232" i="18"/>
  <c r="H231" i="18"/>
  <c r="G231" i="18"/>
  <c r="H230" i="18"/>
  <c r="G230" i="18"/>
  <c r="H229" i="18"/>
  <c r="G229" i="18"/>
  <c r="H228" i="18"/>
  <c r="G228" i="18"/>
  <c r="H227" i="18"/>
  <c r="G227" i="18"/>
  <c r="H226" i="18"/>
  <c r="G226" i="18"/>
  <c r="H225" i="18"/>
  <c r="G225" i="18"/>
  <c r="H224" i="18"/>
  <c r="G224" i="18"/>
  <c r="H223" i="18"/>
  <c r="G223" i="18"/>
  <c r="H222" i="18"/>
  <c r="G222" i="18"/>
  <c r="H221" i="18"/>
  <c r="G221" i="18"/>
  <c r="H220" i="18"/>
  <c r="G220" i="18"/>
  <c r="H219" i="18"/>
  <c r="G219" i="18"/>
  <c r="H218" i="18"/>
  <c r="G218" i="18"/>
  <c r="H217" i="18"/>
  <c r="G217" i="18"/>
  <c r="H216" i="18"/>
  <c r="G216" i="18"/>
  <c r="H215" i="18"/>
  <c r="G215" i="18"/>
  <c r="H214" i="18"/>
  <c r="G214" i="18"/>
  <c r="H213" i="18"/>
  <c r="G213" i="18"/>
  <c r="H212" i="18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H204" i="18"/>
  <c r="G204" i="18"/>
  <c r="H203" i="18"/>
  <c r="G203" i="18"/>
  <c r="H202" i="18"/>
  <c r="G202" i="18"/>
  <c r="H201" i="18"/>
  <c r="G201" i="18"/>
  <c r="H200" i="18"/>
  <c r="G200" i="18"/>
  <c r="H199" i="18"/>
  <c r="G199" i="18"/>
  <c r="H198" i="18"/>
  <c r="G198" i="18"/>
  <c r="H197" i="18"/>
  <c r="G197" i="18"/>
  <c r="H196" i="18"/>
  <c r="G196" i="18"/>
  <c r="H195" i="18"/>
  <c r="G195" i="18"/>
  <c r="H194" i="18"/>
  <c r="G194" i="18"/>
  <c r="H193" i="18"/>
  <c r="G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G178" i="18"/>
  <c r="H177" i="18"/>
  <c r="G177" i="18"/>
  <c r="H176" i="18"/>
  <c r="G176" i="18"/>
  <c r="H175" i="18"/>
  <c r="G175" i="18"/>
  <c r="H174" i="18"/>
  <c r="G174" i="18"/>
  <c r="H173" i="18"/>
  <c r="G173" i="18"/>
  <c r="H172" i="18"/>
  <c r="G172" i="18"/>
  <c r="H171" i="18"/>
  <c r="G171" i="18"/>
  <c r="H170" i="18"/>
  <c r="G170" i="18"/>
  <c r="H169" i="18"/>
  <c r="G169" i="18"/>
  <c r="H168" i="18"/>
  <c r="G168" i="18"/>
  <c r="H167" i="18"/>
  <c r="G167" i="18"/>
  <c r="H166" i="18"/>
  <c r="G166" i="18"/>
  <c r="H165" i="18"/>
  <c r="G165" i="18"/>
  <c r="H164" i="18"/>
  <c r="G164" i="18"/>
  <c r="H163" i="18"/>
  <c r="G163" i="18"/>
  <c r="H162" i="18"/>
  <c r="G162" i="18"/>
  <c r="H161" i="18"/>
  <c r="G161" i="18"/>
  <c r="H160" i="18"/>
  <c r="G160" i="18"/>
  <c r="H159" i="18"/>
  <c r="G159" i="18"/>
  <c r="H158" i="18"/>
  <c r="G158" i="18"/>
  <c r="H157" i="18"/>
  <c r="G157" i="18"/>
  <c r="H156" i="18"/>
  <c r="G156" i="18"/>
  <c r="H155" i="18"/>
  <c r="G155" i="18"/>
  <c r="H154" i="18"/>
  <c r="G154" i="18"/>
  <c r="H153" i="18"/>
  <c r="G153" i="18"/>
  <c r="H152" i="18"/>
  <c r="G152" i="18"/>
  <c r="H151" i="18"/>
  <c r="G151" i="18"/>
  <c r="H150" i="18"/>
  <c r="G150" i="18"/>
  <c r="H149" i="18"/>
  <c r="G149" i="18"/>
  <c r="H148" i="18"/>
  <c r="G148" i="18"/>
  <c r="H147" i="18"/>
  <c r="G147" i="18"/>
  <c r="H146" i="18"/>
  <c r="G146" i="18"/>
  <c r="H145" i="18"/>
  <c r="G145" i="18"/>
  <c r="H144" i="18"/>
  <c r="G144" i="18"/>
  <c r="H143" i="18"/>
  <c r="G143" i="18"/>
  <c r="H142" i="18"/>
  <c r="G142" i="18"/>
  <c r="H141" i="18"/>
  <c r="G141" i="18"/>
  <c r="H140" i="18"/>
  <c r="G140" i="18"/>
  <c r="H139" i="18"/>
  <c r="G139" i="18"/>
  <c r="H138" i="18"/>
  <c r="G138" i="18"/>
  <c r="H137" i="18"/>
  <c r="G137" i="18"/>
  <c r="H136" i="18"/>
  <c r="G136" i="18"/>
  <c r="H135" i="18"/>
  <c r="G135" i="18"/>
  <c r="H134" i="18"/>
  <c r="G134" i="18"/>
  <c r="H133" i="18"/>
  <c r="G133" i="18"/>
  <c r="H132" i="18"/>
  <c r="G132" i="18"/>
  <c r="H131" i="18"/>
  <c r="G131" i="18"/>
  <c r="H130" i="18"/>
  <c r="G130" i="18"/>
  <c r="H129" i="18"/>
  <c r="G129" i="18"/>
  <c r="H128" i="18"/>
  <c r="G128" i="18"/>
  <c r="H127" i="18"/>
  <c r="G127" i="18"/>
  <c r="H126" i="18"/>
  <c r="G126" i="18"/>
  <c r="H125" i="18"/>
  <c r="G125" i="18"/>
  <c r="H124" i="18"/>
  <c r="G124" i="18"/>
  <c r="H123" i="18"/>
  <c r="G123" i="18"/>
  <c r="H122" i="18"/>
  <c r="G122" i="18"/>
  <c r="H121" i="18"/>
  <c r="G121" i="18"/>
  <c r="H120" i="18"/>
  <c r="G120" i="18"/>
  <c r="H119" i="18"/>
  <c r="G119" i="18"/>
  <c r="H118" i="18"/>
  <c r="G118" i="18"/>
  <c r="H117" i="18"/>
  <c r="G117" i="18"/>
  <c r="H116" i="18"/>
  <c r="G116" i="18"/>
  <c r="H115" i="18"/>
  <c r="G115" i="18"/>
  <c r="H114" i="18"/>
  <c r="G114" i="18"/>
  <c r="H113" i="18"/>
  <c r="G113" i="18"/>
  <c r="H112" i="18"/>
  <c r="G112" i="18"/>
  <c r="H111" i="18"/>
  <c r="G111" i="18"/>
  <c r="H110" i="18"/>
  <c r="G110" i="18"/>
  <c r="H109" i="18"/>
  <c r="G109" i="18"/>
  <c r="H108" i="18"/>
  <c r="G108" i="18"/>
  <c r="H107" i="18"/>
  <c r="G107" i="18"/>
  <c r="H106" i="18"/>
  <c r="G106" i="18"/>
  <c r="H105" i="18"/>
  <c r="G105" i="18"/>
  <c r="H104" i="18"/>
  <c r="G104" i="18"/>
  <c r="H103" i="18"/>
  <c r="G103" i="18"/>
  <c r="H102" i="18"/>
  <c r="G102" i="18"/>
  <c r="H101" i="18"/>
  <c r="G101" i="18"/>
  <c r="H100" i="18"/>
  <c r="G100" i="18"/>
  <c r="H99" i="18"/>
  <c r="G99" i="18"/>
  <c r="H98" i="18"/>
  <c r="G98" i="18"/>
  <c r="H97" i="18"/>
  <c r="G97" i="18"/>
  <c r="H96" i="18"/>
  <c r="G96" i="18"/>
  <c r="H95" i="18"/>
  <c r="G95" i="18"/>
  <c r="H94" i="18"/>
  <c r="G94" i="18"/>
  <c r="H93" i="18"/>
  <c r="G93" i="18"/>
  <c r="H92" i="18"/>
  <c r="G92" i="18"/>
  <c r="H91" i="18"/>
  <c r="G91" i="18"/>
  <c r="H90" i="18"/>
  <c r="G90" i="18"/>
  <c r="H89" i="18"/>
  <c r="G89" i="18"/>
  <c r="H88" i="18"/>
  <c r="G88" i="18"/>
  <c r="H87" i="18"/>
  <c r="G87" i="1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H2" i="18"/>
  <c r="G2" i="18"/>
  <c r="A3" i="19"/>
  <c r="AF13" i="16" l="1"/>
  <c r="AF29" i="16"/>
  <c r="AE33" i="16"/>
  <c r="O13" i="1"/>
  <c r="W13" i="1" s="1"/>
  <c r="P17" i="16"/>
  <c r="V17" i="16" s="1"/>
  <c r="O17" i="1"/>
  <c r="W17" i="1" s="1"/>
  <c r="P25" i="16"/>
  <c r="O25" i="1"/>
  <c r="W25" i="1" s="1"/>
  <c r="N25" i="1"/>
  <c r="V25" i="1" s="1"/>
  <c r="V33" i="16"/>
  <c r="V29" i="16"/>
  <c r="W13" i="16"/>
  <c r="I8" i="18"/>
  <c r="E2" i="19"/>
  <c r="N22" i="1"/>
  <c r="V22" i="1" s="1"/>
  <c r="G2" i="19"/>
  <c r="K8" i="18"/>
  <c r="K20" i="18"/>
  <c r="N17" i="1"/>
  <c r="V17" i="1" s="1"/>
  <c r="P5" i="1"/>
  <c r="N13" i="1"/>
  <c r="V13" i="1" s="1"/>
  <c r="P10" i="16"/>
  <c r="W29" i="16"/>
  <c r="L20" i="18"/>
  <c r="N34" i="1"/>
  <c r="V34" i="1" s="1"/>
  <c r="O9" i="1"/>
  <c r="W9" i="1" s="1"/>
  <c r="P13" i="1"/>
  <c r="P10" i="1"/>
  <c r="V14" i="16"/>
  <c r="AE13" i="16" s="1"/>
  <c r="X13" i="16"/>
  <c r="N6" i="1"/>
  <c r="V6" i="1" s="1"/>
  <c r="W34" i="16"/>
  <c r="AF33" i="16" s="1"/>
  <c r="O30" i="1"/>
  <c r="W30" i="1" s="1"/>
  <c r="O29" i="1"/>
  <c r="W29" i="1" s="1"/>
  <c r="N5" i="1"/>
  <c r="V5" i="1" s="1"/>
  <c r="P18" i="1"/>
  <c r="V30" i="16"/>
  <c r="AE29" i="16" s="1"/>
  <c r="N30" i="1"/>
  <c r="V30" i="1" s="1"/>
  <c r="N21" i="1"/>
  <c r="V21" i="1" s="1"/>
  <c r="E4" i="19"/>
  <c r="E8" i="19"/>
  <c r="E12" i="19"/>
  <c r="E16" i="19"/>
  <c r="E20" i="19"/>
  <c r="E24" i="19"/>
  <c r="H8" i="1" s="1"/>
  <c r="E28" i="19"/>
  <c r="H12" i="1" s="1"/>
  <c r="E32" i="19"/>
  <c r="H16" i="1" s="1"/>
  <c r="E36" i="19"/>
  <c r="H20" i="1" s="1"/>
  <c r="E40" i="19"/>
  <c r="H24" i="1" s="1"/>
  <c r="E44" i="19"/>
  <c r="H28" i="1" s="1"/>
  <c r="E48" i="19"/>
  <c r="H32" i="1" s="1"/>
  <c r="E52" i="19"/>
  <c r="H36" i="1" s="1"/>
  <c r="O34" i="1"/>
  <c r="W34" i="1" s="1"/>
  <c r="P33" i="1"/>
  <c r="P22" i="16"/>
  <c r="W22" i="16" s="1"/>
  <c r="X34" i="16"/>
  <c r="X26" i="16"/>
  <c r="P9" i="16"/>
  <c r="O26" i="1"/>
  <c r="W26" i="1" s="1"/>
  <c r="P29" i="1"/>
  <c r="P22" i="1"/>
  <c r="X33" i="16"/>
  <c r="W26" i="16"/>
  <c r="P30" i="1"/>
  <c r="N29" i="1"/>
  <c r="V29" i="1" s="1"/>
  <c r="P6" i="16"/>
  <c r="V6" i="16" s="1"/>
  <c r="X30" i="16"/>
  <c r="N26" i="1"/>
  <c r="V26" i="1" s="1"/>
  <c r="N10" i="1"/>
  <c r="V10" i="1" s="1"/>
  <c r="N33" i="1"/>
  <c r="V33" i="1" s="1"/>
  <c r="O18" i="1"/>
  <c r="W18" i="1" s="1"/>
  <c r="P21" i="1"/>
  <c r="N14" i="1"/>
  <c r="V14" i="1" s="1"/>
  <c r="P34" i="1"/>
  <c r="P6" i="1"/>
  <c r="X14" i="16"/>
  <c r="F2" i="19"/>
  <c r="J8" i="18"/>
  <c r="E3" i="19"/>
  <c r="I20" i="18"/>
  <c r="E7" i="19"/>
  <c r="E11" i="19"/>
  <c r="E15" i="19"/>
  <c r="E19" i="19"/>
  <c r="E23" i="19"/>
  <c r="H7" i="1" s="1"/>
  <c r="E27" i="19"/>
  <c r="H11" i="1" s="1"/>
  <c r="E31" i="19"/>
  <c r="H15" i="1" s="1"/>
  <c r="E35" i="19"/>
  <c r="H19" i="1" s="1"/>
  <c r="E39" i="19"/>
  <c r="H23" i="1" s="1"/>
  <c r="E43" i="19"/>
  <c r="H27" i="1" s="1"/>
  <c r="E47" i="19"/>
  <c r="H31" i="1" s="1"/>
  <c r="E51" i="19"/>
  <c r="H35" i="1" s="1"/>
  <c r="O14" i="1"/>
  <c r="W14" i="1" s="1"/>
  <c r="P26" i="1"/>
  <c r="P21" i="16"/>
  <c r="V21" i="16" s="1"/>
  <c r="X29" i="16"/>
  <c r="N18" i="1"/>
  <c r="V18" i="1" s="1"/>
  <c r="L8" i="18"/>
  <c r="H2" i="19"/>
  <c r="N9" i="1"/>
  <c r="V9" i="1" s="1"/>
  <c r="J20" i="18"/>
  <c r="P14" i="1"/>
  <c r="O33" i="1"/>
  <c r="W33" i="1" s="1"/>
  <c r="W25" i="16"/>
  <c r="X25" i="16"/>
  <c r="V25" i="16"/>
  <c r="X17" i="16"/>
  <c r="W17" i="16"/>
  <c r="V18" i="16"/>
  <c r="W18" i="16"/>
  <c r="X18" i="16"/>
  <c r="V10" i="16"/>
  <c r="X10" i="16"/>
  <c r="A4" i="19"/>
  <c r="H3" i="19"/>
  <c r="G3" i="19"/>
  <c r="F3" i="19"/>
  <c r="B3" i="19"/>
  <c r="C3" i="19" s="1"/>
  <c r="W21" i="16" l="1"/>
  <c r="X21" i="16"/>
  <c r="AF17" i="16"/>
  <c r="AE17" i="16"/>
  <c r="AF21" i="16"/>
  <c r="AF25" i="16"/>
  <c r="AE25" i="16"/>
  <c r="W6" i="16"/>
  <c r="X6" i="16"/>
  <c r="AD25" i="16"/>
  <c r="X22" i="16"/>
  <c r="V9" i="16"/>
  <c r="W9" i="16"/>
  <c r="X9" i="16"/>
  <c r="AD22" i="16"/>
  <c r="AE9" i="16"/>
  <c r="P27" i="16"/>
  <c r="P27" i="1"/>
  <c r="N27" i="1"/>
  <c r="V27" i="1" s="1"/>
  <c r="O27" i="1"/>
  <c r="W27" i="1" s="1"/>
  <c r="W10" i="16"/>
  <c r="AF9" i="16" s="1"/>
  <c r="P32" i="16"/>
  <c r="O32" i="1"/>
  <c r="W32" i="1" s="1"/>
  <c r="N32" i="1"/>
  <c r="V32" i="1" s="1"/>
  <c r="P32" i="1"/>
  <c r="P15" i="16"/>
  <c r="N15" i="1"/>
  <c r="V15" i="1" s="1"/>
  <c r="O15" i="1"/>
  <c r="W15" i="1" s="1"/>
  <c r="P15" i="1"/>
  <c r="P12" i="16"/>
  <c r="N12" i="1"/>
  <c r="V12" i="1" s="1"/>
  <c r="P12" i="1"/>
  <c r="O12" i="1"/>
  <c r="W12" i="1" s="1"/>
  <c r="P36" i="16"/>
  <c r="P36" i="1"/>
  <c r="N36" i="1"/>
  <c r="V36" i="1" s="1"/>
  <c r="O36" i="1"/>
  <c r="W36" i="1" s="1"/>
  <c r="P19" i="16"/>
  <c r="O19" i="1"/>
  <c r="W19" i="1" s="1"/>
  <c r="P19" i="1"/>
  <c r="N19" i="1"/>
  <c r="V19" i="1" s="1"/>
  <c r="P11" i="16"/>
  <c r="N11" i="1"/>
  <c r="V11" i="1" s="1"/>
  <c r="P11" i="1"/>
  <c r="O11" i="1"/>
  <c r="W11" i="1" s="1"/>
  <c r="P8" i="16"/>
  <c r="O8" i="1"/>
  <c r="W8" i="1" s="1"/>
  <c r="N8" i="1"/>
  <c r="V8" i="1" s="1"/>
  <c r="P8" i="1"/>
  <c r="P7" i="16"/>
  <c r="O7" i="1"/>
  <c r="W7" i="1" s="1"/>
  <c r="P7" i="1"/>
  <c r="N7" i="1"/>
  <c r="V7" i="1" s="1"/>
  <c r="P28" i="16"/>
  <c r="AF28" i="16" s="1"/>
  <c r="P28" i="1"/>
  <c r="N28" i="1"/>
  <c r="V28" i="1" s="1"/>
  <c r="O28" i="1"/>
  <c r="W28" i="1" s="1"/>
  <c r="P35" i="16"/>
  <c r="O35" i="1"/>
  <c r="W35" i="1" s="1"/>
  <c r="N35" i="1"/>
  <c r="V35" i="1" s="1"/>
  <c r="P35" i="1"/>
  <c r="P24" i="16"/>
  <c r="AF24" i="16" s="1"/>
  <c r="N24" i="1"/>
  <c r="V24" i="1" s="1"/>
  <c r="O24" i="1"/>
  <c r="W24" i="1" s="1"/>
  <c r="P24" i="1"/>
  <c r="P16" i="16"/>
  <c r="AF16" i="16" s="1"/>
  <c r="P16" i="1"/>
  <c r="N16" i="1"/>
  <c r="V16" i="1" s="1"/>
  <c r="O16" i="1"/>
  <c r="W16" i="1" s="1"/>
  <c r="P20" i="16"/>
  <c r="O20" i="1"/>
  <c r="W20" i="1" s="1"/>
  <c r="N20" i="1"/>
  <c r="V20" i="1" s="1"/>
  <c r="P20" i="1"/>
  <c r="V22" i="16"/>
  <c r="AE21" i="16" s="1"/>
  <c r="P31" i="16"/>
  <c r="P31" i="1"/>
  <c r="N31" i="1"/>
  <c r="V31" i="1" s="1"/>
  <c r="O31" i="1"/>
  <c r="W31" i="1" s="1"/>
  <c r="P23" i="16"/>
  <c r="O23" i="1"/>
  <c r="W23" i="1" s="1"/>
  <c r="N23" i="1"/>
  <c r="V23" i="1" s="1"/>
  <c r="P23" i="1"/>
  <c r="A5" i="19"/>
  <c r="G4" i="19"/>
  <c r="H4" i="19"/>
  <c r="F4" i="19"/>
  <c r="B4" i="19"/>
  <c r="C4" i="19" s="1"/>
  <c r="E24" i="8"/>
  <c r="E11" i="16" s="1"/>
  <c r="F11" i="16" s="1"/>
  <c r="D24" i="8"/>
  <c r="D11" i="16" s="1"/>
  <c r="C24" i="8"/>
  <c r="C11" i="16" s="1"/>
  <c r="B24" i="8"/>
  <c r="B11" i="16" s="1"/>
  <c r="E24" i="7"/>
  <c r="E10" i="16" s="1"/>
  <c r="F10" i="16" s="1"/>
  <c r="D24" i="7"/>
  <c r="D10" i="16" s="1"/>
  <c r="C24" i="7"/>
  <c r="C10" i="16" s="1"/>
  <c r="B24" i="7"/>
  <c r="B10" i="16" s="1"/>
  <c r="E24" i="6"/>
  <c r="E9" i="16" s="1"/>
  <c r="F9" i="16" s="1"/>
  <c r="D24" i="6"/>
  <c r="C24" i="6"/>
  <c r="C9" i="16" s="1"/>
  <c r="B24" i="6"/>
  <c r="E24" i="5"/>
  <c r="D24" i="5"/>
  <c r="B24" i="5"/>
  <c r="A11" i="16"/>
  <c r="A10" i="16"/>
  <c r="D9" i="16"/>
  <c r="B9" i="16"/>
  <c r="A9" i="16"/>
  <c r="A8" i="16"/>
  <c r="A7" i="16"/>
  <c r="E6" i="16"/>
  <c r="F6" i="16" s="1"/>
  <c r="D6" i="16"/>
  <c r="B6" i="16"/>
  <c r="A6" i="16"/>
  <c r="G43" i="1"/>
  <c r="F43" i="1"/>
  <c r="E43" i="1"/>
  <c r="D43" i="1"/>
  <c r="C43" i="1"/>
  <c r="B43" i="1"/>
  <c r="C6" i="16"/>
  <c r="A6" i="1"/>
  <c r="A7" i="1" s="1"/>
  <c r="U7" i="1" s="1"/>
  <c r="G46" i="1"/>
  <c r="F46" i="1"/>
  <c r="E46" i="1"/>
  <c r="D46" i="1"/>
  <c r="C46" i="1"/>
  <c r="B46" i="1"/>
  <c r="O5" i="16"/>
  <c r="N5" i="16"/>
  <c r="M5" i="16"/>
  <c r="L5" i="16"/>
  <c r="K5" i="16"/>
  <c r="J5" i="16"/>
  <c r="I5" i="16"/>
  <c r="U5" i="16" s="1"/>
  <c r="G45" i="1"/>
  <c r="F45" i="1"/>
  <c r="E45" i="1"/>
  <c r="D45" i="1"/>
  <c r="C45" i="1"/>
  <c r="B45" i="1"/>
  <c r="G44" i="1"/>
  <c r="F44" i="1"/>
  <c r="E44" i="1"/>
  <c r="D44" i="1"/>
  <c r="C44" i="1"/>
  <c r="B44" i="1"/>
  <c r="U5" i="1"/>
  <c r="M5" i="1"/>
  <c r="AA42" i="1"/>
  <c r="Z42" i="1"/>
  <c r="Y42" i="1"/>
  <c r="X42" i="1"/>
  <c r="W42" i="1"/>
  <c r="V42" i="1"/>
  <c r="S42" i="1"/>
  <c r="R42" i="1"/>
  <c r="Q42" i="1"/>
  <c r="P42" i="1"/>
  <c r="O42" i="1"/>
  <c r="N42" i="1"/>
  <c r="G42" i="1"/>
  <c r="F42" i="1"/>
  <c r="E42" i="1"/>
  <c r="D42" i="1"/>
  <c r="C42" i="1"/>
  <c r="B42" i="1"/>
  <c r="A4" i="16"/>
  <c r="AD9" i="16" l="1"/>
  <c r="AF8" i="16"/>
  <c r="AD6" i="16"/>
  <c r="AD29" i="16"/>
  <c r="AD18" i="16"/>
  <c r="AD26" i="16"/>
  <c r="AD17" i="16"/>
  <c r="AD34" i="16"/>
  <c r="AD33" i="16"/>
  <c r="AD14" i="16"/>
  <c r="AD30" i="16"/>
  <c r="AD13" i="16"/>
  <c r="AD10" i="16"/>
  <c r="AD21" i="16"/>
  <c r="W8" i="16"/>
  <c r="AF7" i="16" s="1"/>
  <c r="X8" i="16"/>
  <c r="AD8" i="16"/>
  <c r="V8" i="16"/>
  <c r="AE7" i="16" s="1"/>
  <c r="AD12" i="16"/>
  <c r="V12" i="16"/>
  <c r="AE11" i="16" s="1"/>
  <c r="X12" i="16"/>
  <c r="W12" i="16"/>
  <c r="AF11" i="16" s="1"/>
  <c r="AE12" i="16"/>
  <c r="AF12" i="16"/>
  <c r="V19" i="16"/>
  <c r="AE18" i="16" s="1"/>
  <c r="AD19" i="16"/>
  <c r="X19" i="16"/>
  <c r="W19" i="16"/>
  <c r="AF18" i="16" s="1"/>
  <c r="X32" i="16"/>
  <c r="W32" i="16"/>
  <c r="AF31" i="16" s="1"/>
  <c r="AD32" i="16"/>
  <c r="V32" i="16"/>
  <c r="AE31" i="16" s="1"/>
  <c r="AF32" i="16"/>
  <c r="AE32" i="16"/>
  <c r="W11" i="16"/>
  <c r="AF10" i="16" s="1"/>
  <c r="V11" i="16"/>
  <c r="AE10" i="16" s="1"/>
  <c r="AD11" i="16"/>
  <c r="X11" i="16"/>
  <c r="V16" i="16"/>
  <c r="AE15" i="16" s="1"/>
  <c r="X16" i="16"/>
  <c r="W16" i="16"/>
  <c r="AF15" i="16" s="1"/>
  <c r="AD16" i="16"/>
  <c r="AD7" i="16"/>
  <c r="W7" i="16"/>
  <c r="AF6" i="16" s="1"/>
  <c r="X7" i="16"/>
  <c r="V7" i="16"/>
  <c r="AE6" i="16" s="1"/>
  <c r="X20" i="16"/>
  <c r="W20" i="16"/>
  <c r="AF19" i="16" s="1"/>
  <c r="AD20" i="16"/>
  <c r="V20" i="16"/>
  <c r="AE19" i="16" s="1"/>
  <c r="W24" i="16"/>
  <c r="AF23" i="16" s="1"/>
  <c r="X24" i="16"/>
  <c r="V24" i="16"/>
  <c r="AE23" i="16" s="1"/>
  <c r="AD24" i="16"/>
  <c r="AE24" i="16"/>
  <c r="W28" i="16"/>
  <c r="AF27" i="16" s="1"/>
  <c r="AD28" i="16"/>
  <c r="V28" i="16"/>
  <c r="AE27" i="16" s="1"/>
  <c r="X28" i="16"/>
  <c r="AE28" i="16"/>
  <c r="X31" i="16"/>
  <c r="V31" i="16"/>
  <c r="AE30" i="16" s="1"/>
  <c r="W31" i="16"/>
  <c r="AF30" i="16" s="1"/>
  <c r="AD31" i="16"/>
  <c r="AE16" i="16"/>
  <c r="AF20" i="16"/>
  <c r="AE20" i="16"/>
  <c r="X23" i="16"/>
  <c r="AD23" i="16"/>
  <c r="V23" i="16"/>
  <c r="AE22" i="16" s="1"/>
  <c r="W23" i="16"/>
  <c r="AF22" i="16" s="1"/>
  <c r="AE8" i="16"/>
  <c r="W36" i="16"/>
  <c r="AF35" i="16" s="1"/>
  <c r="V36" i="16"/>
  <c r="AE35" i="16" s="1"/>
  <c r="AD36" i="16"/>
  <c r="AE36" i="16"/>
  <c r="X36" i="16"/>
  <c r="AF36" i="16"/>
  <c r="W15" i="16"/>
  <c r="AF14" i="16" s="1"/>
  <c r="AD15" i="16"/>
  <c r="X15" i="16"/>
  <c r="V15" i="16"/>
  <c r="AE14" i="16" s="1"/>
  <c r="W35" i="16"/>
  <c r="AF34" i="16" s="1"/>
  <c r="V35" i="16"/>
  <c r="AE34" i="16" s="1"/>
  <c r="AD35" i="16"/>
  <c r="X35" i="16"/>
  <c r="AD27" i="16"/>
  <c r="X27" i="16"/>
  <c r="W27" i="16"/>
  <c r="AF26" i="16" s="1"/>
  <c r="V27" i="16"/>
  <c r="AE26" i="16" s="1"/>
  <c r="A6" i="19"/>
  <c r="F5" i="19"/>
  <c r="B5" i="19"/>
  <c r="C5" i="19" s="1"/>
  <c r="G5" i="19"/>
  <c r="H5" i="19"/>
  <c r="U6" i="1"/>
  <c r="G47" i="1"/>
  <c r="G48" i="1" s="1"/>
  <c r="B47" i="1"/>
  <c r="B48" i="1" s="1"/>
  <c r="D47" i="1"/>
  <c r="D48" i="1" s="1"/>
  <c r="M6" i="1"/>
  <c r="C47" i="1"/>
  <c r="C48" i="1" s="1"/>
  <c r="F47" i="1"/>
  <c r="F48" i="1" s="1"/>
  <c r="J38" i="16"/>
  <c r="J39" i="16"/>
  <c r="AC5" i="16"/>
  <c r="M39" i="16"/>
  <c r="O39" i="16"/>
  <c r="K39" i="16"/>
  <c r="O40" i="16"/>
  <c r="E47" i="1"/>
  <c r="E48" i="1" s="1"/>
  <c r="N39" i="16"/>
  <c r="A8" i="1"/>
  <c r="M7" i="1"/>
  <c r="L39" i="16"/>
  <c r="L38" i="16"/>
  <c r="L40" i="16"/>
  <c r="K38" i="16"/>
  <c r="M38" i="16"/>
  <c r="M40" i="16"/>
  <c r="K40" i="16"/>
  <c r="N38" i="16"/>
  <c r="N40" i="16"/>
  <c r="O38" i="16"/>
  <c r="J40" i="16"/>
  <c r="A7" i="19" l="1"/>
  <c r="F6" i="19"/>
  <c r="G6" i="19"/>
  <c r="B6" i="19"/>
  <c r="C6" i="19" s="1"/>
  <c r="H6" i="19"/>
  <c r="AC6" i="16"/>
  <c r="AC7" i="16"/>
  <c r="M8" i="1"/>
  <c r="U8" i="1"/>
  <c r="A9" i="1"/>
  <c r="A8" i="19" l="1"/>
  <c r="F7" i="19"/>
  <c r="H7" i="19"/>
  <c r="G7" i="19"/>
  <c r="B7" i="19"/>
  <c r="C7" i="19" s="1"/>
  <c r="U9" i="1"/>
  <c r="M9" i="1"/>
  <c r="A10" i="1"/>
  <c r="AC8" i="16"/>
  <c r="A9" i="19" l="1"/>
  <c r="H8" i="19"/>
  <c r="F8" i="19"/>
  <c r="G8" i="19"/>
  <c r="B8" i="19"/>
  <c r="C8" i="19" s="1"/>
  <c r="AC9" i="16"/>
  <c r="U10" i="1"/>
  <c r="A11" i="1"/>
  <c r="M10" i="1"/>
  <c r="A10" i="19" l="1"/>
  <c r="H9" i="19"/>
  <c r="G9" i="19"/>
  <c r="F9" i="19"/>
  <c r="B9" i="19"/>
  <c r="C9" i="19" s="1"/>
  <c r="AC10" i="16"/>
  <c r="A12" i="1"/>
  <c r="U11" i="1"/>
  <c r="M11" i="1"/>
  <c r="A11" i="19" l="1"/>
  <c r="B10" i="19"/>
  <c r="C10" i="19" s="1"/>
  <c r="H10" i="19"/>
  <c r="G10" i="19"/>
  <c r="F10" i="19"/>
  <c r="M12" i="1"/>
  <c r="U12" i="1"/>
  <c r="A13" i="1"/>
  <c r="AC11" i="16"/>
  <c r="A12" i="19" l="1"/>
  <c r="F11" i="19"/>
  <c r="H11" i="19"/>
  <c r="B11" i="19"/>
  <c r="C11" i="19" s="1"/>
  <c r="G11" i="19"/>
  <c r="M13" i="1"/>
  <c r="U13" i="1"/>
  <c r="A14" i="1"/>
  <c r="AC12" i="16"/>
  <c r="A13" i="19" l="1"/>
  <c r="F12" i="19"/>
  <c r="H12" i="19"/>
  <c r="G12" i="19"/>
  <c r="B12" i="19"/>
  <c r="C12" i="19" s="1"/>
  <c r="A15" i="1"/>
  <c r="M14" i="1"/>
  <c r="U14" i="1"/>
  <c r="AC13" i="16"/>
  <c r="A14" i="19" l="1"/>
  <c r="B13" i="19"/>
  <c r="C13" i="19" s="1"/>
  <c r="H13" i="19"/>
  <c r="G13" i="19"/>
  <c r="F13" i="19"/>
  <c r="AC14" i="16"/>
  <c r="A16" i="1"/>
  <c r="M15" i="1"/>
  <c r="U15" i="1"/>
  <c r="A15" i="19" l="1"/>
  <c r="H14" i="19"/>
  <c r="G14" i="19"/>
  <c r="B14" i="19"/>
  <c r="C14" i="19" s="1"/>
  <c r="F14" i="19"/>
  <c r="AC15" i="16"/>
  <c r="A17" i="1"/>
  <c r="M16" i="1"/>
  <c r="U16" i="1"/>
  <c r="A16" i="19" l="1"/>
  <c r="B15" i="19"/>
  <c r="C15" i="19" s="1"/>
  <c r="F15" i="19"/>
  <c r="H15" i="19"/>
  <c r="G15" i="19"/>
  <c r="AC16" i="16"/>
  <c r="M17" i="1"/>
  <c r="A18" i="1"/>
  <c r="U17" i="1"/>
  <c r="A17" i="19" l="1"/>
  <c r="B16" i="19"/>
  <c r="C16" i="19" s="1"/>
  <c r="H16" i="19"/>
  <c r="G16" i="19"/>
  <c r="F16" i="19"/>
  <c r="AC17" i="16"/>
  <c r="M18" i="1"/>
  <c r="U18" i="1"/>
  <c r="A19" i="1"/>
  <c r="A18" i="19" l="1"/>
  <c r="H17" i="19"/>
  <c r="B17" i="19"/>
  <c r="C17" i="19" s="1"/>
  <c r="G17" i="19"/>
  <c r="F17" i="19"/>
  <c r="M19" i="1"/>
  <c r="A20" i="1"/>
  <c r="U19" i="1"/>
  <c r="AC18" i="16"/>
  <c r="A19" i="19" l="1"/>
  <c r="G18" i="19"/>
  <c r="H18" i="19"/>
  <c r="B18" i="19"/>
  <c r="C18" i="19" s="1"/>
  <c r="F18" i="19"/>
  <c r="U20" i="1"/>
  <c r="A21" i="1"/>
  <c r="M20" i="1"/>
  <c r="AC19" i="16"/>
  <c r="A20" i="19" l="1"/>
  <c r="G19" i="19"/>
  <c r="H19" i="19"/>
  <c r="F19" i="19"/>
  <c r="B19" i="19"/>
  <c r="C19" i="19" s="1"/>
  <c r="U21" i="1"/>
  <c r="M21" i="1"/>
  <c r="A22" i="1"/>
  <c r="AC20" i="16"/>
  <c r="A21" i="19" l="1"/>
  <c r="B20" i="19"/>
  <c r="C20" i="19" s="1"/>
  <c r="F20" i="19"/>
  <c r="H20" i="19"/>
  <c r="G20" i="19"/>
  <c r="AC21" i="16"/>
  <c r="U22" i="1"/>
  <c r="M22" i="1"/>
  <c r="A23" i="1"/>
  <c r="A22" i="19" l="1"/>
  <c r="F21" i="19"/>
  <c r="I5" i="1" s="1"/>
  <c r="Q5" i="16" s="1"/>
  <c r="G21" i="19"/>
  <c r="J5" i="1" s="1"/>
  <c r="R5" i="16" s="1"/>
  <c r="H21" i="19"/>
  <c r="K5" i="1" s="1"/>
  <c r="B21" i="19"/>
  <c r="C21" i="19" s="1"/>
  <c r="AC22" i="16"/>
  <c r="U23" i="1"/>
  <c r="M23" i="1"/>
  <c r="A24" i="1"/>
  <c r="Z5" i="16" l="1"/>
  <c r="S5" i="1"/>
  <c r="AA5" i="1" s="1"/>
  <c r="S5" i="16"/>
  <c r="Q5" i="1"/>
  <c r="Y5" i="1" s="1"/>
  <c r="X5" i="1"/>
  <c r="P5" i="16"/>
  <c r="A23" i="19"/>
  <c r="F22" i="19"/>
  <c r="I6" i="1" s="1"/>
  <c r="Q6" i="16" s="1"/>
  <c r="H22" i="19"/>
  <c r="K6" i="1" s="1"/>
  <c r="G22" i="19"/>
  <c r="J6" i="1" s="1"/>
  <c r="R6" i="16" s="1"/>
  <c r="B22" i="19"/>
  <c r="C22" i="19" s="1"/>
  <c r="AD5" i="1"/>
  <c r="AO5" i="1"/>
  <c r="AW5" i="1"/>
  <c r="AG5" i="1"/>
  <c r="AK5" i="1"/>
  <c r="AS5" i="1"/>
  <c r="R5" i="1"/>
  <c r="M24" i="1"/>
  <c r="A25" i="1"/>
  <c r="A26" i="1" s="1"/>
  <c r="U24" i="1"/>
  <c r="AA5" i="16" l="1"/>
  <c r="Z6" i="16"/>
  <c r="AI5" i="16" s="1"/>
  <c r="AE5" i="16"/>
  <c r="AD5" i="16"/>
  <c r="AF5" i="16"/>
  <c r="Y6" i="16"/>
  <c r="AH5" i="16" s="1"/>
  <c r="AG6" i="16"/>
  <c r="V5" i="16"/>
  <c r="X5" i="16"/>
  <c r="W5" i="16"/>
  <c r="S6" i="1"/>
  <c r="AA6" i="1" s="1"/>
  <c r="S6" i="16"/>
  <c r="Q6" i="1"/>
  <c r="Y6" i="1" s="1"/>
  <c r="X6" i="1"/>
  <c r="Y5" i="16"/>
  <c r="R6" i="1"/>
  <c r="AO6" i="1"/>
  <c r="AS6" i="1"/>
  <c r="AG6" i="1"/>
  <c r="AK6" i="1"/>
  <c r="AD6" i="1"/>
  <c r="AW6" i="1"/>
  <c r="AF5" i="1"/>
  <c r="AL5" i="1" s="1"/>
  <c r="AV5" i="1"/>
  <c r="AC5" i="1"/>
  <c r="AH5" i="1" s="1"/>
  <c r="A24" i="19"/>
  <c r="F23" i="19"/>
  <c r="I7" i="1" s="1"/>
  <c r="Q7" i="16" s="1"/>
  <c r="H23" i="19"/>
  <c r="K7" i="1" s="1"/>
  <c r="B23" i="19"/>
  <c r="C23" i="19" s="1"/>
  <c r="G23" i="19"/>
  <c r="J7" i="1" s="1"/>
  <c r="R7" i="16" s="1"/>
  <c r="AJ5" i="1"/>
  <c r="AP5" i="1" s="1"/>
  <c r="AN5" i="1"/>
  <c r="AT5" i="1" s="1"/>
  <c r="Z5" i="1"/>
  <c r="AR5" i="1"/>
  <c r="AX5" i="1" s="1"/>
  <c r="A27" i="1"/>
  <c r="U26" i="1"/>
  <c r="M26" i="1"/>
  <c r="U25" i="1"/>
  <c r="M25" i="1"/>
  <c r="AA6" i="16" l="1"/>
  <c r="Z7" i="16"/>
  <c r="AI6" i="16" s="1"/>
  <c r="Y7" i="16"/>
  <c r="AH6" i="16" s="1"/>
  <c r="AG7" i="16"/>
  <c r="S7" i="1"/>
  <c r="AA7" i="1" s="1"/>
  <c r="S7" i="16"/>
  <c r="AG5" i="16"/>
  <c r="Q7" i="1"/>
  <c r="Y7" i="1" s="1"/>
  <c r="X7" i="1"/>
  <c r="AF6" i="1"/>
  <c r="AL6" i="1" s="1"/>
  <c r="A25" i="19"/>
  <c r="B24" i="19"/>
  <c r="C24" i="19" s="1"/>
  <c r="H24" i="19"/>
  <c r="K8" i="1" s="1"/>
  <c r="G24" i="19"/>
  <c r="J8" i="1" s="1"/>
  <c r="R8" i="16" s="1"/>
  <c r="F24" i="19"/>
  <c r="I8" i="1" s="1"/>
  <c r="Q8" i="16" s="1"/>
  <c r="AV6" i="1"/>
  <c r="AJ6" i="1"/>
  <c r="AP6" i="1" s="1"/>
  <c r="AN6" i="1"/>
  <c r="AT6" i="1" s="1"/>
  <c r="AR6" i="1"/>
  <c r="AX6" i="1" s="1"/>
  <c r="Z6" i="1"/>
  <c r="AG7" i="1"/>
  <c r="R7" i="1"/>
  <c r="AK7" i="1"/>
  <c r="AW7" i="1"/>
  <c r="AD7" i="1"/>
  <c r="AS7" i="1"/>
  <c r="AO7" i="1"/>
  <c r="AC6" i="1"/>
  <c r="AH6" i="1" s="1"/>
  <c r="A28" i="1"/>
  <c r="M27" i="1"/>
  <c r="U27" i="1"/>
  <c r="AC23" i="16"/>
  <c r="AA7" i="16" l="1"/>
  <c r="Z8" i="16"/>
  <c r="AI7" i="16" s="1"/>
  <c r="Y8" i="16"/>
  <c r="AH7" i="16" s="1"/>
  <c r="AG8" i="16"/>
  <c r="S8" i="1"/>
  <c r="AA8" i="1" s="1"/>
  <c r="S8" i="16"/>
  <c r="Q8" i="1"/>
  <c r="Y8" i="1" s="1"/>
  <c r="X8" i="1"/>
  <c r="AF7" i="1"/>
  <c r="AL7" i="1" s="1"/>
  <c r="AC7" i="1"/>
  <c r="AH7" i="1" s="1"/>
  <c r="A26" i="19"/>
  <c r="H25" i="19"/>
  <c r="K9" i="1" s="1"/>
  <c r="G25" i="19"/>
  <c r="J9" i="1" s="1"/>
  <c r="R9" i="16" s="1"/>
  <c r="B25" i="19"/>
  <c r="C25" i="19" s="1"/>
  <c r="F25" i="19"/>
  <c r="I9" i="1" s="1"/>
  <c r="Q9" i="16" s="1"/>
  <c r="AN7" i="1"/>
  <c r="AT7" i="1" s="1"/>
  <c r="AV7" i="1"/>
  <c r="AJ7" i="1"/>
  <c r="AP7" i="1" s="1"/>
  <c r="AG8" i="1"/>
  <c r="AK8" i="1"/>
  <c r="R8" i="1"/>
  <c r="AD8" i="1"/>
  <c r="AS8" i="1"/>
  <c r="AW8" i="1"/>
  <c r="AO8" i="1"/>
  <c r="Z7" i="1"/>
  <c r="AR7" i="1"/>
  <c r="AX7" i="1" s="1"/>
  <c r="A29" i="1"/>
  <c r="U28" i="1"/>
  <c r="M28" i="1"/>
  <c r="Z9" i="16" l="1"/>
  <c r="AI8" i="16" s="1"/>
  <c r="AA8" i="16"/>
  <c r="Y9" i="16"/>
  <c r="AH8" i="16" s="1"/>
  <c r="AG9" i="16"/>
  <c r="S9" i="1"/>
  <c r="AA9" i="1" s="1"/>
  <c r="S9" i="16"/>
  <c r="Q9" i="1"/>
  <c r="Y9" i="1" s="1"/>
  <c r="X9" i="1"/>
  <c r="A27" i="19"/>
  <c r="F26" i="19"/>
  <c r="I10" i="1" s="1"/>
  <c r="Q10" i="16" s="1"/>
  <c r="H26" i="19"/>
  <c r="K10" i="1" s="1"/>
  <c r="G26" i="19"/>
  <c r="J10" i="1" s="1"/>
  <c r="R10" i="16" s="1"/>
  <c r="B26" i="19"/>
  <c r="C26" i="19" s="1"/>
  <c r="Z8" i="1"/>
  <c r="AR8" i="1"/>
  <c r="AX8" i="1" s="1"/>
  <c r="AC8" i="1"/>
  <c r="AH8" i="1" s="1"/>
  <c r="AF8" i="1"/>
  <c r="AL8" i="1" s="1"/>
  <c r="AV8" i="1"/>
  <c r="AJ8" i="1"/>
  <c r="AP8" i="1" s="1"/>
  <c r="AK9" i="1"/>
  <c r="R9" i="1"/>
  <c r="AD9" i="1"/>
  <c r="AS9" i="1"/>
  <c r="AW9" i="1"/>
  <c r="AG9" i="1"/>
  <c r="AO9" i="1"/>
  <c r="AN8" i="1"/>
  <c r="AT8" i="1" s="1"/>
  <c r="A30" i="1"/>
  <c r="M29" i="1"/>
  <c r="U29" i="1"/>
  <c r="Z10" i="16" l="1"/>
  <c r="AI9" i="16" s="1"/>
  <c r="AA9" i="16"/>
  <c r="Y10" i="16"/>
  <c r="AH9" i="16" s="1"/>
  <c r="AG10" i="16"/>
  <c r="S10" i="1"/>
  <c r="AA10" i="1" s="1"/>
  <c r="S10" i="16"/>
  <c r="Q10" i="1"/>
  <c r="Y10" i="1" s="1"/>
  <c r="X10" i="1"/>
  <c r="AF9" i="1"/>
  <c r="AL9" i="1" s="1"/>
  <c r="AD10" i="1"/>
  <c r="R10" i="1"/>
  <c r="AO10" i="1"/>
  <c r="AW10" i="1"/>
  <c r="AG10" i="1"/>
  <c r="AK10" i="1"/>
  <c r="AS10" i="1"/>
  <c r="AC9" i="1"/>
  <c r="AH9" i="1" s="1"/>
  <c r="AN9" i="1"/>
  <c r="AT9" i="1" s="1"/>
  <c r="AJ9" i="1"/>
  <c r="AP9" i="1" s="1"/>
  <c r="A28" i="19"/>
  <c r="G27" i="19"/>
  <c r="J11" i="1" s="1"/>
  <c r="R11" i="16" s="1"/>
  <c r="F27" i="19"/>
  <c r="I11" i="1" s="1"/>
  <c r="Q11" i="16" s="1"/>
  <c r="B27" i="19"/>
  <c r="C27" i="19" s="1"/>
  <c r="H27" i="19"/>
  <c r="K11" i="1" s="1"/>
  <c r="AV9" i="1"/>
  <c r="AR9" i="1"/>
  <c r="AX9" i="1" s="1"/>
  <c r="Z9" i="1"/>
  <c r="A31" i="1"/>
  <c r="M30" i="1"/>
  <c r="U30" i="1"/>
  <c r="Z11" i="16" l="1"/>
  <c r="AA10" i="16"/>
  <c r="AI10" i="16"/>
  <c r="Y11" i="16"/>
  <c r="AH10" i="16" s="1"/>
  <c r="AG11" i="16"/>
  <c r="S11" i="1"/>
  <c r="AA11" i="1" s="1"/>
  <c r="S11" i="16"/>
  <c r="Q11" i="1"/>
  <c r="Y11" i="1" s="1"/>
  <c r="X11" i="1"/>
  <c r="AJ10" i="1"/>
  <c r="AP10" i="1" s="1"/>
  <c r="AF10" i="1"/>
  <c r="AL10" i="1" s="1"/>
  <c r="AN10" i="1"/>
  <c r="AT10" i="1" s="1"/>
  <c r="AS11" i="1"/>
  <c r="AD11" i="1"/>
  <c r="AO11" i="1"/>
  <c r="AG11" i="1"/>
  <c r="R11" i="1"/>
  <c r="AW11" i="1"/>
  <c r="AK11" i="1"/>
  <c r="Z10" i="1"/>
  <c r="AR10" i="1"/>
  <c r="AX10" i="1" s="1"/>
  <c r="A29" i="19"/>
  <c r="G28" i="19"/>
  <c r="J12" i="1" s="1"/>
  <c r="R12" i="16" s="1"/>
  <c r="B28" i="19"/>
  <c r="C28" i="19" s="1"/>
  <c r="H28" i="19"/>
  <c r="K12" i="1" s="1"/>
  <c r="F28" i="19"/>
  <c r="I12" i="1" s="1"/>
  <c r="Q12" i="16" s="1"/>
  <c r="AV10" i="1"/>
  <c r="AC10" i="1"/>
  <c r="AH10" i="1" s="1"/>
  <c r="A32" i="1"/>
  <c r="M31" i="1"/>
  <c r="U31" i="1"/>
  <c r="AA11" i="16" l="1"/>
  <c r="Y12" i="16"/>
  <c r="AH11" i="16" s="1"/>
  <c r="AG12" i="16"/>
  <c r="Z12" i="16"/>
  <c r="AI11" i="16" s="1"/>
  <c r="S12" i="1"/>
  <c r="AA12" i="1" s="1"/>
  <c r="S12" i="16"/>
  <c r="Q12" i="1"/>
  <c r="Y12" i="1" s="1"/>
  <c r="X12" i="1"/>
  <c r="AN11" i="1"/>
  <c r="AT11" i="1" s="1"/>
  <c r="AC11" i="1"/>
  <c r="AH11" i="1" s="1"/>
  <c r="A30" i="19"/>
  <c r="F29" i="19"/>
  <c r="I13" i="1" s="1"/>
  <c r="Q13" i="16" s="1"/>
  <c r="G29" i="19"/>
  <c r="J13" i="1" s="1"/>
  <c r="R13" i="16" s="1"/>
  <c r="B29" i="19"/>
  <c r="C29" i="19" s="1"/>
  <c r="H29" i="19"/>
  <c r="K13" i="1" s="1"/>
  <c r="AJ11" i="1"/>
  <c r="AP11" i="1" s="1"/>
  <c r="AD12" i="1"/>
  <c r="AS12" i="1"/>
  <c r="AO12" i="1"/>
  <c r="AK12" i="1"/>
  <c r="AW12" i="1"/>
  <c r="R12" i="1"/>
  <c r="AG12" i="1"/>
  <c r="AF11" i="1"/>
  <c r="AL11" i="1" s="1"/>
  <c r="AV11" i="1"/>
  <c r="Z11" i="1"/>
  <c r="AR11" i="1"/>
  <c r="AX11" i="1" s="1"/>
  <c r="A33" i="1"/>
  <c r="M32" i="1"/>
  <c r="U32" i="1"/>
  <c r="Z13" i="16" l="1"/>
  <c r="AI12" i="16" s="1"/>
  <c r="AA12" i="16"/>
  <c r="Y13" i="16"/>
  <c r="AH12" i="16" s="1"/>
  <c r="AG13" i="16"/>
  <c r="S13" i="1"/>
  <c r="AA13" i="1" s="1"/>
  <c r="S13" i="16"/>
  <c r="Q13" i="1"/>
  <c r="Y13" i="1" s="1"/>
  <c r="X13" i="1"/>
  <c r="Z12" i="1"/>
  <c r="AR12" i="1"/>
  <c r="AX12" i="1" s="1"/>
  <c r="R13" i="1"/>
  <c r="AW13" i="1"/>
  <c r="AO13" i="1"/>
  <c r="AS13" i="1"/>
  <c r="AG13" i="1"/>
  <c r="AD13" i="1"/>
  <c r="AK13" i="1"/>
  <c r="A31" i="19"/>
  <c r="F30" i="19"/>
  <c r="I14" i="1" s="1"/>
  <c r="Q14" i="16" s="1"/>
  <c r="B30" i="19"/>
  <c r="C30" i="19" s="1"/>
  <c r="G30" i="19"/>
  <c r="J14" i="1" s="1"/>
  <c r="R14" i="16" s="1"/>
  <c r="H30" i="19"/>
  <c r="K14" i="1" s="1"/>
  <c r="AJ12" i="1"/>
  <c r="AP12" i="1" s="1"/>
  <c r="AV12" i="1"/>
  <c r="AC12" i="1"/>
  <c r="AH12" i="1" s="1"/>
  <c r="AN12" i="1"/>
  <c r="AT12" i="1" s="1"/>
  <c r="AF12" i="1"/>
  <c r="AL12" i="1" s="1"/>
  <c r="A34" i="1"/>
  <c r="U33" i="1"/>
  <c r="M33" i="1"/>
  <c r="AA13" i="16" l="1"/>
  <c r="Z14" i="16"/>
  <c r="AI13" i="16" s="1"/>
  <c r="Y14" i="16"/>
  <c r="AH13" i="16" s="1"/>
  <c r="AG14" i="16"/>
  <c r="S14" i="1"/>
  <c r="AA14" i="1" s="1"/>
  <c r="S14" i="16"/>
  <c r="Q14" i="1"/>
  <c r="Y14" i="1" s="1"/>
  <c r="X14" i="1"/>
  <c r="AW14" i="1"/>
  <c r="R14" i="1"/>
  <c r="AS14" i="1"/>
  <c r="AO14" i="1"/>
  <c r="AK14" i="1"/>
  <c r="AD14" i="1"/>
  <c r="AG14" i="1"/>
  <c r="AF13" i="1"/>
  <c r="AL13" i="1" s="1"/>
  <c r="AJ13" i="1"/>
  <c r="AP13" i="1" s="1"/>
  <c r="Z13" i="1"/>
  <c r="AR13" i="1"/>
  <c r="AX13" i="1" s="1"/>
  <c r="A32" i="19"/>
  <c r="B31" i="19"/>
  <c r="C31" i="19" s="1"/>
  <c r="F31" i="19"/>
  <c r="I15" i="1" s="1"/>
  <c r="Q15" i="16" s="1"/>
  <c r="H31" i="19"/>
  <c r="K15" i="1" s="1"/>
  <c r="G31" i="19"/>
  <c r="J15" i="1" s="1"/>
  <c r="R15" i="16" s="1"/>
  <c r="AV13" i="1"/>
  <c r="AC13" i="1"/>
  <c r="AH13" i="1" s="1"/>
  <c r="AN13" i="1"/>
  <c r="AT13" i="1" s="1"/>
  <c r="A35" i="1"/>
  <c r="M34" i="1"/>
  <c r="U34" i="1"/>
  <c r="Z15" i="16" l="1"/>
  <c r="Y15" i="16"/>
  <c r="AH14" i="16" s="1"/>
  <c r="AG15" i="16"/>
  <c r="AA14" i="16"/>
  <c r="AI14" i="16"/>
  <c r="S15" i="1"/>
  <c r="AA15" i="1" s="1"/>
  <c r="S15" i="16"/>
  <c r="Q15" i="1"/>
  <c r="Y15" i="1" s="1"/>
  <c r="X15" i="1"/>
  <c r="AW15" i="1"/>
  <c r="AO15" i="1"/>
  <c r="AS15" i="1"/>
  <c r="AD15" i="1"/>
  <c r="AG15" i="1"/>
  <c r="R15" i="1"/>
  <c r="AK15" i="1"/>
  <c r="AJ14" i="1"/>
  <c r="AP14" i="1" s="1"/>
  <c r="AC14" i="1"/>
  <c r="AH14" i="1" s="1"/>
  <c r="AN14" i="1"/>
  <c r="AT14" i="1" s="1"/>
  <c r="A33" i="19"/>
  <c r="B32" i="19"/>
  <c r="C32" i="19" s="1"/>
  <c r="H32" i="19"/>
  <c r="K16" i="1" s="1"/>
  <c r="F32" i="19"/>
  <c r="I16" i="1" s="1"/>
  <c r="Q16" i="16" s="1"/>
  <c r="G32" i="19"/>
  <c r="J16" i="1" s="1"/>
  <c r="R16" i="16" s="1"/>
  <c r="AF14" i="1"/>
  <c r="AL14" i="1" s="1"/>
  <c r="AV14" i="1"/>
  <c r="Z14" i="1"/>
  <c r="AR14" i="1"/>
  <c r="AX14" i="1" s="1"/>
  <c r="A36" i="1"/>
  <c r="U35" i="1"/>
  <c r="M35" i="1"/>
  <c r="AA15" i="16" l="1"/>
  <c r="Z16" i="16"/>
  <c r="AI15" i="16" s="1"/>
  <c r="Y16" i="16"/>
  <c r="AH15" i="16" s="1"/>
  <c r="AG16" i="16"/>
  <c r="S16" i="1"/>
  <c r="AA16" i="1" s="1"/>
  <c r="S16" i="16"/>
  <c r="Q16" i="1"/>
  <c r="Y16" i="1" s="1"/>
  <c r="X16" i="1"/>
  <c r="A34" i="19"/>
  <c r="H33" i="19"/>
  <c r="K17" i="1" s="1"/>
  <c r="B33" i="19"/>
  <c r="C33" i="19" s="1"/>
  <c r="G33" i="19"/>
  <c r="J17" i="1" s="1"/>
  <c r="R17" i="16" s="1"/>
  <c r="F33" i="19"/>
  <c r="I17" i="1" s="1"/>
  <c r="Q17" i="16" s="1"/>
  <c r="AN15" i="1"/>
  <c r="AT15" i="1" s="1"/>
  <c r="AJ15" i="1"/>
  <c r="AP15" i="1" s="1"/>
  <c r="Z15" i="1"/>
  <c r="AR15" i="1"/>
  <c r="AX15" i="1" s="1"/>
  <c r="AV15" i="1"/>
  <c r="AC15" i="1"/>
  <c r="AH15" i="1" s="1"/>
  <c r="AW16" i="1"/>
  <c r="AK16" i="1"/>
  <c r="AG16" i="1"/>
  <c r="R16" i="1"/>
  <c r="AD16" i="1"/>
  <c r="AS16" i="1"/>
  <c r="AO16" i="1"/>
  <c r="AF15" i="1"/>
  <c r="AL15" i="1" s="1"/>
  <c r="M36" i="1"/>
  <c r="U36" i="1"/>
  <c r="Y17" i="16" l="1"/>
  <c r="AH16" i="16" s="1"/>
  <c r="AG17" i="16"/>
  <c r="AA16" i="16"/>
  <c r="Z17" i="16"/>
  <c r="AI16" i="16" s="1"/>
  <c r="S17" i="1"/>
  <c r="AA17" i="1" s="1"/>
  <c r="S17" i="16"/>
  <c r="Q17" i="1"/>
  <c r="Y17" i="1" s="1"/>
  <c r="X17" i="1"/>
  <c r="AV16" i="1"/>
  <c r="AC16" i="1"/>
  <c r="AH16" i="1" s="1"/>
  <c r="AN16" i="1"/>
  <c r="AT16" i="1" s="1"/>
  <c r="AF16" i="1"/>
  <c r="AL16" i="1" s="1"/>
  <c r="AD17" i="1"/>
  <c r="AS17" i="1"/>
  <c r="AG17" i="1"/>
  <c r="AK17" i="1"/>
  <c r="AO17" i="1"/>
  <c r="R17" i="1"/>
  <c r="AW17" i="1"/>
  <c r="AJ16" i="1"/>
  <c r="AP16" i="1" s="1"/>
  <c r="AR16" i="1"/>
  <c r="AX16" i="1" s="1"/>
  <c r="Z16" i="1"/>
  <c r="A35" i="19"/>
  <c r="B34" i="19"/>
  <c r="C34" i="19" s="1"/>
  <c r="G34" i="19"/>
  <c r="J18" i="1" s="1"/>
  <c r="R18" i="16" s="1"/>
  <c r="F34" i="19"/>
  <c r="I18" i="1" s="1"/>
  <c r="Q18" i="16" s="1"/>
  <c r="H34" i="19"/>
  <c r="K18" i="1" s="1"/>
  <c r="Y18" i="16" l="1"/>
  <c r="AH17" i="16" s="1"/>
  <c r="AG18" i="16"/>
  <c r="AA17" i="16"/>
  <c r="Z18" i="16"/>
  <c r="AI17" i="16" s="1"/>
  <c r="S18" i="1"/>
  <c r="AA18" i="1" s="1"/>
  <c r="S18" i="16"/>
  <c r="Q18" i="1"/>
  <c r="Y18" i="1" s="1"/>
  <c r="X18" i="1"/>
  <c r="AR17" i="1"/>
  <c r="AX17" i="1" s="1"/>
  <c r="Z17" i="1"/>
  <c r="AN17" i="1"/>
  <c r="AT17" i="1" s="1"/>
  <c r="AC17" i="1"/>
  <c r="AH17" i="1" s="1"/>
  <c r="AF17" i="1"/>
  <c r="AL17" i="1" s="1"/>
  <c r="AS18" i="1"/>
  <c r="R18" i="1"/>
  <c r="AO18" i="1"/>
  <c r="AK18" i="1"/>
  <c r="AD18" i="1"/>
  <c r="AG18" i="1"/>
  <c r="AW18" i="1"/>
  <c r="AV17" i="1"/>
  <c r="A36" i="19"/>
  <c r="G35" i="19"/>
  <c r="J19" i="1" s="1"/>
  <c r="R19" i="16" s="1"/>
  <c r="H35" i="19"/>
  <c r="K19" i="1" s="1"/>
  <c r="B35" i="19"/>
  <c r="C35" i="19" s="1"/>
  <c r="F35" i="19"/>
  <c r="I19" i="1" s="1"/>
  <c r="Q19" i="16" s="1"/>
  <c r="AJ17" i="1"/>
  <c r="AP17" i="1" s="1"/>
  <c r="AA18" i="16" l="1"/>
  <c r="Y19" i="16"/>
  <c r="AH18" i="16" s="1"/>
  <c r="AG19" i="16"/>
  <c r="Z19" i="16"/>
  <c r="AI18" i="16" s="1"/>
  <c r="S19" i="1"/>
  <c r="AA19" i="1" s="1"/>
  <c r="S19" i="16"/>
  <c r="Q19" i="1"/>
  <c r="Y19" i="1" s="1"/>
  <c r="X19" i="1"/>
  <c r="A37" i="19"/>
  <c r="H36" i="19"/>
  <c r="K20" i="1" s="1"/>
  <c r="F36" i="19"/>
  <c r="I20" i="1" s="1"/>
  <c r="Q20" i="16" s="1"/>
  <c r="G36" i="19"/>
  <c r="J20" i="1" s="1"/>
  <c r="R20" i="16" s="1"/>
  <c r="B36" i="19"/>
  <c r="C36" i="19" s="1"/>
  <c r="AF18" i="1"/>
  <c r="AL18" i="1" s="1"/>
  <c r="Z18" i="1"/>
  <c r="AR18" i="1"/>
  <c r="AX18" i="1" s="1"/>
  <c r="AS19" i="1"/>
  <c r="AW19" i="1"/>
  <c r="AO19" i="1"/>
  <c r="AG19" i="1"/>
  <c r="AD19" i="1"/>
  <c r="AK19" i="1"/>
  <c r="R19" i="1"/>
  <c r="AV18" i="1"/>
  <c r="AN18" i="1"/>
  <c r="AT18" i="1" s="1"/>
  <c r="AC18" i="1"/>
  <c r="AH18" i="1" s="1"/>
  <c r="AJ18" i="1"/>
  <c r="AP18" i="1" s="1"/>
  <c r="AA19" i="16" l="1"/>
  <c r="Z20" i="16"/>
  <c r="AI19" i="16" s="1"/>
  <c r="Y20" i="16"/>
  <c r="AH19" i="16" s="1"/>
  <c r="AG20" i="16"/>
  <c r="S20" i="1"/>
  <c r="AA20" i="1" s="1"/>
  <c r="S20" i="16"/>
  <c r="Q20" i="1"/>
  <c r="Y20" i="1" s="1"/>
  <c r="X20" i="1"/>
  <c r="Z19" i="1"/>
  <c r="AR19" i="1"/>
  <c r="AX19" i="1" s="1"/>
  <c r="AJ19" i="1"/>
  <c r="AP19" i="1" s="1"/>
  <c r="AV19" i="1"/>
  <c r="AF19" i="1"/>
  <c r="AL19" i="1" s="1"/>
  <c r="AC19" i="1"/>
  <c r="AH19" i="1" s="1"/>
  <c r="AO20" i="1"/>
  <c r="AD20" i="1"/>
  <c r="AW20" i="1"/>
  <c r="AG20" i="1"/>
  <c r="AK20" i="1"/>
  <c r="R20" i="1"/>
  <c r="AS20" i="1"/>
  <c r="A38" i="19"/>
  <c r="F37" i="19"/>
  <c r="I21" i="1" s="1"/>
  <c r="Q21" i="16" s="1"/>
  <c r="H37" i="19"/>
  <c r="K21" i="1" s="1"/>
  <c r="G37" i="19"/>
  <c r="J21" i="1" s="1"/>
  <c r="R21" i="16" s="1"/>
  <c r="B37" i="19"/>
  <c r="C37" i="19" s="1"/>
  <c r="AN19" i="1"/>
  <c r="AT19" i="1" s="1"/>
  <c r="AA20" i="16" l="1"/>
  <c r="Y21" i="16"/>
  <c r="AH20" i="16" s="1"/>
  <c r="AG21" i="16"/>
  <c r="Z21" i="16"/>
  <c r="AI20" i="16" s="1"/>
  <c r="S21" i="1"/>
  <c r="AA21" i="1" s="1"/>
  <c r="S21" i="16"/>
  <c r="Q21" i="1"/>
  <c r="Y21" i="1" s="1"/>
  <c r="X21" i="1"/>
  <c r="A39" i="19"/>
  <c r="F38" i="19"/>
  <c r="I22" i="1" s="1"/>
  <c r="Q22" i="16" s="1"/>
  <c r="B38" i="19"/>
  <c r="C38" i="19" s="1"/>
  <c r="H38" i="19"/>
  <c r="K22" i="1" s="1"/>
  <c r="G38" i="19"/>
  <c r="J22" i="1" s="1"/>
  <c r="R22" i="16" s="1"/>
  <c r="AV20" i="1"/>
  <c r="AC20" i="1"/>
  <c r="AH20" i="1" s="1"/>
  <c r="Z20" i="1"/>
  <c r="AR20" i="1"/>
  <c r="AX20" i="1" s="1"/>
  <c r="AW21" i="1"/>
  <c r="AO21" i="1"/>
  <c r="AD21" i="1"/>
  <c r="AG21" i="1"/>
  <c r="AK21" i="1"/>
  <c r="AS21" i="1"/>
  <c r="R21" i="1"/>
  <c r="AF20" i="1"/>
  <c r="AL20" i="1" s="1"/>
  <c r="AN20" i="1"/>
  <c r="AT20" i="1" s="1"/>
  <c r="AJ20" i="1"/>
  <c r="AP20" i="1" s="1"/>
  <c r="Z22" i="16" l="1"/>
  <c r="AA21" i="16"/>
  <c r="AI21" i="16"/>
  <c r="Y22" i="16"/>
  <c r="AH21" i="16" s="1"/>
  <c r="AG22" i="16"/>
  <c r="S22" i="1"/>
  <c r="AA22" i="1" s="1"/>
  <c r="S22" i="16"/>
  <c r="Q22" i="1"/>
  <c r="Y22" i="1" s="1"/>
  <c r="X22" i="1"/>
  <c r="AV21" i="1"/>
  <c r="AJ21" i="1"/>
  <c r="AP21" i="1" s="1"/>
  <c r="R22" i="1"/>
  <c r="AO22" i="1"/>
  <c r="AW22" i="1"/>
  <c r="AG22" i="1"/>
  <c r="AS22" i="1"/>
  <c r="AK22" i="1"/>
  <c r="AD22" i="1"/>
  <c r="AN21" i="1"/>
  <c r="AT21" i="1" s="1"/>
  <c r="A40" i="19"/>
  <c r="F39" i="19"/>
  <c r="I23" i="1" s="1"/>
  <c r="Q23" i="16" s="1"/>
  <c r="B39" i="19"/>
  <c r="C39" i="19" s="1"/>
  <c r="H39" i="19"/>
  <c r="K23" i="1" s="1"/>
  <c r="G39" i="19"/>
  <c r="J23" i="1" s="1"/>
  <c r="R23" i="16" s="1"/>
  <c r="AF21" i="1"/>
  <c r="AL21" i="1" s="1"/>
  <c r="Z21" i="1"/>
  <c r="AR21" i="1"/>
  <c r="AX21" i="1" s="1"/>
  <c r="AC21" i="1"/>
  <c r="AH21" i="1" s="1"/>
  <c r="Y23" i="16" l="1"/>
  <c r="AH22" i="16" s="1"/>
  <c r="AG23" i="16"/>
  <c r="Z23" i="16"/>
  <c r="AA22" i="16"/>
  <c r="AI22" i="16"/>
  <c r="S23" i="1"/>
  <c r="AA23" i="1" s="1"/>
  <c r="S23" i="16"/>
  <c r="Q23" i="1"/>
  <c r="Y23" i="1" s="1"/>
  <c r="X23" i="1"/>
  <c r="AR22" i="1"/>
  <c r="AX22" i="1" s="1"/>
  <c r="Z22" i="1"/>
  <c r="A41" i="19"/>
  <c r="H40" i="19"/>
  <c r="K24" i="1" s="1"/>
  <c r="B40" i="19"/>
  <c r="C40" i="19" s="1"/>
  <c r="G40" i="19"/>
  <c r="J24" i="1" s="1"/>
  <c r="R24" i="16" s="1"/>
  <c r="F40" i="19"/>
  <c r="I24" i="1" s="1"/>
  <c r="Q24" i="16" s="1"/>
  <c r="AV22" i="1"/>
  <c r="AJ22" i="1"/>
  <c r="AP22" i="1" s="1"/>
  <c r="AN22" i="1"/>
  <c r="AT22" i="1" s="1"/>
  <c r="AC22" i="1"/>
  <c r="AH22" i="1" s="1"/>
  <c r="R23" i="1"/>
  <c r="AD23" i="1"/>
  <c r="AW23" i="1"/>
  <c r="AK23" i="1"/>
  <c r="AG23" i="1"/>
  <c r="AS23" i="1"/>
  <c r="AO23" i="1"/>
  <c r="AF22" i="1"/>
  <c r="AL22" i="1" s="1"/>
  <c r="Z24" i="16" l="1"/>
  <c r="AA23" i="16"/>
  <c r="AI23" i="16"/>
  <c r="Y24" i="16"/>
  <c r="AH23" i="16" s="1"/>
  <c r="AG24" i="16"/>
  <c r="S24" i="1"/>
  <c r="AA24" i="1" s="1"/>
  <c r="S24" i="16"/>
  <c r="Q24" i="1"/>
  <c r="Y24" i="1" s="1"/>
  <c r="X24" i="1"/>
  <c r="AN23" i="1"/>
  <c r="AT23" i="1" s="1"/>
  <c r="AC23" i="1"/>
  <c r="AH23" i="1" s="1"/>
  <c r="AJ23" i="1"/>
  <c r="AP23" i="1" s="1"/>
  <c r="AR23" i="1"/>
  <c r="AX23" i="1" s="1"/>
  <c r="Z23" i="1"/>
  <c r="AV23" i="1"/>
  <c r="AF23" i="1"/>
  <c r="AL23" i="1" s="1"/>
  <c r="AW24" i="1"/>
  <c r="AG24" i="1"/>
  <c r="AD24" i="1"/>
  <c r="AS24" i="1"/>
  <c r="AK24" i="1"/>
  <c r="AO24" i="1"/>
  <c r="R24" i="1"/>
  <c r="A42" i="19"/>
  <c r="F41" i="19"/>
  <c r="I25" i="1" s="1"/>
  <c r="Q25" i="16" s="1"/>
  <c r="H41" i="19"/>
  <c r="K25" i="1" s="1"/>
  <c r="G41" i="19"/>
  <c r="J25" i="1" s="1"/>
  <c r="R25" i="16" s="1"/>
  <c r="B41" i="19"/>
  <c r="C41" i="19" s="1"/>
  <c r="AA24" i="16" l="1"/>
  <c r="Y25" i="16"/>
  <c r="AH24" i="16" s="1"/>
  <c r="AG25" i="16"/>
  <c r="Z25" i="16"/>
  <c r="AI24" i="16" s="1"/>
  <c r="S25" i="1"/>
  <c r="AA25" i="1" s="1"/>
  <c r="S25" i="16"/>
  <c r="Q25" i="1"/>
  <c r="Y25" i="1" s="1"/>
  <c r="X25" i="1"/>
  <c r="A43" i="19"/>
  <c r="B42" i="19"/>
  <c r="C42" i="19" s="1"/>
  <c r="F42" i="19"/>
  <c r="I26" i="1" s="1"/>
  <c r="Q26" i="16" s="1"/>
  <c r="H42" i="19"/>
  <c r="K26" i="1" s="1"/>
  <c r="G42" i="19"/>
  <c r="J26" i="1" s="1"/>
  <c r="R26" i="16" s="1"/>
  <c r="AV24" i="1"/>
  <c r="AF24" i="1"/>
  <c r="AL24" i="1" s="1"/>
  <c r="AJ24" i="1"/>
  <c r="AP24" i="1" s="1"/>
  <c r="AG25" i="1"/>
  <c r="R25" i="1"/>
  <c r="AW25" i="1"/>
  <c r="AS25" i="1"/>
  <c r="AK25" i="1"/>
  <c r="AD25" i="1"/>
  <c r="AO25" i="1"/>
  <c r="AC24" i="1"/>
  <c r="AH24" i="1" s="1"/>
  <c r="Z24" i="1"/>
  <c r="AR24" i="1"/>
  <c r="AX24" i="1" s="1"/>
  <c r="AN24" i="1"/>
  <c r="AT24" i="1" s="1"/>
  <c r="Z26" i="16" l="1"/>
  <c r="AI25" i="16" s="1"/>
  <c r="AA25" i="16"/>
  <c r="Y26" i="16"/>
  <c r="AH25" i="16" s="1"/>
  <c r="AG26" i="16"/>
  <c r="S26" i="1"/>
  <c r="AA26" i="1" s="1"/>
  <c r="S26" i="16"/>
  <c r="Q26" i="1"/>
  <c r="Y26" i="1" s="1"/>
  <c r="X26" i="1"/>
  <c r="AS26" i="1"/>
  <c r="AK26" i="1"/>
  <c r="AG26" i="1"/>
  <c r="R26" i="1"/>
  <c r="AW26" i="1"/>
  <c r="AO26" i="1"/>
  <c r="AD26" i="1"/>
  <c r="AN25" i="1"/>
  <c r="AT25" i="1" s="1"/>
  <c r="A44" i="19"/>
  <c r="G43" i="19"/>
  <c r="J27" i="1" s="1"/>
  <c r="R27" i="16" s="1"/>
  <c r="B43" i="19"/>
  <c r="C43" i="19" s="1"/>
  <c r="H43" i="19"/>
  <c r="K27" i="1" s="1"/>
  <c r="F43" i="19"/>
  <c r="I27" i="1" s="1"/>
  <c r="Q27" i="16" s="1"/>
  <c r="AC25" i="1"/>
  <c r="AH25" i="1" s="1"/>
  <c r="Z25" i="1"/>
  <c r="AR25" i="1"/>
  <c r="AX25" i="1" s="1"/>
  <c r="AV25" i="1"/>
  <c r="AF25" i="1"/>
  <c r="AL25" i="1" s="1"/>
  <c r="AJ25" i="1"/>
  <c r="AP25" i="1" s="1"/>
  <c r="AA26" i="16" l="1"/>
  <c r="Z27" i="16"/>
  <c r="AI26" i="16" s="1"/>
  <c r="Y27" i="16"/>
  <c r="AH26" i="16" s="1"/>
  <c r="AG27" i="16"/>
  <c r="S27" i="1"/>
  <c r="AA27" i="1" s="1"/>
  <c r="S27" i="16"/>
  <c r="Q27" i="1"/>
  <c r="Y27" i="1" s="1"/>
  <c r="X27" i="1"/>
  <c r="AR26" i="1"/>
  <c r="AX26" i="1" s="1"/>
  <c r="Z26" i="1"/>
  <c r="AJ26" i="1"/>
  <c r="AP26" i="1" s="1"/>
  <c r="AF26" i="1"/>
  <c r="AL26" i="1" s="1"/>
  <c r="AD27" i="1"/>
  <c r="AO27" i="1"/>
  <c r="AS27" i="1"/>
  <c r="AK27" i="1"/>
  <c r="AG27" i="1"/>
  <c r="AW27" i="1"/>
  <c r="R27" i="1"/>
  <c r="A45" i="19"/>
  <c r="F44" i="19"/>
  <c r="I28" i="1" s="1"/>
  <c r="Q28" i="16" s="1"/>
  <c r="G44" i="19"/>
  <c r="J28" i="1" s="1"/>
  <c r="R28" i="16" s="1"/>
  <c r="H44" i="19"/>
  <c r="K28" i="1" s="1"/>
  <c r="B44" i="19"/>
  <c r="C44" i="19" s="1"/>
  <c r="AC26" i="1"/>
  <c r="AH26" i="1" s="1"/>
  <c r="AN26" i="1"/>
  <c r="AT26" i="1" s="1"/>
  <c r="AV26" i="1"/>
  <c r="Z28" i="16" l="1"/>
  <c r="AA27" i="16"/>
  <c r="AI27" i="16"/>
  <c r="Y28" i="16"/>
  <c r="AH27" i="16" s="1"/>
  <c r="AG28" i="16"/>
  <c r="S28" i="1"/>
  <c r="AA28" i="1" s="1"/>
  <c r="S28" i="16"/>
  <c r="Q28" i="1"/>
  <c r="Y28" i="1" s="1"/>
  <c r="X28" i="1"/>
  <c r="AV27" i="1"/>
  <c r="AJ27" i="1"/>
  <c r="AP27" i="1" s="1"/>
  <c r="A46" i="19"/>
  <c r="B45" i="19"/>
  <c r="C45" i="19" s="1"/>
  <c r="F45" i="19"/>
  <c r="I29" i="1" s="1"/>
  <c r="Q29" i="16" s="1"/>
  <c r="H45" i="19"/>
  <c r="K29" i="1" s="1"/>
  <c r="G45" i="19"/>
  <c r="J29" i="1" s="1"/>
  <c r="R29" i="16" s="1"/>
  <c r="AR27" i="1"/>
  <c r="AX27" i="1" s="1"/>
  <c r="Z27" i="1"/>
  <c r="AC27" i="1"/>
  <c r="AH27" i="1" s="1"/>
  <c r="AF27" i="1"/>
  <c r="AL27" i="1" s="1"/>
  <c r="AW28" i="1"/>
  <c r="AS28" i="1"/>
  <c r="AK28" i="1"/>
  <c r="AO28" i="1"/>
  <c r="AG28" i="1"/>
  <c r="AD28" i="1"/>
  <c r="R28" i="1"/>
  <c r="AN27" i="1"/>
  <c r="AT27" i="1" s="1"/>
  <c r="Y29" i="16" l="1"/>
  <c r="AH28" i="16" s="1"/>
  <c r="AG29" i="16"/>
  <c r="AA28" i="16"/>
  <c r="Z29" i="16"/>
  <c r="AI28" i="16" s="1"/>
  <c r="S29" i="1"/>
  <c r="AA29" i="1" s="1"/>
  <c r="S29" i="16"/>
  <c r="Q29" i="1"/>
  <c r="Y29" i="1" s="1"/>
  <c r="X29" i="1"/>
  <c r="A47" i="19"/>
  <c r="B46" i="19"/>
  <c r="C46" i="19" s="1"/>
  <c r="H46" i="19"/>
  <c r="K30" i="1" s="1"/>
  <c r="F46" i="19"/>
  <c r="I30" i="1" s="1"/>
  <c r="Q30" i="16" s="1"/>
  <c r="G46" i="19"/>
  <c r="J30" i="1" s="1"/>
  <c r="R30" i="16" s="1"/>
  <c r="AV28" i="1"/>
  <c r="AF28" i="1"/>
  <c r="AL28" i="1" s="1"/>
  <c r="R29" i="1"/>
  <c r="AW29" i="1"/>
  <c r="AG29" i="1"/>
  <c r="AS29" i="1"/>
  <c r="AO29" i="1"/>
  <c r="AK29" i="1"/>
  <c r="AD29" i="1"/>
  <c r="AC28" i="1"/>
  <c r="AH28" i="1" s="1"/>
  <c r="AJ28" i="1"/>
  <c r="AP28" i="1" s="1"/>
  <c r="AN28" i="1"/>
  <c r="AT28" i="1" s="1"/>
  <c r="AR28" i="1"/>
  <c r="AX28" i="1" s="1"/>
  <c r="Z28" i="1"/>
  <c r="Z30" i="16" l="1"/>
  <c r="Y30" i="16"/>
  <c r="AH29" i="16" s="1"/>
  <c r="AG30" i="16"/>
  <c r="AA29" i="16"/>
  <c r="AI29" i="16"/>
  <c r="S30" i="1"/>
  <c r="AA30" i="1" s="1"/>
  <c r="S30" i="16"/>
  <c r="Q30" i="1"/>
  <c r="Y30" i="1" s="1"/>
  <c r="X30" i="1"/>
  <c r="Z29" i="1"/>
  <c r="AR29" i="1"/>
  <c r="AX29" i="1" s="1"/>
  <c r="AV29" i="1"/>
  <c r="AN29" i="1"/>
  <c r="AT29" i="1" s="1"/>
  <c r="AC29" i="1"/>
  <c r="AH29" i="1" s="1"/>
  <c r="AK30" i="1"/>
  <c r="AG30" i="1"/>
  <c r="AD30" i="1"/>
  <c r="R30" i="1"/>
  <c r="AW30" i="1"/>
  <c r="AS30" i="1"/>
  <c r="AO30" i="1"/>
  <c r="AJ29" i="1"/>
  <c r="AP29" i="1" s="1"/>
  <c r="AF29" i="1"/>
  <c r="AL29" i="1" s="1"/>
  <c r="A48" i="19"/>
  <c r="B47" i="19"/>
  <c r="C47" i="19" s="1"/>
  <c r="H47" i="19"/>
  <c r="K31" i="1" s="1"/>
  <c r="G47" i="19"/>
  <c r="J31" i="1" s="1"/>
  <c r="R31" i="16" s="1"/>
  <c r="F47" i="19"/>
  <c r="I31" i="1" s="1"/>
  <c r="Q31" i="16" s="1"/>
  <c r="Y31" i="16" l="1"/>
  <c r="AH30" i="16" s="1"/>
  <c r="AG31" i="16"/>
  <c r="AA30" i="16"/>
  <c r="Z31" i="16"/>
  <c r="AI30" i="16" s="1"/>
  <c r="S31" i="1"/>
  <c r="AA31" i="1" s="1"/>
  <c r="S31" i="16"/>
  <c r="Q31" i="1"/>
  <c r="Y31" i="1" s="1"/>
  <c r="X31" i="1"/>
  <c r="A49" i="19"/>
  <c r="B48" i="19"/>
  <c r="C48" i="19" s="1"/>
  <c r="H48" i="19"/>
  <c r="K32" i="1" s="1"/>
  <c r="G48" i="19"/>
  <c r="J32" i="1" s="1"/>
  <c r="R32" i="16" s="1"/>
  <c r="F48" i="19"/>
  <c r="I32" i="1" s="1"/>
  <c r="Q32" i="16" s="1"/>
  <c r="AN30" i="1"/>
  <c r="AT30" i="1" s="1"/>
  <c r="AF30" i="1"/>
  <c r="AL30" i="1" s="1"/>
  <c r="AJ30" i="1"/>
  <c r="AP30" i="1" s="1"/>
  <c r="AC30" i="1"/>
  <c r="AH30" i="1" s="1"/>
  <c r="AR30" i="1"/>
  <c r="AX30" i="1" s="1"/>
  <c r="Z30" i="1"/>
  <c r="R31" i="1"/>
  <c r="AS31" i="1"/>
  <c r="AD31" i="1"/>
  <c r="AW31" i="1"/>
  <c r="AO31" i="1"/>
  <c r="AG31" i="1"/>
  <c r="AK31" i="1"/>
  <c r="AV30" i="1"/>
  <c r="Y32" i="16" l="1"/>
  <c r="AH31" i="16" s="1"/>
  <c r="AG32" i="16"/>
  <c r="Z32" i="16"/>
  <c r="AA31" i="16"/>
  <c r="AI31" i="16"/>
  <c r="S32" i="1"/>
  <c r="AA32" i="1" s="1"/>
  <c r="S32" i="16"/>
  <c r="Q32" i="1"/>
  <c r="Y32" i="1" s="1"/>
  <c r="X32" i="1"/>
  <c r="AC31" i="1"/>
  <c r="AH31" i="1" s="1"/>
  <c r="A50" i="19"/>
  <c r="H49" i="19"/>
  <c r="K33" i="1" s="1"/>
  <c r="B49" i="19"/>
  <c r="C49" i="19" s="1"/>
  <c r="G49" i="19"/>
  <c r="J33" i="1" s="1"/>
  <c r="R33" i="16" s="1"/>
  <c r="F49" i="19"/>
  <c r="I33" i="1" s="1"/>
  <c r="Q33" i="16" s="1"/>
  <c r="AF31" i="1"/>
  <c r="AL31" i="1" s="1"/>
  <c r="AN31" i="1"/>
  <c r="AT31" i="1" s="1"/>
  <c r="AV31" i="1"/>
  <c r="AJ31" i="1"/>
  <c r="AP31" i="1" s="1"/>
  <c r="AR31" i="1"/>
  <c r="AX31" i="1" s="1"/>
  <c r="Z31" i="1"/>
  <c r="AS32" i="1"/>
  <c r="AK32" i="1"/>
  <c r="AO32" i="1"/>
  <c r="AW32" i="1"/>
  <c r="AD32" i="1"/>
  <c r="AG32" i="1"/>
  <c r="R32" i="1"/>
  <c r="Z33" i="16" l="1"/>
  <c r="AA32" i="16"/>
  <c r="AI32" i="16"/>
  <c r="Y33" i="16"/>
  <c r="AH32" i="16" s="1"/>
  <c r="AG33" i="16"/>
  <c r="S33" i="1"/>
  <c r="AA33" i="1" s="1"/>
  <c r="S33" i="16"/>
  <c r="Q33" i="1"/>
  <c r="Y33" i="1" s="1"/>
  <c r="X33" i="1"/>
  <c r="AF32" i="1"/>
  <c r="AL32" i="1" s="1"/>
  <c r="AN32" i="1"/>
  <c r="AT32" i="1" s="1"/>
  <c r="Z32" i="1"/>
  <c r="AR32" i="1"/>
  <c r="AX32" i="1" s="1"/>
  <c r="AJ32" i="1"/>
  <c r="AP32" i="1" s="1"/>
  <c r="AS33" i="1"/>
  <c r="AO33" i="1"/>
  <c r="AK33" i="1"/>
  <c r="AG33" i="1"/>
  <c r="AD33" i="1"/>
  <c r="R33" i="1"/>
  <c r="AW33" i="1"/>
  <c r="AV32" i="1"/>
  <c r="AC32" i="1"/>
  <c r="AH32" i="1" s="1"/>
  <c r="A51" i="19"/>
  <c r="H50" i="19"/>
  <c r="K34" i="1" s="1"/>
  <c r="G50" i="19"/>
  <c r="J34" i="1" s="1"/>
  <c r="R34" i="16" s="1"/>
  <c r="F50" i="19"/>
  <c r="I34" i="1" s="1"/>
  <c r="Q34" i="16" s="1"/>
  <c r="B50" i="19"/>
  <c r="C50" i="19" s="1"/>
  <c r="Z34" i="16" l="1"/>
  <c r="AA33" i="16"/>
  <c r="AI33" i="16"/>
  <c r="Y34" i="16"/>
  <c r="AH33" i="16" s="1"/>
  <c r="AG34" i="16"/>
  <c r="S34" i="1"/>
  <c r="AA34" i="1" s="1"/>
  <c r="S34" i="16"/>
  <c r="Q34" i="1"/>
  <c r="Y34" i="1" s="1"/>
  <c r="X34" i="1"/>
  <c r="AG34" i="1"/>
  <c r="AK34" i="1"/>
  <c r="R34" i="1"/>
  <c r="AS34" i="1"/>
  <c r="AO34" i="1"/>
  <c r="AW34" i="1"/>
  <c r="AD34" i="1"/>
  <c r="AV33" i="1"/>
  <c r="AF33" i="1"/>
  <c r="AL33" i="1" s="1"/>
  <c r="A52" i="19"/>
  <c r="G51" i="19"/>
  <c r="J35" i="1" s="1"/>
  <c r="R35" i="16" s="1"/>
  <c r="B51" i="19"/>
  <c r="C51" i="19" s="1"/>
  <c r="H51" i="19"/>
  <c r="K35" i="1" s="1"/>
  <c r="F51" i="19"/>
  <c r="I35" i="1" s="1"/>
  <c r="Q35" i="16" s="1"/>
  <c r="AC33" i="1"/>
  <c r="AH33" i="1" s="1"/>
  <c r="AJ33" i="1"/>
  <c r="AP33" i="1" s="1"/>
  <c r="AN33" i="1"/>
  <c r="AT33" i="1" s="1"/>
  <c r="AR33" i="1"/>
  <c r="AX33" i="1" s="1"/>
  <c r="Z33" i="1"/>
  <c r="Y35" i="16" l="1"/>
  <c r="AH34" i="16" s="1"/>
  <c r="AG35" i="16"/>
  <c r="AA34" i="16"/>
  <c r="Z35" i="16"/>
  <c r="AI34" i="16" s="1"/>
  <c r="S35" i="1"/>
  <c r="AA35" i="1" s="1"/>
  <c r="S35" i="16"/>
  <c r="Q35" i="1"/>
  <c r="Y35" i="1" s="1"/>
  <c r="X35" i="1"/>
  <c r="A53" i="19"/>
  <c r="B52" i="19"/>
  <c r="C52" i="19" s="1"/>
  <c r="F52" i="19"/>
  <c r="I36" i="1" s="1"/>
  <c r="Q36" i="16" s="1"/>
  <c r="H52" i="19"/>
  <c r="K36" i="1" s="1"/>
  <c r="G52" i="19"/>
  <c r="J36" i="1" s="1"/>
  <c r="R36" i="16" s="1"/>
  <c r="AN34" i="1"/>
  <c r="AT34" i="1" s="1"/>
  <c r="AJ34" i="1"/>
  <c r="AP34" i="1" s="1"/>
  <c r="AV34" i="1"/>
  <c r="AC34" i="1"/>
  <c r="AH34" i="1" s="1"/>
  <c r="AR34" i="1"/>
  <c r="AX34" i="1" s="1"/>
  <c r="Z34" i="1"/>
  <c r="AF34" i="1"/>
  <c r="AL34" i="1" s="1"/>
  <c r="AG35" i="1"/>
  <c r="AD35" i="1"/>
  <c r="AW35" i="1"/>
  <c r="AO35" i="1"/>
  <c r="AK35" i="1"/>
  <c r="AS35" i="1"/>
  <c r="R35" i="1"/>
  <c r="Z36" i="16" l="1"/>
  <c r="AI35" i="16" s="1"/>
  <c r="AH36" i="16"/>
  <c r="AA35" i="16"/>
  <c r="Y36" i="16"/>
  <c r="AH35" i="16" s="1"/>
  <c r="AG36" i="16"/>
  <c r="R39" i="16"/>
  <c r="R40" i="16"/>
  <c r="R38" i="16"/>
  <c r="S36" i="1"/>
  <c r="AA36" i="1" s="1"/>
  <c r="S36" i="16"/>
  <c r="Q36" i="1"/>
  <c r="Y36" i="1" s="1"/>
  <c r="X36" i="1"/>
  <c r="I44" i="1"/>
  <c r="I46" i="1"/>
  <c r="I43" i="1"/>
  <c r="I45" i="1"/>
  <c r="AR35" i="1"/>
  <c r="AX35" i="1" s="1"/>
  <c r="Z35" i="1"/>
  <c r="AN35" i="1"/>
  <c r="AT35" i="1" s="1"/>
  <c r="AJ35" i="1"/>
  <c r="AP35" i="1" s="1"/>
  <c r="A54" i="19"/>
  <c r="F53" i="19"/>
  <c r="G53" i="19"/>
  <c r="B53" i="19"/>
  <c r="C53" i="19" s="1"/>
  <c r="H53" i="19"/>
  <c r="AF35" i="1"/>
  <c r="AL35" i="1" s="1"/>
  <c r="AV35" i="1"/>
  <c r="AC35" i="1"/>
  <c r="AH35" i="1" s="1"/>
  <c r="AW36" i="1"/>
  <c r="R36" i="1"/>
  <c r="AD36" i="1"/>
  <c r="AS36" i="1"/>
  <c r="AO36" i="1"/>
  <c r="AK36" i="1"/>
  <c r="AG36" i="1"/>
  <c r="J45" i="1"/>
  <c r="J43" i="1"/>
  <c r="J46" i="1"/>
  <c r="J44" i="1"/>
  <c r="K44" i="1"/>
  <c r="K43" i="1"/>
  <c r="K46" i="1"/>
  <c r="K45" i="1"/>
  <c r="H45" i="1"/>
  <c r="H43" i="1"/>
  <c r="H44" i="1"/>
  <c r="H46" i="1"/>
  <c r="AA36" i="16" l="1"/>
  <c r="AI36" i="16"/>
  <c r="S38" i="16"/>
  <c r="S40" i="16"/>
  <c r="S39" i="16"/>
  <c r="I47" i="1"/>
  <c r="I48" i="1" s="1"/>
  <c r="J47" i="1"/>
  <c r="J48" i="1" s="1"/>
  <c r="H47" i="1"/>
  <c r="H48" i="1" s="1"/>
  <c r="AJ36" i="1"/>
  <c r="AP36" i="1" s="1"/>
  <c r="P46" i="1"/>
  <c r="P44" i="1"/>
  <c r="P43" i="1"/>
  <c r="P45" i="1"/>
  <c r="F54" i="19"/>
  <c r="G54" i="19"/>
  <c r="B54" i="19"/>
  <c r="C54" i="19" s="1"/>
  <c r="H54" i="19"/>
  <c r="P39" i="16"/>
  <c r="P38" i="16"/>
  <c r="P40" i="16"/>
  <c r="AN36" i="1"/>
  <c r="AT36" i="1" s="1"/>
  <c r="Q45" i="1"/>
  <c r="Q44" i="1"/>
  <c r="Q43" i="1"/>
  <c r="Q46" i="1"/>
  <c r="AR36" i="1"/>
  <c r="AX36" i="1" s="1"/>
  <c r="Z36" i="1"/>
  <c r="R46" i="1"/>
  <c r="R45" i="1"/>
  <c r="R43" i="1"/>
  <c r="R44" i="1"/>
  <c r="Q39" i="16"/>
  <c r="Q38" i="16"/>
  <c r="Q40" i="16"/>
  <c r="K47" i="1"/>
  <c r="K48" i="1" s="1"/>
  <c r="AF36" i="1"/>
  <c r="AL36" i="1" s="1"/>
  <c r="O46" i="1"/>
  <c r="O45" i="1"/>
  <c r="O43" i="1"/>
  <c r="O44" i="1"/>
  <c r="AV36" i="1"/>
  <c r="S46" i="1"/>
  <c r="S44" i="1"/>
  <c r="S43" i="1"/>
  <c r="S45" i="1"/>
  <c r="AC36" i="1"/>
  <c r="AH36" i="1" s="1"/>
  <c r="N44" i="1"/>
  <c r="N45" i="1"/>
  <c r="N43" i="1"/>
  <c r="N46" i="1"/>
  <c r="R47" i="1" l="1"/>
  <c r="R48" i="1" s="1"/>
  <c r="S47" i="1"/>
  <c r="S48" i="1" s="1"/>
  <c r="N47" i="1"/>
  <c r="N48" i="1" s="1"/>
  <c r="O47" i="1"/>
  <c r="O48" i="1" s="1"/>
  <c r="AD40" i="16"/>
  <c r="AD38" i="16"/>
  <c r="AD39" i="16"/>
  <c r="AA38" i="16"/>
  <c r="AA40" i="16"/>
  <c r="AA39" i="16"/>
  <c r="Z40" i="16"/>
  <c r="Z38" i="16"/>
  <c r="Z39" i="16"/>
  <c r="Z44" i="1"/>
  <c r="Z45" i="1"/>
  <c r="Z46" i="1"/>
  <c r="Z43" i="1"/>
  <c r="Y39" i="16"/>
  <c r="Y38" i="16"/>
  <c r="Y40" i="16"/>
  <c r="P47" i="1"/>
  <c r="P48" i="1" s="1"/>
  <c r="V45" i="1"/>
  <c r="V44" i="1"/>
  <c r="V46" i="1"/>
  <c r="V43" i="1"/>
  <c r="X40" i="16"/>
  <c r="X38" i="16"/>
  <c r="X39" i="16"/>
  <c r="W39" i="16"/>
  <c r="W38" i="16"/>
  <c r="W40" i="16"/>
  <c r="Q47" i="1"/>
  <c r="Q48" i="1" s="1"/>
  <c r="AA46" i="1"/>
  <c r="AA44" i="1"/>
  <c r="AA45" i="1"/>
  <c r="AA43" i="1"/>
  <c r="V40" i="16"/>
  <c r="V38" i="16"/>
  <c r="V39" i="16"/>
  <c r="X46" i="1"/>
  <c r="X44" i="1"/>
  <c r="X43" i="1"/>
  <c r="X45" i="1"/>
  <c r="W46" i="1"/>
  <c r="W45" i="1"/>
  <c r="W43" i="1"/>
  <c r="W44" i="1"/>
  <c r="Y43" i="1"/>
  <c r="Y46" i="1"/>
  <c r="Y44" i="1"/>
  <c r="Y45" i="1"/>
  <c r="AE40" i="16" l="1"/>
  <c r="AH39" i="16"/>
  <c r="AF39" i="16"/>
  <c r="AI40" i="16"/>
  <c r="AA47" i="1"/>
  <c r="AA48" i="1" s="1"/>
  <c r="AG40" i="16"/>
  <c r="AH40" i="16"/>
  <c r="W47" i="1"/>
  <c r="W48" i="1" s="1"/>
  <c r="AH38" i="16"/>
  <c r="V47" i="1"/>
  <c r="V48" i="1" s="1"/>
  <c r="X47" i="1"/>
  <c r="X48" i="1" s="1"/>
  <c r="AE38" i="16"/>
  <c r="AF38" i="16"/>
  <c r="AI39" i="16"/>
  <c r="AE39" i="16"/>
  <c r="AG39" i="16"/>
  <c r="Z47" i="1"/>
  <c r="Z48" i="1" s="1"/>
  <c r="Y47" i="1"/>
  <c r="Y48" i="1" s="1"/>
  <c r="AI38" i="16"/>
  <c r="AF40" i="16"/>
  <c r="AG38" i="16"/>
</calcChain>
</file>

<file path=xl/sharedStrings.xml><?xml version="1.0" encoding="utf-8"?>
<sst xmlns="http://schemas.openxmlformats.org/spreadsheetml/2006/main" count="498" uniqueCount="116">
  <si>
    <t>May Regression</t>
  </si>
  <si>
    <t>June Regression</t>
  </si>
  <si>
    <t>(Acre-feet)</t>
  </si>
  <si>
    <t xml:space="preserve">    JAN</t>
  </si>
  <si>
    <t xml:space="preserve">    FEB</t>
  </si>
  <si>
    <t xml:space="preserve">    MAR</t>
  </si>
  <si>
    <t xml:space="preserve">    APR</t>
  </si>
  <si>
    <t xml:space="preserve">    MAY</t>
  </si>
  <si>
    <t xml:space="preserve">    JUN</t>
  </si>
  <si>
    <t>JAN</t>
  </si>
  <si>
    <t>FEB</t>
  </si>
  <si>
    <t>MAR</t>
  </si>
  <si>
    <t>APR</t>
  </si>
  <si>
    <t>MAY</t>
  </si>
  <si>
    <t>JUN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</si>
  <si>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</si>
  <si>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</si>
  <si>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</si>
  <si>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</si>
  <si>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</si>
  <si>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</si>
  <si>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</si>
  <si>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</si>
  <si>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</si>
  <si>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</si>
  <si>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</si>
  <si>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</si>
  <si>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</si>
  <si>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</si>
  <si>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</si>
  <si>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</si>
  <si>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</si>
  <si>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</si>
  <si>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</si>
  <si>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</si>
  <si>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</si>
  <si>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</si>
  <si>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</si>
  <si>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</si>
  <si>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</si>
  <si>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c1</t>
  </si>
  <si>
    <t>c2</t>
  </si>
  <si>
    <t>c3</t>
  </si>
  <si>
    <t>sde</t>
  </si>
  <si>
    <t>Jan</t>
  </si>
  <si>
    <t>Feb</t>
  </si>
  <si>
    <t>May</t>
  </si>
  <si>
    <t>X Variable 2</t>
  </si>
  <si>
    <t>April</t>
  </si>
  <si>
    <t>June</t>
  </si>
  <si>
    <t>Average</t>
  </si>
  <si>
    <t>Max</t>
  </si>
  <si>
    <t>Min</t>
  </si>
  <si>
    <t>Historic Forecast Error Percent</t>
  </si>
  <si>
    <t>Historic Forecast Error Volume</t>
  </si>
  <si>
    <t>(Acre-Feet)</t>
  </si>
  <si>
    <t>Decimal</t>
  </si>
  <si>
    <t>Minimum</t>
  </si>
  <si>
    <t>Maximum</t>
  </si>
  <si>
    <t>Data Object Table</t>
  </si>
  <si>
    <t>Year</t>
  </si>
  <si>
    <t>March</t>
  </si>
  <si>
    <t>January Regression</t>
  </si>
  <si>
    <t>Current</t>
  </si>
  <si>
    <t>Previous</t>
  </si>
  <si>
    <t>Error</t>
  </si>
  <si>
    <t>February Regression</t>
  </si>
  <si>
    <t>March Regression</t>
  </si>
  <si>
    <t>April Regression</t>
  </si>
  <si>
    <t xml:space="preserve"> </t>
  </si>
  <si>
    <t>Std.Dev.</t>
  </si>
  <si>
    <t>+1 Std Dev</t>
  </si>
  <si>
    <t>-1 Std Dev</t>
  </si>
  <si>
    <t>output to the appropriate worksheet.</t>
  </si>
  <si>
    <t>Regression Instructions - Use the current error as the Y data for all months.</t>
  </si>
  <si>
    <t>Computed Forecast Error at 0.333333333 random number</t>
  </si>
  <si>
    <t>Klamath Basin Hydrology Model</t>
  </si>
  <si>
    <t>April-Sept</t>
  </si>
  <si>
    <t>OBSERVED inflow (X1) and the previous forecast error volume (X2).</t>
  </si>
  <si>
    <t>May-Sept</t>
  </si>
  <si>
    <t>Observed</t>
  </si>
  <si>
    <t>Inflow</t>
  </si>
  <si>
    <t>NRCS Forecasts</t>
  </si>
  <si>
    <t>June-Sept</t>
  </si>
  <si>
    <t>WY</t>
  </si>
  <si>
    <t>Date</t>
  </si>
  <si>
    <t>TAF</t>
  </si>
  <si>
    <t>Inflow (Acre-Feet)</t>
  </si>
  <si>
    <t>Inflow  (TAF)</t>
  </si>
  <si>
    <t>Water Year Month</t>
  </si>
  <si>
    <t>Water Year Year</t>
  </si>
  <si>
    <t>Calendar Year Year</t>
  </si>
  <si>
    <t>Calendar Year Month</t>
  </si>
  <si>
    <t>April through September Inflow  (TAF)</t>
  </si>
  <si>
    <t>A-S</t>
  </si>
  <si>
    <t>M-S</t>
  </si>
  <si>
    <t>J-S</t>
  </si>
  <si>
    <t>May through September Inflow  (TAF)</t>
  </si>
  <si>
    <t>June through September Inflow  (TAF)</t>
  </si>
  <si>
    <t>March through September Inflow  (TAF)</t>
  </si>
  <si>
    <t>March-Sept</t>
  </si>
  <si>
    <t>Historic Fractional Forecast Error Percent</t>
  </si>
  <si>
    <t>Put the output into a temporary worksheet, then cut and paste then</t>
  </si>
  <si>
    <t>The regressions are generated using Data, Data Analysis, Regression.</t>
  </si>
  <si>
    <t>Linear Regression</t>
  </si>
  <si>
    <t>sde * 3</t>
  </si>
  <si>
    <t>Forecast Error Based on Observed Inflow</t>
  </si>
  <si>
    <t>Month</t>
  </si>
  <si>
    <t>Observed and Forecasted April through September Williamson Inflow</t>
  </si>
  <si>
    <t>NRCS Forecasts of April-July OBSERVED Williamson Inflow</t>
  </si>
  <si>
    <t>!Reconstructed NRCS 50% exceedence forecasts for Williamson River flows, specified month through Sep</t>
  </si>
  <si>
    <t>Will_forecasts</t>
  </si>
  <si>
    <t>! Note - KPBM's table does not include Jan and Feb.</t>
  </si>
  <si>
    <t>March through June are multiple regressions against the actual</t>
  </si>
  <si>
    <t>January, February, and March single regression against the actual OBSERVED inflow.</t>
  </si>
  <si>
    <t>Williamson Forecast Error Volume Regression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</si>
</sst>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"/>
    <numFmt numFmtId="166" formatCode="0.000"/>
    <numFmt numFmtId="167" formatCode="m/yyyy"/>
    <numFmt numFmtId="168" formatCode="0.0000000000"/>
  </numFmts>
  <fonts count="4" x14ac:knownFonts="1">
    <font>
      <sz val="10"/>
      <name val="Courier New"/>
    </font>
    <font>
      <i/>
      <sz val="10"/>
      <name val="Courier New"/>
      <family val="3"/>
    </font>
    <font>
      <sz val="10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01"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Alignment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left" wrapText="1"/>
    </xf>
    <xf numFmtId="0" fontId="0" fillId="0" borderId="5" xfId="0" applyBorder="1" applyAlignment="1"/>
    <xf numFmtId="0" fontId="0" fillId="0" borderId="6" xfId="0" quotePrefix="1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quotePrefix="1" applyBorder="1" applyAlignment="1">
      <alignment horizontal="left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1" fontId="0" fillId="0" borderId="8" xfId="0" applyNumberFormat="1" applyBorder="1" applyAlignment="1"/>
    <xf numFmtId="1" fontId="0" fillId="0" borderId="0" xfId="0" applyNumberFormat="1" applyBorder="1" applyAlignment="1"/>
    <xf numFmtId="1" fontId="0" fillId="0" borderId="9" xfId="0" applyNumberFormat="1" applyBorder="1" applyAlignment="1"/>
    <xf numFmtId="1" fontId="0" fillId="0" borderId="10" xfId="0" applyNumberFormat="1" applyBorder="1" applyAlignment="1"/>
    <xf numFmtId="1" fontId="0" fillId="0" borderId="11" xfId="0" applyNumberFormat="1" applyBorder="1" applyAlignment="1"/>
    <xf numFmtId="1" fontId="0" fillId="0" borderId="12" xfId="0" applyNumberForma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9" xfId="0" applyBorder="1" applyAlignment="1">
      <alignment horizont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8" xfId="0" applyBorder="1" applyAlignment="1">
      <alignment horizontal="left" wrapText="1"/>
    </xf>
    <xf numFmtId="2" fontId="0" fillId="0" borderId="0" xfId="0" applyNumberFormat="1" applyBorder="1" applyAlignment="1"/>
    <xf numFmtId="2" fontId="2" fillId="0" borderId="0" xfId="0" applyNumberFormat="1" applyFont="1" applyFill="1" applyBorder="1" applyAlignment="1"/>
    <xf numFmtId="2" fontId="0" fillId="0" borderId="11" xfId="0" applyNumberFormat="1" applyBorder="1" applyAlignment="1"/>
    <xf numFmtId="2" fontId="0" fillId="0" borderId="6" xfId="0" applyNumberFormat="1" applyBorder="1" applyAlignment="1"/>
    <xf numFmtId="0" fontId="0" fillId="0" borderId="0" xfId="0" applyBorder="1" applyAlignment="1">
      <alignment horizontal="center" wrapText="1"/>
    </xf>
    <xf numFmtId="0" fontId="0" fillId="0" borderId="8" xfId="0" quotePrefix="1" applyBorder="1" applyAlignment="1">
      <alignment horizontal="center"/>
    </xf>
    <xf numFmtId="0" fontId="0" fillId="0" borderId="8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4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164" fontId="0" fillId="0" borderId="0" xfId="0" applyNumberFormat="1" applyBorder="1" applyAlignment="1"/>
    <xf numFmtId="0" fontId="0" fillId="0" borderId="11" xfId="0" applyBorder="1" applyAlignme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quotePrefix="1" applyBorder="1" applyAlignment="1">
      <alignment horizontal="left"/>
    </xf>
    <xf numFmtId="17" fontId="0" fillId="0" borderId="0" xfId="0" applyNumberFormat="1" applyAlignment="1"/>
    <xf numFmtId="0" fontId="3" fillId="0" borderId="14" xfId="0" applyFont="1" applyBorder="1" applyAlignment="1">
      <alignment horizontal="center" wrapText="1"/>
    </xf>
    <xf numFmtId="167" fontId="3" fillId="0" borderId="0" xfId="0" applyNumberFormat="1" applyFont="1" applyAlignment="1"/>
    <xf numFmtId="164" fontId="0" fillId="0" borderId="0" xfId="0" applyNumberFormat="1" applyAlignment="1"/>
    <xf numFmtId="0" fontId="3" fillId="0" borderId="4" xfId="0" applyFont="1" applyFill="1" applyBorder="1" applyAlignment="1">
      <alignment horizontal="center" wrapText="1"/>
    </xf>
    <xf numFmtId="166" fontId="0" fillId="0" borderId="0" xfId="0" applyNumberFormat="1" applyAlignment="1"/>
    <xf numFmtId="1" fontId="0" fillId="0" borderId="5" xfId="0" applyNumberFormat="1" applyBorder="1" applyAlignment="1"/>
    <xf numFmtId="1" fontId="0" fillId="0" borderId="6" xfId="0" applyNumberFormat="1" applyBorder="1" applyAlignment="1"/>
    <xf numFmtId="1" fontId="0" fillId="0" borderId="7" xfId="0" applyNumberFormat="1" applyBorder="1" applyAlignment="1"/>
    <xf numFmtId="2" fontId="0" fillId="0" borderId="7" xfId="0" applyNumberFormat="1" applyBorder="1" applyAlignment="1"/>
    <xf numFmtId="2" fontId="0" fillId="0" borderId="9" xfId="0" applyNumberFormat="1" applyBorder="1" applyAlignment="1"/>
    <xf numFmtId="2" fontId="0" fillId="0" borderId="12" xfId="0" applyNumberFormat="1" applyBorder="1" applyAlignment="1"/>
    <xf numFmtId="2" fontId="2" fillId="0" borderId="9" xfId="0" applyNumberFormat="1" applyFont="1" applyFill="1" applyBorder="1" applyAlignment="1"/>
    <xf numFmtId="0" fontId="3" fillId="0" borderId="0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8" fontId="0" fillId="0" borderId="3" xfId="0" applyNumberFormat="1" applyBorder="1" applyAlignment="1"/>
    <xf numFmtId="168" fontId="0" fillId="0" borderId="4" xfId="0" applyNumberFormat="1" applyBorder="1" applyAlignment="1"/>
    <xf numFmtId="168" fontId="0" fillId="0" borderId="13" xfId="0" applyNumberFormat="1" applyBorder="1" applyAlignment="1"/>
    <xf numFmtId="14" fontId="0" fillId="0" borderId="10" xfId="0" applyNumberFormat="1" applyBorder="1" applyAlignment="1"/>
    <xf numFmtId="14" fontId="0" fillId="0" borderId="12" xfId="0" applyNumberFormat="1" applyBorder="1" applyAlignment="1">
      <alignment horizontal="center"/>
    </xf>
    <xf numFmtId="1" fontId="0" fillId="0" borderId="3" xfId="0" applyNumberFormat="1" applyBorder="1" applyAlignment="1"/>
    <xf numFmtId="1" fontId="0" fillId="0" borderId="4" xfId="0" applyNumberFormat="1" applyBorder="1" applyAlignment="1"/>
    <xf numFmtId="1" fontId="0" fillId="0" borderId="13" xfId="0" applyNumberFormat="1" applyBorder="1" applyAlignment="1"/>
    <xf numFmtId="166" fontId="0" fillId="0" borderId="3" xfId="0" applyNumberFormat="1" applyBorder="1" applyAlignment="1"/>
    <xf numFmtId="166" fontId="0" fillId="0" borderId="4" xfId="0" applyNumberFormat="1" applyBorder="1" applyAlignment="1"/>
    <xf numFmtId="166" fontId="0" fillId="0" borderId="13" xfId="0" applyNumberFormat="1" applyBorder="1" applyAlignment="1"/>
    <xf numFmtId="165" fontId="0" fillId="0" borderId="3" xfId="0" applyNumberFormat="1" applyBorder="1" applyAlignment="1"/>
    <xf numFmtId="165" fontId="0" fillId="0" borderId="4" xfId="0" applyNumberFormat="1" applyBorder="1" applyAlignment="1"/>
    <xf numFmtId="165" fontId="0" fillId="0" borderId="13" xfId="0" applyNumberFormat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wrapText="1"/>
    </xf>
    <xf numFmtId="0" fontId="0" fillId="0" borderId="0" xfId="0" quotePrefix="1" applyAlignment="1">
      <alignment horizontal="center" wrapText="1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62048"/>
        <c:axId val="301562624"/>
      </c:scatterChart>
      <c:valAx>
        <c:axId val="301562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1562624"/>
        <c:crosses val="autoZero"/>
        <c:crossBetween val="midCat"/>
      </c:valAx>
      <c:valAx>
        <c:axId val="3015626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0156204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Data!$Y$5:$Y$36</c:f>
              <c:numCache>
                <c:formatCode>0.00</c:formatCode>
                <c:ptCount val="32"/>
                <c:pt idx="0">
                  <c:v>-0.11152915590138326</c:v>
                </c:pt>
                <c:pt idx="1">
                  <c:v>0.17256128597934675</c:v>
                </c:pt>
                <c:pt idx="2">
                  <c:v>5.0880013052339357E-2</c:v>
                </c:pt>
                <c:pt idx="3">
                  <c:v>2.2152776824906732E-2</c:v>
                </c:pt>
                <c:pt idx="4">
                  <c:v>-0.15664870077375004</c:v>
                </c:pt>
                <c:pt idx="5">
                  <c:v>-3.7751029825560695E-2</c:v>
                </c:pt>
                <c:pt idx="6">
                  <c:v>2.0085597092946567E-2</c:v>
                </c:pt>
                <c:pt idx="7">
                  <c:v>-5.0413601776095489E-2</c:v>
                </c:pt>
                <c:pt idx="8">
                  <c:v>-2.8753313913525418E-2</c:v>
                </c:pt>
                <c:pt idx="9">
                  <c:v>0.12119385103271046</c:v>
                </c:pt>
                <c:pt idx="10">
                  <c:v>2.105594978417346E-2</c:v>
                </c:pt>
                <c:pt idx="11">
                  <c:v>-6.4995629636082644E-2</c:v>
                </c:pt>
                <c:pt idx="12">
                  <c:v>7.8208440064257936E-2</c:v>
                </c:pt>
                <c:pt idx="13">
                  <c:v>-5.0915536425246911E-2</c:v>
                </c:pt>
                <c:pt idx="14">
                  <c:v>9.6661258372475831E-3</c:v>
                </c:pt>
                <c:pt idx="15">
                  <c:v>-1.1412210201121773E-2</c:v>
                </c:pt>
                <c:pt idx="16">
                  <c:v>5.9130955624782683E-2</c:v>
                </c:pt>
                <c:pt idx="17">
                  <c:v>0.14515357694063682</c:v>
                </c:pt>
                <c:pt idx="18">
                  <c:v>-9.908553147238254E-2</c:v>
                </c:pt>
                <c:pt idx="19">
                  <c:v>-4.5544055605002645E-2</c:v>
                </c:pt>
                <c:pt idx="20">
                  <c:v>6.2496761013239074E-2</c:v>
                </c:pt>
                <c:pt idx="21">
                  <c:v>-8.6306539860779033E-2</c:v>
                </c:pt>
                <c:pt idx="22">
                  <c:v>0.13429408814494642</c:v>
                </c:pt>
                <c:pt idx="23">
                  <c:v>-0.11371128950522551</c:v>
                </c:pt>
                <c:pt idx="24">
                  <c:v>0.19297134145085437</c:v>
                </c:pt>
                <c:pt idx="25">
                  <c:v>-0.19572084204591592</c:v>
                </c:pt>
                <c:pt idx="26">
                  <c:v>9.3752409240144222E-3</c:v>
                </c:pt>
                <c:pt idx="27">
                  <c:v>3.0764813590909601E-2</c:v>
                </c:pt>
                <c:pt idx="28">
                  <c:v>1.503120306878108E-2</c:v>
                </c:pt>
                <c:pt idx="29">
                  <c:v>4.7462202308278433E-2</c:v>
                </c:pt>
                <c:pt idx="30">
                  <c:v>-8.7979980680836359E-2</c:v>
                </c:pt>
                <c:pt idx="31">
                  <c:v>2.4606631700597837E-2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0832"/>
        <c:axId val="308601408"/>
      </c:scatterChart>
      <c:valAx>
        <c:axId val="308600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8601408"/>
        <c:crosses val="autoZero"/>
        <c:crossBetween val="midCat"/>
      </c:valAx>
      <c:valAx>
        <c:axId val="30860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0860083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Data!$Z$5:$Z$36</c:f>
              <c:numCache>
                <c:formatCode>0.00</c:formatCode>
                <c:ptCount val="32"/>
                <c:pt idx="0">
                  <c:v>-0.18684198421049386</c:v>
                </c:pt>
                <c:pt idx="1">
                  <c:v>0.20993270962470861</c:v>
                </c:pt>
                <c:pt idx="2">
                  <c:v>-4.6094123787566596E-2</c:v>
                </c:pt>
                <c:pt idx="3">
                  <c:v>-7.8089054364932797E-2</c:v>
                </c:pt>
                <c:pt idx="4">
                  <c:v>-0.15926722795382339</c:v>
                </c:pt>
                <c:pt idx="5">
                  <c:v>0.17385908696220453</c:v>
                </c:pt>
                <c:pt idx="6">
                  <c:v>-7.8542697338478643E-2</c:v>
                </c:pt>
                <c:pt idx="7">
                  <c:v>-0.2034959086121666</c:v>
                </c:pt>
                <c:pt idx="8">
                  <c:v>-6.4117116158448825E-2</c:v>
                </c:pt>
                <c:pt idx="9">
                  <c:v>0.35256778409791595</c:v>
                </c:pt>
                <c:pt idx="10">
                  <c:v>2.7815098746922242E-3</c:v>
                </c:pt>
                <c:pt idx="11">
                  <c:v>-0.14464089055570215</c:v>
                </c:pt>
                <c:pt idx="12">
                  <c:v>9.96496983680661E-2</c:v>
                </c:pt>
                <c:pt idx="13">
                  <c:v>4.4078857410032174E-2</c:v>
                </c:pt>
                <c:pt idx="14">
                  <c:v>8.2945736434111475E-2</c:v>
                </c:pt>
                <c:pt idx="15">
                  <c:v>-1.0708708963682023E-3</c:v>
                </c:pt>
                <c:pt idx="16">
                  <c:v>7.0897460396794426E-2</c:v>
                </c:pt>
                <c:pt idx="17">
                  <c:v>0.21553938663337541</c:v>
                </c:pt>
                <c:pt idx="18">
                  <c:v>-0.1690383331576521</c:v>
                </c:pt>
                <c:pt idx="19">
                  <c:v>-1.3114643630778963E-2</c:v>
                </c:pt>
                <c:pt idx="20">
                  <c:v>0.18067035092268771</c:v>
                </c:pt>
                <c:pt idx="21">
                  <c:v>0.1374948920594376</c:v>
                </c:pt>
                <c:pt idx="22">
                  <c:v>0.10034775388319107</c:v>
                </c:pt>
                <c:pt idx="23">
                  <c:v>-2.4439555114640115E-2</c:v>
                </c:pt>
                <c:pt idx="24">
                  <c:v>0.14241927272424079</c:v>
                </c:pt>
                <c:pt idx="25">
                  <c:v>-0.32443210821847707</c:v>
                </c:pt>
                <c:pt idx="26">
                  <c:v>5.5394865677019949E-2</c:v>
                </c:pt>
                <c:pt idx="27">
                  <c:v>6.5431285220871577E-2</c:v>
                </c:pt>
                <c:pt idx="28">
                  <c:v>-2.7333623597471209E-2</c:v>
                </c:pt>
                <c:pt idx="29">
                  <c:v>8.6576273515809307E-2</c:v>
                </c:pt>
                <c:pt idx="30">
                  <c:v>-0.18664275230286242</c:v>
                </c:pt>
                <c:pt idx="31">
                  <c:v>8.6596644012304647E-3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3136"/>
        <c:axId val="308603712"/>
      </c:scatterChart>
      <c:valAx>
        <c:axId val="308603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8603712"/>
        <c:crosses val="autoZero"/>
        <c:crossBetween val="midCat"/>
      </c:valAx>
      <c:valAx>
        <c:axId val="308603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08603136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Data!$AA$5:$AA$36</c:f>
              <c:numCache>
                <c:formatCode>0.00</c:formatCode>
                <c:ptCount val="32"/>
                <c:pt idx="0">
                  <c:v>-0.10005230301197932</c:v>
                </c:pt>
                <c:pt idx="1">
                  <c:v>0.19049886059960069</c:v>
                </c:pt>
                <c:pt idx="2">
                  <c:v>4.6444848658286231E-3</c:v>
                </c:pt>
                <c:pt idx="3">
                  <c:v>-0.16030674764554567</c:v>
                </c:pt>
                <c:pt idx="4">
                  <c:v>-0.1390839184219301</c:v>
                </c:pt>
                <c:pt idx="5">
                  <c:v>-7.9007459278426562E-2</c:v>
                </c:pt>
                <c:pt idx="6">
                  <c:v>-0.1703543922850535</c:v>
                </c:pt>
                <c:pt idx="7">
                  <c:v>-0.2538912835249022</c:v>
                </c:pt>
                <c:pt idx="8">
                  <c:v>-3.5184905406990728E-2</c:v>
                </c:pt>
                <c:pt idx="9">
                  <c:v>0.33651814930896307</c:v>
                </c:pt>
                <c:pt idx="10">
                  <c:v>-2.8614633690648685E-2</c:v>
                </c:pt>
                <c:pt idx="11">
                  <c:v>-0.12291544584431834</c:v>
                </c:pt>
                <c:pt idx="12">
                  <c:v>8.1229101810218474E-2</c:v>
                </c:pt>
                <c:pt idx="13">
                  <c:v>-6.3235476278952041E-2</c:v>
                </c:pt>
                <c:pt idx="14">
                  <c:v>0.16575828358854872</c:v>
                </c:pt>
                <c:pt idx="15">
                  <c:v>7.3572604598470624E-3</c:v>
                </c:pt>
                <c:pt idx="16">
                  <c:v>0.19764362166885402</c:v>
                </c:pt>
                <c:pt idx="17">
                  <c:v>0.14377677268050176</c:v>
                </c:pt>
                <c:pt idx="18">
                  <c:v>8.5111370967289213E-2</c:v>
                </c:pt>
                <c:pt idx="19">
                  <c:v>-0.11345905085293649</c:v>
                </c:pt>
                <c:pt idx="20">
                  <c:v>0.10464172685223043</c:v>
                </c:pt>
                <c:pt idx="21">
                  <c:v>0.11448058501910524</c:v>
                </c:pt>
                <c:pt idx="22">
                  <c:v>1.9033181741622978E-2</c:v>
                </c:pt>
                <c:pt idx="23">
                  <c:v>1.3711870696868094E-2</c:v>
                </c:pt>
                <c:pt idx="24">
                  <c:v>4.1186485473177228E-2</c:v>
                </c:pt>
                <c:pt idx="25">
                  <c:v>-2.2311588674124219E-2</c:v>
                </c:pt>
                <c:pt idx="26">
                  <c:v>0.12176419924398595</c:v>
                </c:pt>
                <c:pt idx="27">
                  <c:v>5.5238693248219423E-2</c:v>
                </c:pt>
                <c:pt idx="28">
                  <c:v>-2.4218236097756016E-2</c:v>
                </c:pt>
                <c:pt idx="29">
                  <c:v>0.10221133308204855</c:v>
                </c:pt>
                <c:pt idx="30">
                  <c:v>-0.20074358212194351</c:v>
                </c:pt>
                <c:pt idx="31">
                  <c:v>8.8286084328683304E-2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5440"/>
        <c:axId val="308606016"/>
      </c:scatterChart>
      <c:valAx>
        <c:axId val="308605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08606016"/>
        <c:crosses val="autoZero"/>
        <c:crossBetween val="midCat"/>
      </c:valAx>
      <c:valAx>
        <c:axId val="308606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308605440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Forecast Error Volume</a:t>
            </a:r>
          </a:p>
        </c:rich>
      </c:tx>
      <c:layout>
        <c:manualLayout>
          <c:xMode val="edge"/>
          <c:yMode val="edge"/>
          <c:x val="0.32634634399725226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4977988199646"/>
          <c:y val="0.23132389428817771"/>
          <c:w val="0.82254546352523816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7744"/>
        <c:axId val="308608320"/>
      </c:scatterChart>
      <c:valAx>
        <c:axId val="308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608320"/>
        <c:crossesAt val="-1000000"/>
        <c:crossBetween val="midCat"/>
        <c:majorUnit val="5"/>
        <c:minorUnit val="1"/>
      </c:valAx>
      <c:valAx>
        <c:axId val="30860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60774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Forecast Error Volume</a:t>
            </a:r>
          </a:p>
        </c:rich>
      </c:tx>
      <c:layout>
        <c:manualLayout>
          <c:xMode val="edge"/>
          <c:yMode val="edge"/>
          <c:x val="0.32062096954116009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Data!$O$5:$O$36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6640"/>
        <c:axId val="316737216"/>
      </c:scatterChart>
      <c:valAx>
        <c:axId val="316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7216"/>
        <c:crossesAt val="-1000000"/>
        <c:crossBetween val="midCat"/>
        <c:majorUnit val="5"/>
        <c:minorUnit val="1"/>
      </c:valAx>
      <c:valAx>
        <c:axId val="31673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6640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Forecast Error Volume</a:t>
            </a:r>
          </a:p>
        </c:rich>
      </c:tx>
      <c:layout>
        <c:manualLayout>
          <c:xMode val="edge"/>
          <c:yMode val="edge"/>
          <c:x val="0.32634689747750995"/>
          <c:y val="4.001793625455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Data!$P$5:$P$36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8944"/>
        <c:axId val="316739520"/>
      </c:scatterChart>
      <c:valAx>
        <c:axId val="3167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9520"/>
        <c:crossesAt val="-1000000"/>
        <c:crossBetween val="midCat"/>
        <c:majorUnit val="5"/>
        <c:minorUnit val="1"/>
      </c:valAx>
      <c:valAx>
        <c:axId val="31673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3894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Forecast Error Volume</a:t>
            </a:r>
          </a:p>
        </c:rich>
      </c:tx>
      <c:layout>
        <c:manualLayout>
          <c:xMode val="edge"/>
          <c:yMode val="edge"/>
          <c:x val="0.35306475812568228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132389428817771"/>
          <c:w val="0.81109471461305382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Data!$Q$5:$Q$36</c:f>
              <c:numCache>
                <c:formatCode>0</c:formatCode>
                <c:ptCount val="32"/>
                <c:pt idx="0">
                  <c:v>-44008.925619833914</c:v>
                </c:pt>
                <c:pt idx="1">
                  <c:v>48639.008264463402</c:v>
                </c:pt>
                <c:pt idx="2">
                  <c:v>36288.264462811298</c:v>
                </c:pt>
                <c:pt idx="3">
                  <c:v>19213.553719010066</c:v>
                </c:pt>
                <c:pt idx="4">
                  <c:v>-121579.17355371751</c:v>
                </c:pt>
                <c:pt idx="5">
                  <c:v>-19807.272727271538</c:v>
                </c:pt>
                <c:pt idx="6">
                  <c:v>12600.661157025854</c:v>
                </c:pt>
                <c:pt idx="7">
                  <c:v>-18406.280991734831</c:v>
                </c:pt>
                <c:pt idx="8">
                  <c:v>-8712.3966942142779</c:v>
                </c:pt>
                <c:pt idx="9">
                  <c:v>72364.628099174806</c:v>
                </c:pt>
                <c:pt idx="10">
                  <c:v>6050.2479338848898</c:v>
                </c:pt>
                <c:pt idx="11">
                  <c:v>-16273.057851239117</c:v>
                </c:pt>
                <c:pt idx="12">
                  <c:v>14291.900826446665</c:v>
                </c:pt>
                <c:pt idx="13">
                  <c:v>-32941.157024792119</c:v>
                </c:pt>
                <c:pt idx="14">
                  <c:v>1997.0247933888459</c:v>
                </c:pt>
                <c:pt idx="15">
                  <c:v>-5939.8347107427871</c:v>
                </c:pt>
                <c:pt idx="16">
                  <c:v>31851.90082644732</c:v>
                </c:pt>
                <c:pt idx="17">
                  <c:v>66223.140495868734</c:v>
                </c:pt>
                <c:pt idx="18">
                  <c:v>-67533.553719006712</c:v>
                </c:pt>
                <c:pt idx="19">
                  <c:v>-33288.925619833091</c:v>
                </c:pt>
                <c:pt idx="20">
                  <c:v>30298.181818182798</c:v>
                </c:pt>
                <c:pt idx="21">
                  <c:v>-23903.801652891987</c:v>
                </c:pt>
                <c:pt idx="22">
                  <c:v>45320.991735537915</c:v>
                </c:pt>
                <c:pt idx="23">
                  <c:v>-40204.62809917274</c:v>
                </c:pt>
                <c:pt idx="24">
                  <c:v>61925.619834711368</c:v>
                </c:pt>
                <c:pt idx="25">
                  <c:v>-67021.157024792672</c:v>
                </c:pt>
                <c:pt idx="26">
                  <c:v>6110.4132231420181</c:v>
                </c:pt>
                <c:pt idx="27">
                  <c:v>11264.132231405654</c:v>
                </c:pt>
                <c:pt idx="28">
                  <c:v>6769.5867768604785</c:v>
                </c:pt>
                <c:pt idx="29">
                  <c:v>16577.19008264536</c:v>
                </c:pt>
                <c:pt idx="30">
                  <c:v>-26917.685950412531</c:v>
                </c:pt>
                <c:pt idx="31">
                  <c:v>13725.61983471195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40672"/>
        <c:axId val="316741248"/>
      </c:scatterChart>
      <c:valAx>
        <c:axId val="3167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41248"/>
        <c:crossesAt val="-1000000"/>
        <c:crossBetween val="midCat"/>
        <c:majorUnit val="5"/>
        <c:minorUnit val="1"/>
      </c:valAx>
      <c:valAx>
        <c:axId val="316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40672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Forecast Error Volume</a:t>
            </a:r>
          </a:p>
        </c:rich>
      </c:tx>
      <c:layout>
        <c:manualLayout>
          <c:xMode val="edge"/>
          <c:yMode val="edge"/>
          <c:x val="0.35810638173613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Data!$R$5:$R$36</c:f>
              <c:numCache>
                <c:formatCode>0</c:formatCode>
                <c:ptCount val="32"/>
                <c:pt idx="0">
                  <c:v>-42967.603305784505</c:v>
                </c:pt>
                <c:pt idx="1">
                  <c:v>32445.950413223556</c:v>
                </c:pt>
                <c:pt idx="2">
                  <c:v>-16815.867768594104</c:v>
                </c:pt>
                <c:pt idx="3">
                  <c:v>-37523.636363635094</c:v>
                </c:pt>
                <c:pt idx="4">
                  <c:v>-65924.628099172478</c:v>
                </c:pt>
                <c:pt idx="5">
                  <c:v>44877.024793389122</c:v>
                </c:pt>
                <c:pt idx="6">
                  <c:v>-21224.132231404212</c:v>
                </c:pt>
                <c:pt idx="7">
                  <c:v>-39855.867768594493</c:v>
                </c:pt>
                <c:pt idx="8">
                  <c:v>-10756.0330578508</c:v>
                </c:pt>
                <c:pt idx="9">
                  <c:v>88886.942148761023</c:v>
                </c:pt>
                <c:pt idx="10">
                  <c:v>418.84297520704195</c:v>
                </c:pt>
                <c:pt idx="11">
                  <c:v>-22490.247933883893</c:v>
                </c:pt>
                <c:pt idx="12">
                  <c:v>10964.958677686254</c:v>
                </c:pt>
                <c:pt idx="13">
                  <c:v>13214.21487603385</c:v>
                </c:pt>
                <c:pt idx="14">
                  <c:v>9727.2727272730463</c:v>
                </c:pt>
                <c:pt idx="15">
                  <c:v>-300.16528925546027</c:v>
                </c:pt>
                <c:pt idx="16">
                  <c:v>19132.892561984194</c:v>
                </c:pt>
                <c:pt idx="17">
                  <c:v>49649.586776860131</c:v>
                </c:pt>
                <c:pt idx="18">
                  <c:v>-69978.181818180703</c:v>
                </c:pt>
                <c:pt idx="19">
                  <c:v>-5275.7024793377805</c:v>
                </c:pt>
                <c:pt idx="20">
                  <c:v>44223.801652893198</c:v>
                </c:pt>
                <c:pt idx="21">
                  <c:v>20911.404958678075</c:v>
                </c:pt>
                <c:pt idx="22">
                  <c:v>17418.512396694667</c:v>
                </c:pt>
                <c:pt idx="23">
                  <c:v>-4935.2066115696971</c:v>
                </c:pt>
                <c:pt idx="24">
                  <c:v>22564.29752066157</c:v>
                </c:pt>
                <c:pt idx="25">
                  <c:v>-77318.016528925</c:v>
                </c:pt>
                <c:pt idx="26">
                  <c:v>19525.289256199299</c:v>
                </c:pt>
                <c:pt idx="27">
                  <c:v>11422.809917355806</c:v>
                </c:pt>
                <c:pt idx="28">
                  <c:v>-7222.1487603299011</c:v>
                </c:pt>
                <c:pt idx="29">
                  <c:v>18325.950413223723</c:v>
                </c:pt>
                <c:pt idx="30">
                  <c:v>-39010.247933883729</c:v>
                </c:pt>
                <c:pt idx="31">
                  <c:v>2919.0082644636846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42976"/>
        <c:axId val="345530368"/>
      </c:scatterChart>
      <c:valAx>
        <c:axId val="3167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0368"/>
        <c:crossesAt val="-1000000"/>
        <c:crossBetween val="midCat"/>
        <c:majorUnit val="5"/>
        <c:minorUnit val="1"/>
      </c:valAx>
      <c:valAx>
        <c:axId val="34553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4297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Forecast Error Volume</a:t>
            </a:r>
          </a:p>
        </c:rich>
      </c:tx>
      <c:layout>
        <c:manualLayout>
          <c:xMode val="edge"/>
          <c:yMode val="edge"/>
          <c:x val="0.35048709701834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Data!$M$5:$M$36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Data!$S$5:$S$36</c:f>
              <c:numCache>
                <c:formatCode>0</c:formatCode>
                <c:ptCount val="32"/>
                <c:pt idx="0">
                  <c:v>-13785.785123966576</c:v>
                </c:pt>
                <c:pt idx="1">
                  <c:v>19841.983471074655</c:v>
                </c:pt>
                <c:pt idx="2">
                  <c:v>901.48760330629329</c:v>
                </c:pt>
                <c:pt idx="3">
                  <c:v>-47536.859504131426</c:v>
                </c:pt>
                <c:pt idx="4">
                  <c:v>-33279.999999999345</c:v>
                </c:pt>
                <c:pt idx="5">
                  <c:v>-13382.47933884253</c:v>
                </c:pt>
                <c:pt idx="6">
                  <c:v>-30389.421487602845</c:v>
                </c:pt>
                <c:pt idx="7">
                  <c:v>-35049.586776859142</c:v>
                </c:pt>
                <c:pt idx="8">
                  <c:v>-4157.3553719005076</c:v>
                </c:pt>
                <c:pt idx="9">
                  <c:v>48343.140495868167</c:v>
                </c:pt>
                <c:pt idx="10">
                  <c:v>-3240.3305785120865</c:v>
                </c:pt>
                <c:pt idx="11">
                  <c:v>-13313.388429751769</c:v>
                </c:pt>
                <c:pt idx="12">
                  <c:v>6986.7768595043599</c:v>
                </c:pt>
                <c:pt idx="13">
                  <c:v>-10800.661157024337</c:v>
                </c:pt>
                <c:pt idx="14">
                  <c:v>13934.545454545671</c:v>
                </c:pt>
                <c:pt idx="15">
                  <c:v>1175.8677685954808</c:v>
                </c:pt>
                <c:pt idx="16">
                  <c:v>28714.710743802018</c:v>
                </c:pt>
                <c:pt idx="17">
                  <c:v>19861.157024793756</c:v>
                </c:pt>
                <c:pt idx="18">
                  <c:v>19922.644628099788</c:v>
                </c:pt>
                <c:pt idx="19">
                  <c:v>-25979.834710743206</c:v>
                </c:pt>
                <c:pt idx="20">
                  <c:v>15346.115702479721</c:v>
                </c:pt>
                <c:pt idx="21">
                  <c:v>12223.801652892846</c:v>
                </c:pt>
                <c:pt idx="22">
                  <c:v>2017.1900826449018</c:v>
                </c:pt>
                <c:pt idx="23">
                  <c:v>1636.6942148763428</c:v>
                </c:pt>
                <c:pt idx="24">
                  <c:v>4430.4132231407893</c:v>
                </c:pt>
                <c:pt idx="25">
                  <c:v>-2784.1322314046265</c:v>
                </c:pt>
                <c:pt idx="26">
                  <c:v>20189.752066116143</c:v>
                </c:pt>
                <c:pt idx="27">
                  <c:v>6281.6528925622915</c:v>
                </c:pt>
                <c:pt idx="28">
                  <c:v>-3797.3553719004371</c:v>
                </c:pt>
                <c:pt idx="29">
                  <c:v>13446.280991735905</c:v>
                </c:pt>
                <c:pt idx="30">
                  <c:v>-28130.247933883937</c:v>
                </c:pt>
                <c:pt idx="31">
                  <c:v>18252.892561984027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2096"/>
        <c:axId val="345532672"/>
      </c:scatterChart>
      <c:valAx>
        <c:axId val="345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2672"/>
        <c:crossesAt val="-1000000"/>
        <c:crossBetween val="midCat"/>
        <c:majorUnit val="5"/>
        <c:minorUnit val="1"/>
      </c:valAx>
      <c:valAx>
        <c:axId val="34553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209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Forecast Error Percent</a:t>
            </a:r>
          </a:p>
        </c:rich>
      </c:tx>
      <c:layout>
        <c:manualLayout>
          <c:xMode val="edge"/>
          <c:yMode val="edge"/>
          <c:x val="0.32634634399725226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4977988199646"/>
          <c:y val="0.23132389428817771"/>
          <c:w val="0.82254546352523816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Data!$V$5:$V$36</c:f>
              <c:numCache>
                <c:formatCode>0.00</c:formatCode>
                <c:ptCount val="32"/>
                <c:pt idx="0">
                  <c:v>-0.19411185169546699</c:v>
                </c:pt>
                <c:pt idx="1">
                  <c:v>0.12819917386195193</c:v>
                </c:pt>
                <c:pt idx="2">
                  <c:v>-1.1514886895191038E-2</c:v>
                </c:pt>
                <c:pt idx="3">
                  <c:v>-0.1767747453541694</c:v>
                </c:pt>
                <c:pt idx="4">
                  <c:v>-0.15735362141800002</c:v>
                </c:pt>
                <c:pt idx="5">
                  <c:v>7.6843447612785942E-2</c:v>
                </c:pt>
                <c:pt idx="6">
                  <c:v>-0.24922064700525906</c:v>
                </c:pt>
                <c:pt idx="7">
                  <c:v>-2.7678180152182645E-2</c:v>
                </c:pt>
                <c:pt idx="8">
                  <c:v>0.16829771217229397</c:v>
                </c:pt>
                <c:pt idx="9">
                  <c:v>-9.7300885494693193E-2</c:v>
                </c:pt>
                <c:pt idx="10">
                  <c:v>1.2732280420799689E-2</c:v>
                </c:pt>
                <c:pt idx="11">
                  <c:v>-0.5087301650175462</c:v>
                </c:pt>
                <c:pt idx="12">
                  <c:v>0.28597193881243183</c:v>
                </c:pt>
                <c:pt idx="13">
                  <c:v>-7.1063673672934563E-2</c:v>
                </c:pt>
                <c:pt idx="14">
                  <c:v>0.38915557006301482</c:v>
                </c:pt>
                <c:pt idx="15">
                  <c:v>-0.21418790259988332</c:v>
                </c:pt>
                <c:pt idx="16">
                  <c:v>7.1162489843313581E-2</c:v>
                </c:pt>
                <c:pt idx="17">
                  <c:v>0.37650443087045415</c:v>
                </c:pt>
                <c:pt idx="18">
                  <c:v>-0.10647248154959833</c:v>
                </c:pt>
                <c:pt idx="19">
                  <c:v>8.4938471947842542E-2</c:v>
                </c:pt>
                <c:pt idx="20">
                  <c:v>0.19019125705417533</c:v>
                </c:pt>
                <c:pt idx="21">
                  <c:v>0.13011090740687989</c:v>
                </c:pt>
                <c:pt idx="22">
                  <c:v>0.26231309949219844</c:v>
                </c:pt>
                <c:pt idx="23">
                  <c:v>-0.16847585228069339</c:v>
                </c:pt>
                <c:pt idx="24">
                  <c:v>0.48018521952325416</c:v>
                </c:pt>
                <c:pt idx="25">
                  <c:v>-8.5950970113661873E-2</c:v>
                </c:pt>
                <c:pt idx="26">
                  <c:v>4.3327774328763335E-2</c:v>
                </c:pt>
                <c:pt idx="27">
                  <c:v>8.1562781022138195E-2</c:v>
                </c:pt>
                <c:pt idx="28">
                  <c:v>9.2437714975273963E-2</c:v>
                </c:pt>
                <c:pt idx="29">
                  <c:v>5.3621896254401488E-2</c:v>
                </c:pt>
                <c:pt idx="30">
                  <c:v>8.5136130938106042E-2</c:v>
                </c:pt>
                <c:pt idx="31">
                  <c:v>-0.10003852194268875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3824"/>
        <c:axId val="345534400"/>
      </c:scatterChart>
      <c:valAx>
        <c:axId val="3455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4400"/>
        <c:crossesAt val="-1000000"/>
        <c:crossBetween val="midCat"/>
        <c:majorUnit val="5"/>
        <c:minorUnit val="1"/>
      </c:valAx>
      <c:valAx>
        <c:axId val="34553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382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Data!$O$5:$O$36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0432"/>
        <c:axId val="349971008"/>
      </c:scatterChart>
      <c:valAx>
        <c:axId val="349970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9971008"/>
        <c:crosses val="autoZero"/>
        <c:crossBetween val="midCat"/>
      </c:valAx>
      <c:valAx>
        <c:axId val="349971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4997043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Forecast Error Percent</a:t>
            </a:r>
          </a:p>
        </c:rich>
      </c:tx>
      <c:layout>
        <c:manualLayout>
          <c:xMode val="edge"/>
          <c:yMode val="edge"/>
          <c:x val="0.32062096954116009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Data!$N$5:$N$36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6128"/>
        <c:axId val="345536704"/>
      </c:scatterChart>
      <c:valAx>
        <c:axId val="3455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6704"/>
        <c:crossesAt val="-1000000"/>
        <c:crossBetween val="midCat"/>
        <c:majorUnit val="5"/>
        <c:minorUnit val="1"/>
      </c:valAx>
      <c:valAx>
        <c:axId val="34553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536128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Forecast Error Percent</a:t>
            </a:r>
          </a:p>
        </c:rich>
      </c:tx>
      <c:layout>
        <c:manualLayout>
          <c:xMode val="edge"/>
          <c:yMode val="edge"/>
          <c:x val="0.3416140092134979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050438634938547"/>
          <c:w val="0.81109471461305382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Data!$X$5:$X$36</c:f>
              <c:numCache>
                <c:formatCode>0.00</c:formatCode>
                <c:ptCount val="32"/>
                <c:pt idx="0">
                  <c:v>-0.2478753722912575</c:v>
                </c:pt>
                <c:pt idx="1">
                  <c:v>0.16701197264443635</c:v>
                </c:pt>
                <c:pt idx="2">
                  <c:v>-1.5330188679241586E-2</c:v>
                </c:pt>
                <c:pt idx="3">
                  <c:v>-0.2289092761279749</c:v>
                </c:pt>
                <c:pt idx="4">
                  <c:v>-0.20539952696594072</c:v>
                </c:pt>
                <c:pt idx="5">
                  <c:v>9.3155428866477374E-2</c:v>
                </c:pt>
                <c:pt idx="6">
                  <c:v>-0.39048041294310831</c:v>
                </c:pt>
                <c:pt idx="7">
                  <c:v>-3.7233679738463164E-2</c:v>
                </c:pt>
                <c:pt idx="8">
                  <c:v>0.22394495013283816</c:v>
                </c:pt>
                <c:pt idx="9">
                  <c:v>-0.13681898791923827</c:v>
                </c:pt>
                <c:pt idx="10">
                  <c:v>1.7261225177341979E-2</c:v>
                </c:pt>
                <c:pt idx="11">
                  <c:v>-0.63598954155153309</c:v>
                </c:pt>
                <c:pt idx="12">
                  <c:v>0.36113281339236764</c:v>
                </c:pt>
                <c:pt idx="13">
                  <c:v>-9.8674539118191004E-2</c:v>
                </c:pt>
                <c:pt idx="14">
                  <c:v>0.50564883655174009</c:v>
                </c:pt>
                <c:pt idx="15">
                  <c:v>-0.28014451289616993</c:v>
                </c:pt>
                <c:pt idx="16">
                  <c:v>9.7751060486512512E-2</c:v>
                </c:pt>
                <c:pt idx="17">
                  <c:v>0.49821180305863672</c:v>
                </c:pt>
                <c:pt idx="18">
                  <c:v>-0.13277915686786568</c:v>
                </c:pt>
                <c:pt idx="19">
                  <c:v>0.10517387759125472</c:v>
                </c:pt>
                <c:pt idx="20">
                  <c:v>0.24673138437150988</c:v>
                </c:pt>
                <c:pt idx="21">
                  <c:v>0.16925969746939212</c:v>
                </c:pt>
                <c:pt idx="22">
                  <c:v>0.33700560279082875</c:v>
                </c:pt>
                <c:pt idx="23">
                  <c:v>-0.20740474727035102</c:v>
                </c:pt>
                <c:pt idx="24">
                  <c:v>0.66685979971388232</c:v>
                </c:pt>
                <c:pt idx="25">
                  <c:v>-0.10148361931987583</c:v>
                </c:pt>
                <c:pt idx="26">
                  <c:v>5.1354561937606652E-2</c:v>
                </c:pt>
                <c:pt idx="27">
                  <c:v>0.11541940726431302</c:v>
                </c:pt>
                <c:pt idx="28">
                  <c:v>0.11214349066584391</c:v>
                </c:pt>
                <c:pt idx="29">
                  <c:v>6.6549669683218765E-2</c:v>
                </c:pt>
                <c:pt idx="30">
                  <c:v>9.9830730948366309E-2</c:v>
                </c:pt>
                <c:pt idx="31">
                  <c:v>-0.12123562661150435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2864"/>
        <c:axId val="349733440"/>
      </c:scatterChart>
      <c:valAx>
        <c:axId val="3497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3440"/>
        <c:crossesAt val="-1000000"/>
        <c:crossBetween val="midCat"/>
        <c:majorUnit val="5"/>
        <c:minorUnit val="1"/>
      </c:valAx>
      <c:valAx>
        <c:axId val="34973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2864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Forecast Error Percent</a:t>
            </a:r>
          </a:p>
        </c:rich>
      </c:tx>
      <c:layout>
        <c:manualLayout>
          <c:xMode val="edge"/>
          <c:yMode val="edge"/>
          <c:x val="0.35306475812568228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0052879418076"/>
          <c:y val="0.23132389428817771"/>
          <c:w val="0.81109471461305382"/>
          <c:h val="0.62279510000663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Data!$Y$5:$Y$36</c:f>
              <c:numCache>
                <c:formatCode>0.00</c:formatCode>
                <c:ptCount val="32"/>
                <c:pt idx="0">
                  <c:v>-0.11152915590138326</c:v>
                </c:pt>
                <c:pt idx="1">
                  <c:v>0.17256128597934675</c:v>
                </c:pt>
                <c:pt idx="2">
                  <c:v>5.0880013052339357E-2</c:v>
                </c:pt>
                <c:pt idx="3">
                  <c:v>2.2152776824906732E-2</c:v>
                </c:pt>
                <c:pt idx="4">
                  <c:v>-0.15664870077375004</c:v>
                </c:pt>
                <c:pt idx="5">
                  <c:v>-3.7751029825560695E-2</c:v>
                </c:pt>
                <c:pt idx="6">
                  <c:v>2.0085597092946567E-2</c:v>
                </c:pt>
                <c:pt idx="7">
                  <c:v>-5.0413601776095489E-2</c:v>
                </c:pt>
                <c:pt idx="8">
                  <c:v>-2.8753313913525418E-2</c:v>
                </c:pt>
                <c:pt idx="9">
                  <c:v>0.12119385103271046</c:v>
                </c:pt>
                <c:pt idx="10">
                  <c:v>2.105594978417346E-2</c:v>
                </c:pt>
                <c:pt idx="11">
                  <c:v>-6.4995629636082644E-2</c:v>
                </c:pt>
                <c:pt idx="12">
                  <c:v>7.8208440064257936E-2</c:v>
                </c:pt>
                <c:pt idx="13">
                  <c:v>-5.0915536425246911E-2</c:v>
                </c:pt>
                <c:pt idx="14">
                  <c:v>9.6661258372475831E-3</c:v>
                </c:pt>
                <c:pt idx="15">
                  <c:v>-1.1412210201121773E-2</c:v>
                </c:pt>
                <c:pt idx="16">
                  <c:v>5.9130955624782683E-2</c:v>
                </c:pt>
                <c:pt idx="17">
                  <c:v>0.14515357694063682</c:v>
                </c:pt>
                <c:pt idx="18">
                  <c:v>-9.908553147238254E-2</c:v>
                </c:pt>
                <c:pt idx="19">
                  <c:v>-4.5544055605002645E-2</c:v>
                </c:pt>
                <c:pt idx="20">
                  <c:v>6.2496761013239074E-2</c:v>
                </c:pt>
                <c:pt idx="21">
                  <c:v>-8.6306539860779033E-2</c:v>
                </c:pt>
                <c:pt idx="22">
                  <c:v>0.13429408814494642</c:v>
                </c:pt>
                <c:pt idx="23">
                  <c:v>-0.11371128950522551</c:v>
                </c:pt>
                <c:pt idx="24">
                  <c:v>0.19297134145085437</c:v>
                </c:pt>
                <c:pt idx="25">
                  <c:v>-0.19572084204591592</c:v>
                </c:pt>
                <c:pt idx="26">
                  <c:v>9.3752409240144222E-3</c:v>
                </c:pt>
                <c:pt idx="27">
                  <c:v>3.0764813590909601E-2</c:v>
                </c:pt>
                <c:pt idx="28">
                  <c:v>1.503120306878108E-2</c:v>
                </c:pt>
                <c:pt idx="29">
                  <c:v>4.7462202308278433E-2</c:v>
                </c:pt>
                <c:pt idx="30">
                  <c:v>-8.7979980680836359E-2</c:v>
                </c:pt>
                <c:pt idx="31">
                  <c:v>2.4606631700597837E-2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5168"/>
        <c:axId val="349735744"/>
      </c:scatterChart>
      <c:valAx>
        <c:axId val="3497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5744"/>
        <c:crossesAt val="-1000000"/>
        <c:crossBetween val="midCat"/>
        <c:majorUnit val="5"/>
        <c:minorUnit val="1"/>
      </c:valAx>
      <c:valAx>
        <c:axId val="34973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5168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Forecast Error Percent</a:t>
            </a:r>
          </a:p>
        </c:rich>
      </c:tx>
      <c:layout>
        <c:manualLayout>
          <c:xMode val="edge"/>
          <c:yMode val="edge"/>
          <c:x val="0.35810638173613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Data!$Z$5:$Z$36</c:f>
              <c:numCache>
                <c:formatCode>0.00</c:formatCode>
                <c:ptCount val="32"/>
                <c:pt idx="0">
                  <c:v>-0.18684198421049386</c:v>
                </c:pt>
                <c:pt idx="1">
                  <c:v>0.20993270962470861</c:v>
                </c:pt>
                <c:pt idx="2">
                  <c:v>-4.6094123787566596E-2</c:v>
                </c:pt>
                <c:pt idx="3">
                  <c:v>-7.8089054364932797E-2</c:v>
                </c:pt>
                <c:pt idx="4">
                  <c:v>-0.15926722795382339</c:v>
                </c:pt>
                <c:pt idx="5">
                  <c:v>0.17385908696220453</c:v>
                </c:pt>
                <c:pt idx="6">
                  <c:v>-7.8542697338478643E-2</c:v>
                </c:pt>
                <c:pt idx="7">
                  <c:v>-0.2034959086121666</c:v>
                </c:pt>
                <c:pt idx="8">
                  <c:v>-6.4117116158448825E-2</c:v>
                </c:pt>
                <c:pt idx="9">
                  <c:v>0.35256778409791595</c:v>
                </c:pt>
                <c:pt idx="10">
                  <c:v>2.7815098746922242E-3</c:v>
                </c:pt>
                <c:pt idx="11">
                  <c:v>-0.14464089055570215</c:v>
                </c:pt>
                <c:pt idx="12">
                  <c:v>9.96496983680661E-2</c:v>
                </c:pt>
                <c:pt idx="13">
                  <c:v>4.4078857410032174E-2</c:v>
                </c:pt>
                <c:pt idx="14">
                  <c:v>8.2945736434111475E-2</c:v>
                </c:pt>
                <c:pt idx="15">
                  <c:v>-1.0708708963682023E-3</c:v>
                </c:pt>
                <c:pt idx="16">
                  <c:v>7.0897460396794426E-2</c:v>
                </c:pt>
                <c:pt idx="17">
                  <c:v>0.21553938663337541</c:v>
                </c:pt>
                <c:pt idx="18">
                  <c:v>-0.1690383331576521</c:v>
                </c:pt>
                <c:pt idx="19">
                  <c:v>-1.3114643630778963E-2</c:v>
                </c:pt>
                <c:pt idx="20">
                  <c:v>0.18067035092268771</c:v>
                </c:pt>
                <c:pt idx="21">
                  <c:v>0.1374948920594376</c:v>
                </c:pt>
                <c:pt idx="22">
                  <c:v>0.10034775388319107</c:v>
                </c:pt>
                <c:pt idx="23">
                  <c:v>-2.4439555114640115E-2</c:v>
                </c:pt>
                <c:pt idx="24">
                  <c:v>0.14241927272424079</c:v>
                </c:pt>
                <c:pt idx="25">
                  <c:v>-0.32443210821847707</c:v>
                </c:pt>
                <c:pt idx="26">
                  <c:v>5.5394865677019949E-2</c:v>
                </c:pt>
                <c:pt idx="27">
                  <c:v>6.5431285220871577E-2</c:v>
                </c:pt>
                <c:pt idx="28">
                  <c:v>-2.7333623597471209E-2</c:v>
                </c:pt>
                <c:pt idx="29">
                  <c:v>8.6576273515809307E-2</c:v>
                </c:pt>
                <c:pt idx="30">
                  <c:v>-0.18664275230286242</c:v>
                </c:pt>
                <c:pt idx="31">
                  <c:v>8.6596644012304647E-3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7472"/>
        <c:axId val="349738048"/>
      </c:scatterChart>
      <c:valAx>
        <c:axId val="3497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8048"/>
        <c:crossesAt val="-1000000"/>
        <c:crossBetween val="midCat"/>
        <c:majorUnit val="5"/>
        <c:minorUnit val="1"/>
      </c:valAx>
      <c:valAx>
        <c:axId val="34973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7472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Forecast Error Percent</a:t>
            </a:r>
          </a:p>
        </c:rich>
      </c:tx>
      <c:layout>
        <c:manualLayout>
          <c:xMode val="edge"/>
          <c:yMode val="edge"/>
          <c:x val="0.3504870970183418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4230374077317"/>
          <c:y val="0.23050438634938547"/>
          <c:w val="0.81145382244463915"/>
          <c:h val="0.624134953807566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Data!$U$5:$U$36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xVal>
          <c:yVal>
            <c:numRef>
              <c:f>Data!$AA$5:$AA$36</c:f>
              <c:numCache>
                <c:formatCode>0.00</c:formatCode>
                <c:ptCount val="32"/>
                <c:pt idx="0">
                  <c:v>-0.10005230301197932</c:v>
                </c:pt>
                <c:pt idx="1">
                  <c:v>0.19049886059960069</c:v>
                </c:pt>
                <c:pt idx="2">
                  <c:v>4.6444848658286231E-3</c:v>
                </c:pt>
                <c:pt idx="3">
                  <c:v>-0.16030674764554567</c:v>
                </c:pt>
                <c:pt idx="4">
                  <c:v>-0.1390839184219301</c:v>
                </c:pt>
                <c:pt idx="5">
                  <c:v>-7.9007459278426562E-2</c:v>
                </c:pt>
                <c:pt idx="6">
                  <c:v>-0.1703543922850535</c:v>
                </c:pt>
                <c:pt idx="7">
                  <c:v>-0.2538912835249022</c:v>
                </c:pt>
                <c:pt idx="8">
                  <c:v>-3.5184905406990728E-2</c:v>
                </c:pt>
                <c:pt idx="9">
                  <c:v>0.33651814930896307</c:v>
                </c:pt>
                <c:pt idx="10">
                  <c:v>-2.8614633690648685E-2</c:v>
                </c:pt>
                <c:pt idx="11">
                  <c:v>-0.12291544584431834</c:v>
                </c:pt>
                <c:pt idx="12">
                  <c:v>8.1229101810218474E-2</c:v>
                </c:pt>
                <c:pt idx="13">
                  <c:v>-6.3235476278952041E-2</c:v>
                </c:pt>
                <c:pt idx="14">
                  <c:v>0.16575828358854872</c:v>
                </c:pt>
                <c:pt idx="15">
                  <c:v>7.3572604598470624E-3</c:v>
                </c:pt>
                <c:pt idx="16">
                  <c:v>0.19764362166885402</c:v>
                </c:pt>
                <c:pt idx="17">
                  <c:v>0.14377677268050176</c:v>
                </c:pt>
                <c:pt idx="18">
                  <c:v>8.5111370967289213E-2</c:v>
                </c:pt>
                <c:pt idx="19">
                  <c:v>-0.11345905085293649</c:v>
                </c:pt>
                <c:pt idx="20">
                  <c:v>0.10464172685223043</c:v>
                </c:pt>
                <c:pt idx="21">
                  <c:v>0.11448058501910524</c:v>
                </c:pt>
                <c:pt idx="22">
                  <c:v>1.9033181741622978E-2</c:v>
                </c:pt>
                <c:pt idx="23">
                  <c:v>1.3711870696868094E-2</c:v>
                </c:pt>
                <c:pt idx="24">
                  <c:v>4.1186485473177228E-2</c:v>
                </c:pt>
                <c:pt idx="25">
                  <c:v>-2.2311588674124219E-2</c:v>
                </c:pt>
                <c:pt idx="26">
                  <c:v>0.12176419924398595</c:v>
                </c:pt>
                <c:pt idx="27">
                  <c:v>5.5238693248219423E-2</c:v>
                </c:pt>
                <c:pt idx="28">
                  <c:v>-2.4218236097756016E-2</c:v>
                </c:pt>
                <c:pt idx="29">
                  <c:v>0.10221133308204855</c:v>
                </c:pt>
                <c:pt idx="30">
                  <c:v>-0.20074358212194351</c:v>
                </c:pt>
                <c:pt idx="31">
                  <c:v>8.8286084328683304E-2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9776"/>
        <c:axId val="349740352"/>
      </c:scatterChart>
      <c:valAx>
        <c:axId val="3497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40352"/>
        <c:crossesAt val="-1000000"/>
        <c:crossBetween val="midCat"/>
        <c:majorUnit val="5"/>
        <c:minorUnit val="1"/>
      </c:valAx>
      <c:valAx>
        <c:axId val="34974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739776"/>
        <c:crossesAt val="196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n-US"/>
              <a:t>Historic Williamson Forecast Error Volumes</a:t>
            </a:r>
          </a:p>
        </c:rich>
      </c:tx>
      <c:layout>
        <c:manualLayout>
          <c:xMode val="edge"/>
          <c:yMode val="edge"/>
          <c:x val="0.34483845544516151"/>
          <c:y val="2.7778658565351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4068444115217"/>
          <c:y val="0.10672853027740169"/>
          <c:w val="0.75618147015474702"/>
          <c:h val="0.85529027688054771"/>
        </c:manualLayout>
      </c:layout>
      <c:lineChart>
        <c:grouping val="standard"/>
        <c:varyColors val="0"/>
        <c:ser>
          <c:idx val="0"/>
          <c:order val="0"/>
          <c:tx>
            <c:strRef>
              <c:f>Data!$M$5</c:f>
              <c:strCache>
                <c:ptCount val="1"/>
                <c:pt idx="0">
                  <c:v>1980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Data!$N$5:$S$5</c:f>
              <c:numCache>
                <c:formatCode>0</c:formatCode>
                <c:ptCount val="6"/>
                <c:pt idx="0">
                  <c:v>-76595.702479337837</c:v>
                </c:pt>
                <c:pt idx="1">
                  <c:v>-76595.702479337837</c:v>
                </c:pt>
                <c:pt idx="2">
                  <c:v>-76595.702479337837</c:v>
                </c:pt>
                <c:pt idx="3">
                  <c:v>-44008.925619833914</c:v>
                </c:pt>
                <c:pt idx="4">
                  <c:v>-42967.603305784505</c:v>
                </c:pt>
                <c:pt idx="5">
                  <c:v>-13785.785123966576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Data!$M$6</c:f>
              <c:strCache>
                <c:ptCount val="1"/>
                <c:pt idx="0">
                  <c:v>1981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Data!$N$6:$S$6</c:f>
              <c:numCache>
                <c:formatCode>0</c:formatCode>
                <c:ptCount val="6"/>
                <c:pt idx="0">
                  <c:v>36134.876033058557</c:v>
                </c:pt>
                <c:pt idx="1">
                  <c:v>36134.876033058557</c:v>
                </c:pt>
                <c:pt idx="2">
                  <c:v>36134.876033058557</c:v>
                </c:pt>
                <c:pt idx="3">
                  <c:v>48639.008264463402</c:v>
                </c:pt>
                <c:pt idx="4">
                  <c:v>32445.950413223556</c:v>
                </c:pt>
                <c:pt idx="5">
                  <c:v>19841.983471074655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Data!$M$7</c:f>
              <c:strCache>
                <c:ptCount val="1"/>
                <c:pt idx="0">
                  <c:v>1982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Data!$N$7:$S$7</c:f>
              <c:numCache>
                <c:formatCode>0</c:formatCode>
                <c:ptCount val="6"/>
                <c:pt idx="0">
                  <c:v>-8212.5619834690733</c:v>
                </c:pt>
                <c:pt idx="1">
                  <c:v>-8212.5619834690733</c:v>
                </c:pt>
                <c:pt idx="2">
                  <c:v>-8212.5619834690733</c:v>
                </c:pt>
                <c:pt idx="3">
                  <c:v>36288.264462811298</c:v>
                </c:pt>
                <c:pt idx="4">
                  <c:v>-16815.867768594104</c:v>
                </c:pt>
                <c:pt idx="5">
                  <c:v>901.48760330629329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Data!$M$8</c:f>
              <c:strCache>
                <c:ptCount val="1"/>
                <c:pt idx="0">
                  <c:v>1983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Data!$N$8:$S$8</c:f>
              <c:numCache>
                <c:formatCode>0</c:formatCode>
                <c:ptCount val="6"/>
                <c:pt idx="0">
                  <c:v>-153320.33057851015</c:v>
                </c:pt>
                <c:pt idx="1">
                  <c:v>-153320.33057851015</c:v>
                </c:pt>
                <c:pt idx="2">
                  <c:v>-153320.33057851015</c:v>
                </c:pt>
                <c:pt idx="3">
                  <c:v>19213.553719010066</c:v>
                </c:pt>
                <c:pt idx="4">
                  <c:v>-37523.636363635094</c:v>
                </c:pt>
                <c:pt idx="5">
                  <c:v>-47536.859504131426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Data!$M$9</c:f>
              <c:strCache>
                <c:ptCount val="1"/>
                <c:pt idx="0">
                  <c:v>1984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Data!$N$9:$S$9</c:f>
              <c:numCache>
                <c:formatCode>0</c:formatCode>
                <c:ptCount val="6"/>
                <c:pt idx="0">
                  <c:v>-122126.28099173355</c:v>
                </c:pt>
                <c:pt idx="1">
                  <c:v>-122126.28099173355</c:v>
                </c:pt>
                <c:pt idx="2">
                  <c:v>-122126.28099173355</c:v>
                </c:pt>
                <c:pt idx="3">
                  <c:v>-121579.17355371751</c:v>
                </c:pt>
                <c:pt idx="4">
                  <c:v>-65924.628099172478</c:v>
                </c:pt>
                <c:pt idx="5">
                  <c:v>-33279.999999999345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Data!$M$10</c:f>
              <c:strCache>
                <c:ptCount val="1"/>
                <c:pt idx="0">
                  <c:v>1985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Data!$N$10:$S$10</c:f>
              <c:numCache>
                <c:formatCode>0</c:formatCode>
                <c:ptCount val="6"/>
                <c:pt idx="0">
                  <c:v>40318.347107439418</c:v>
                </c:pt>
                <c:pt idx="1">
                  <c:v>40318.347107439418</c:v>
                </c:pt>
                <c:pt idx="2">
                  <c:v>40318.347107439418</c:v>
                </c:pt>
                <c:pt idx="3">
                  <c:v>-19807.272727271538</c:v>
                </c:pt>
                <c:pt idx="4">
                  <c:v>44877.024793389122</c:v>
                </c:pt>
                <c:pt idx="5">
                  <c:v>-13382.47933884253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Data!$M$11</c:f>
              <c:strCache>
                <c:ptCount val="1"/>
                <c:pt idx="0">
                  <c:v>1986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Data!$N$11:$S$11</c:f>
              <c:numCache>
                <c:formatCode>0</c:formatCode>
                <c:ptCount val="6"/>
                <c:pt idx="0">
                  <c:v>-156348.09917355209</c:v>
                </c:pt>
                <c:pt idx="1">
                  <c:v>-156348.09917355209</c:v>
                </c:pt>
                <c:pt idx="2">
                  <c:v>-156348.09917355209</c:v>
                </c:pt>
                <c:pt idx="3">
                  <c:v>12600.661157025854</c:v>
                </c:pt>
                <c:pt idx="4">
                  <c:v>-21224.132231404212</c:v>
                </c:pt>
                <c:pt idx="5">
                  <c:v>-30389.421487602845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Data!$M$12</c:f>
              <c:strCache>
                <c:ptCount val="1"/>
                <c:pt idx="0">
                  <c:v>1987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Data!$N$12:$S$12</c:f>
              <c:numCache>
                <c:formatCode>0</c:formatCode>
                <c:ptCount val="6"/>
                <c:pt idx="0">
                  <c:v>-10105.454545453596</c:v>
                </c:pt>
                <c:pt idx="1">
                  <c:v>-10105.454545453596</c:v>
                </c:pt>
                <c:pt idx="2">
                  <c:v>-10105.454545453596</c:v>
                </c:pt>
                <c:pt idx="3">
                  <c:v>-18406.280991734831</c:v>
                </c:pt>
                <c:pt idx="4">
                  <c:v>-39855.867768594493</c:v>
                </c:pt>
                <c:pt idx="5">
                  <c:v>-35049.586776859142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Data!$M$13</c:f>
              <c:strCache>
                <c:ptCount val="1"/>
                <c:pt idx="0">
                  <c:v>1988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Data!$N$13:$S$13</c:f>
              <c:numCache>
                <c:formatCode>0</c:formatCode>
                <c:ptCount val="6"/>
                <c:pt idx="0">
                  <c:v>50995.041322314879</c:v>
                </c:pt>
                <c:pt idx="1">
                  <c:v>50995.041322314879</c:v>
                </c:pt>
                <c:pt idx="2">
                  <c:v>50995.041322314879</c:v>
                </c:pt>
                <c:pt idx="3">
                  <c:v>-8712.3966942142779</c:v>
                </c:pt>
                <c:pt idx="4">
                  <c:v>-10756.0330578508</c:v>
                </c:pt>
                <c:pt idx="5">
                  <c:v>-4157.3553719005076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Data!$M$14</c:f>
              <c:strCache>
                <c:ptCount val="1"/>
                <c:pt idx="0">
                  <c:v>1989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val>
            <c:numRef>
              <c:f>Data!$N$14:$S$14</c:f>
              <c:numCache>
                <c:formatCode>0</c:formatCode>
                <c:ptCount val="6"/>
                <c:pt idx="0">
                  <c:v>-58098.181818180252</c:v>
                </c:pt>
                <c:pt idx="1">
                  <c:v>-58098.181818180252</c:v>
                </c:pt>
                <c:pt idx="2">
                  <c:v>-58098.181818180252</c:v>
                </c:pt>
                <c:pt idx="3">
                  <c:v>72364.628099174806</c:v>
                </c:pt>
                <c:pt idx="4">
                  <c:v>88886.942148761023</c:v>
                </c:pt>
                <c:pt idx="5">
                  <c:v>48343.140495868167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Data!$M$15</c:f>
              <c:strCache>
                <c:ptCount val="1"/>
                <c:pt idx="0">
                  <c:v>1990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Data!$N$15:$S$15</c:f>
              <c:numCache>
                <c:formatCode>0</c:formatCode>
                <c:ptCount val="6"/>
                <c:pt idx="0">
                  <c:v>3658.5123966950164</c:v>
                </c:pt>
                <c:pt idx="1">
                  <c:v>3658.5123966950164</c:v>
                </c:pt>
                <c:pt idx="2">
                  <c:v>3658.5123966950164</c:v>
                </c:pt>
                <c:pt idx="3">
                  <c:v>6050.2479338848898</c:v>
                </c:pt>
                <c:pt idx="4">
                  <c:v>418.84297520704195</c:v>
                </c:pt>
                <c:pt idx="5">
                  <c:v>-3240.3305785120865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Data!$M$16</c:f>
              <c:strCache>
                <c:ptCount val="1"/>
                <c:pt idx="0">
                  <c:v>1991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val>
            <c:numRef>
              <c:f>Data!$N$16:$S$16</c:f>
              <c:numCache>
                <c:formatCode>0</c:formatCode>
                <c:ptCount val="6"/>
                <c:pt idx="0">
                  <c:v>-127371.57024793322</c:v>
                </c:pt>
                <c:pt idx="1">
                  <c:v>-127371.57024793322</c:v>
                </c:pt>
                <c:pt idx="2">
                  <c:v>-127371.57024793322</c:v>
                </c:pt>
                <c:pt idx="3">
                  <c:v>-16273.057851239117</c:v>
                </c:pt>
                <c:pt idx="4">
                  <c:v>-22490.247933883893</c:v>
                </c:pt>
                <c:pt idx="5">
                  <c:v>-13313.388429751769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Data!$M$17</c:f>
              <c:strCache>
                <c:ptCount val="1"/>
                <c:pt idx="0">
                  <c:v>1992</c:v>
                </c:pt>
              </c:strCache>
            </c:strRef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val>
            <c:numRef>
              <c:f>Data!$N$17:$S$17</c:f>
              <c:numCache>
                <c:formatCode>0</c:formatCode>
                <c:ptCount val="6"/>
                <c:pt idx="0">
                  <c:v>52258.842975207073</c:v>
                </c:pt>
                <c:pt idx="1">
                  <c:v>52258.842975207073</c:v>
                </c:pt>
                <c:pt idx="2">
                  <c:v>52258.842975207073</c:v>
                </c:pt>
                <c:pt idx="3">
                  <c:v>14291.900826446665</c:v>
                </c:pt>
                <c:pt idx="4">
                  <c:v>10964.958677686254</c:v>
                </c:pt>
                <c:pt idx="5">
                  <c:v>6986.7768595043599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Data!$M$18</c:f>
              <c:strCache>
                <c:ptCount val="1"/>
                <c:pt idx="0">
                  <c:v>1993</c:v>
                </c:pt>
              </c:strCache>
            </c:strRef>
          </c:tx>
          <c:spPr>
            <a:ln w="12700">
              <a:solidFill>
                <a:srgbClr val="CC9C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CC9CCC"/>
                </a:solidFill>
                <a:prstDash val="solid"/>
              </a:ln>
            </c:spPr>
          </c:marker>
          <c:val>
            <c:numRef>
              <c:f>Data!$N$18:$S$18</c:f>
              <c:numCache>
                <c:formatCode>0</c:formatCode>
                <c:ptCount val="6"/>
                <c:pt idx="0">
                  <c:v>-45976.528925618026</c:v>
                </c:pt>
                <c:pt idx="1">
                  <c:v>-45976.528925618026</c:v>
                </c:pt>
                <c:pt idx="2">
                  <c:v>-45976.528925618026</c:v>
                </c:pt>
                <c:pt idx="3">
                  <c:v>-32941.157024792119</c:v>
                </c:pt>
                <c:pt idx="4">
                  <c:v>13214.21487603385</c:v>
                </c:pt>
                <c:pt idx="5">
                  <c:v>-10800.661157024337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Data!$M$19</c:f>
              <c:strCache>
                <c:ptCount val="1"/>
                <c:pt idx="0">
                  <c:v>1994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val>
            <c:numRef>
              <c:f>Data!$N$19:$S$19</c:f>
              <c:numCache>
                <c:formatCode>0</c:formatCode>
                <c:ptCount val="6"/>
                <c:pt idx="0">
                  <c:v>80399.669421488114</c:v>
                </c:pt>
                <c:pt idx="1">
                  <c:v>80399.669421488114</c:v>
                </c:pt>
                <c:pt idx="2">
                  <c:v>80399.669421488114</c:v>
                </c:pt>
                <c:pt idx="3">
                  <c:v>1997.0247933888459</c:v>
                </c:pt>
                <c:pt idx="4">
                  <c:v>9727.2727272730463</c:v>
                </c:pt>
                <c:pt idx="5">
                  <c:v>13934.545454545671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Data!$M$20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E3E3E3"/>
                </a:solidFill>
                <a:prstDash val="solid"/>
              </a:ln>
            </c:spPr>
          </c:marker>
          <c:val>
            <c:numRef>
              <c:f>Data!$N$20:$S$20</c:f>
              <c:numCache>
                <c:formatCode>0</c:formatCode>
                <c:ptCount val="6"/>
                <c:pt idx="0">
                  <c:v>-111480.66115702341</c:v>
                </c:pt>
                <c:pt idx="1">
                  <c:v>-111480.66115702341</c:v>
                </c:pt>
                <c:pt idx="2">
                  <c:v>-111480.66115702341</c:v>
                </c:pt>
                <c:pt idx="3">
                  <c:v>-5939.8347107427871</c:v>
                </c:pt>
                <c:pt idx="4">
                  <c:v>-300.16528925546027</c:v>
                </c:pt>
                <c:pt idx="5">
                  <c:v>1175.8677685954808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Data!$M$21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Data!$N$21:$S$21</c:f>
              <c:numCache>
                <c:formatCode>0</c:formatCode>
                <c:ptCount val="6"/>
                <c:pt idx="0">
                  <c:v>38332.89256198486</c:v>
                </c:pt>
                <c:pt idx="1">
                  <c:v>38332.89256198486</c:v>
                </c:pt>
                <c:pt idx="2">
                  <c:v>38332.89256198486</c:v>
                </c:pt>
                <c:pt idx="3">
                  <c:v>31851.90082644732</c:v>
                </c:pt>
                <c:pt idx="4">
                  <c:v>19132.892561984194</c:v>
                </c:pt>
                <c:pt idx="5">
                  <c:v>28714.710743802018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Data!$M$22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val>
            <c:numRef>
              <c:f>Data!$N$22:$S$22</c:f>
              <c:numCache>
                <c:formatCode>0</c:formatCode>
                <c:ptCount val="6"/>
                <c:pt idx="0">
                  <c:v>171771.9008264475</c:v>
                </c:pt>
                <c:pt idx="1">
                  <c:v>171771.9008264475</c:v>
                </c:pt>
                <c:pt idx="2">
                  <c:v>171771.9008264475</c:v>
                </c:pt>
                <c:pt idx="3">
                  <c:v>66223.140495868734</c:v>
                </c:pt>
                <c:pt idx="4">
                  <c:v>49649.586776860131</c:v>
                </c:pt>
                <c:pt idx="5">
                  <c:v>19861.157024793756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Data!$M$25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Data!$N$25:$S$25</c:f>
              <c:numCache>
                <c:formatCode>0</c:formatCode>
                <c:ptCount val="6"/>
                <c:pt idx="0">
                  <c:v>92203.966942150029</c:v>
                </c:pt>
                <c:pt idx="1">
                  <c:v>92203.966942150029</c:v>
                </c:pt>
                <c:pt idx="2">
                  <c:v>92203.966942150029</c:v>
                </c:pt>
                <c:pt idx="3">
                  <c:v>30298.181818182798</c:v>
                </c:pt>
                <c:pt idx="4">
                  <c:v>44223.801652893198</c:v>
                </c:pt>
                <c:pt idx="5">
                  <c:v>15346.115702479721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Data!$M$36</c:f>
              <c:strCache>
                <c:ptCount val="1"/>
                <c:pt idx="0">
                  <c:v>2011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Data!$N$36:$S$36</c:f>
              <c:numCache>
                <c:formatCode>0</c:formatCode>
                <c:ptCount val="6"/>
                <c:pt idx="0">
                  <c:v>-55801.652892560465</c:v>
                </c:pt>
                <c:pt idx="1">
                  <c:v>-55801.652892560465</c:v>
                </c:pt>
                <c:pt idx="2">
                  <c:v>-55801.652892560465</c:v>
                </c:pt>
                <c:pt idx="3">
                  <c:v>13725.61983471195</c:v>
                </c:pt>
                <c:pt idx="4">
                  <c:v>2919.0082644636846</c:v>
                </c:pt>
                <c:pt idx="5">
                  <c:v>18252.892561984027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Data!$M$23</c:f>
              <c:strCache>
                <c:ptCount val="1"/>
                <c:pt idx="0">
                  <c:v>1998</c:v>
                </c:pt>
              </c:strCache>
            </c:strRef>
          </c:tx>
          <c:marker>
            <c:symbol val="none"/>
          </c:marker>
          <c:val>
            <c:numRef>
              <c:f>Data!$N$23:$S$23</c:f>
              <c:numCache>
                <c:formatCode>0</c:formatCode>
                <c:ptCount val="6"/>
                <c:pt idx="0">
                  <c:v>-72568.264462808089</c:v>
                </c:pt>
                <c:pt idx="1">
                  <c:v>-72568.264462808089</c:v>
                </c:pt>
                <c:pt idx="2">
                  <c:v>-72568.264462808089</c:v>
                </c:pt>
                <c:pt idx="3">
                  <c:v>-67533.553719006712</c:v>
                </c:pt>
                <c:pt idx="4">
                  <c:v>-69978.181818180703</c:v>
                </c:pt>
                <c:pt idx="5">
                  <c:v>19922.644628099788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Data!$M$24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val>
            <c:numRef>
              <c:f>Data!$N$24:$S$24</c:f>
              <c:numCache>
                <c:formatCode>0</c:formatCode>
                <c:ptCount val="6"/>
                <c:pt idx="0">
                  <c:v>62082.975206613584</c:v>
                </c:pt>
                <c:pt idx="1">
                  <c:v>62082.975206613584</c:v>
                </c:pt>
                <c:pt idx="2">
                  <c:v>62082.975206613584</c:v>
                </c:pt>
                <c:pt idx="3">
                  <c:v>-33288.925619833091</c:v>
                </c:pt>
                <c:pt idx="4">
                  <c:v>-5275.7024793377805</c:v>
                </c:pt>
                <c:pt idx="5">
                  <c:v>-25979.834710743206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Data!$M$26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val>
            <c:numRef>
              <c:f>Data!$N$26:$S$26</c:f>
              <c:numCache>
                <c:formatCode>0</c:formatCode>
                <c:ptCount val="6"/>
                <c:pt idx="0">
                  <c:v>36036.033057851964</c:v>
                </c:pt>
                <c:pt idx="1">
                  <c:v>36036.033057851964</c:v>
                </c:pt>
                <c:pt idx="2">
                  <c:v>36036.033057851964</c:v>
                </c:pt>
                <c:pt idx="3">
                  <c:v>-23903.801652891987</c:v>
                </c:pt>
                <c:pt idx="4">
                  <c:v>20911.404958678075</c:v>
                </c:pt>
                <c:pt idx="5">
                  <c:v>12223.801652892846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Data!$M$27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val>
            <c:numRef>
              <c:f>Data!$N$27:$S$27</c:f>
              <c:numCache>
                <c:formatCode>0</c:formatCode>
                <c:ptCount val="6"/>
                <c:pt idx="0">
                  <c:v>88524.297520662119</c:v>
                </c:pt>
                <c:pt idx="1">
                  <c:v>88524.297520662119</c:v>
                </c:pt>
                <c:pt idx="2">
                  <c:v>88524.297520662119</c:v>
                </c:pt>
                <c:pt idx="3">
                  <c:v>45320.991735537915</c:v>
                </c:pt>
                <c:pt idx="4">
                  <c:v>17418.512396694667</c:v>
                </c:pt>
                <c:pt idx="5">
                  <c:v>2017.1900826449018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Data!$M$26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val>
            <c:numRef>
              <c:f>Data!$N$26:$S$26</c:f>
              <c:numCache>
                <c:formatCode>0</c:formatCode>
                <c:ptCount val="6"/>
                <c:pt idx="0">
                  <c:v>36036.033057851964</c:v>
                </c:pt>
                <c:pt idx="1">
                  <c:v>36036.033057851964</c:v>
                </c:pt>
                <c:pt idx="2">
                  <c:v>36036.033057851964</c:v>
                </c:pt>
                <c:pt idx="3">
                  <c:v>-23903.801652891987</c:v>
                </c:pt>
                <c:pt idx="4">
                  <c:v>20911.404958678075</c:v>
                </c:pt>
                <c:pt idx="5">
                  <c:v>12223.801652892846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Data!$M$27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val>
            <c:numRef>
              <c:f>Data!$N$27:$S$27</c:f>
              <c:numCache>
                <c:formatCode>0</c:formatCode>
                <c:ptCount val="6"/>
                <c:pt idx="0">
                  <c:v>88524.297520662119</c:v>
                </c:pt>
                <c:pt idx="1">
                  <c:v>88524.297520662119</c:v>
                </c:pt>
                <c:pt idx="2">
                  <c:v>88524.297520662119</c:v>
                </c:pt>
                <c:pt idx="3">
                  <c:v>45320.991735537915</c:v>
                </c:pt>
                <c:pt idx="4">
                  <c:v>17418.512396694667</c:v>
                </c:pt>
                <c:pt idx="5">
                  <c:v>2017.1900826449018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Data!$M$28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val>
            <c:numRef>
              <c:f>Data!$N$28:$S$28</c:f>
              <c:numCache>
                <c:formatCode>0</c:formatCode>
                <c:ptCount val="6"/>
                <c:pt idx="0">
                  <c:v>-59567.603305784076</c:v>
                </c:pt>
                <c:pt idx="1">
                  <c:v>-59567.603305784076</c:v>
                </c:pt>
                <c:pt idx="2">
                  <c:v>-59567.603305784076</c:v>
                </c:pt>
                <c:pt idx="3">
                  <c:v>-40204.62809917274</c:v>
                </c:pt>
                <c:pt idx="4">
                  <c:v>-4935.2066115696971</c:v>
                </c:pt>
                <c:pt idx="5">
                  <c:v>1636.6942148763428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Data!$M$29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val>
            <c:numRef>
              <c:f>Data!$N$29:$S$29</c:f>
              <c:numCache>
                <c:formatCode>0</c:formatCode>
                <c:ptCount val="6"/>
                <c:pt idx="0">
                  <c:v>154094.21487603389</c:v>
                </c:pt>
                <c:pt idx="1">
                  <c:v>154094.21487603389</c:v>
                </c:pt>
                <c:pt idx="2">
                  <c:v>154094.21487603389</c:v>
                </c:pt>
                <c:pt idx="3">
                  <c:v>61925.619834711368</c:v>
                </c:pt>
                <c:pt idx="4">
                  <c:v>22564.29752066157</c:v>
                </c:pt>
                <c:pt idx="5">
                  <c:v>4430.4132231407893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Data!$M$30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val>
            <c:numRef>
              <c:f>Data!$N$30:$S$30</c:f>
              <c:numCache>
                <c:formatCode>0</c:formatCode>
                <c:ptCount val="6"/>
                <c:pt idx="0">
                  <c:v>-29432.396694213992</c:v>
                </c:pt>
                <c:pt idx="1">
                  <c:v>-29432.396694213992</c:v>
                </c:pt>
                <c:pt idx="2">
                  <c:v>-29432.396694213992</c:v>
                </c:pt>
                <c:pt idx="3">
                  <c:v>-67021.157024792672</c:v>
                </c:pt>
                <c:pt idx="4">
                  <c:v>-77318.016528925</c:v>
                </c:pt>
                <c:pt idx="5">
                  <c:v>-2784.1322314046265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Data!$M$31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Data!$N$31:$S$31</c:f>
              <c:numCache>
                <c:formatCode>0</c:formatCode>
                <c:ptCount val="6"/>
                <c:pt idx="0">
                  <c:v>28239.338842977078</c:v>
                </c:pt>
                <c:pt idx="1">
                  <c:v>28239.338842977078</c:v>
                </c:pt>
                <c:pt idx="2">
                  <c:v>28239.338842977078</c:v>
                </c:pt>
                <c:pt idx="3">
                  <c:v>6110.4132231420181</c:v>
                </c:pt>
                <c:pt idx="4">
                  <c:v>19525.289256199299</c:v>
                </c:pt>
                <c:pt idx="5">
                  <c:v>20189.752066116143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Data!$M$32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Data!$N$32:$S$32</c:f>
              <c:numCache>
                <c:formatCode>0</c:formatCode>
                <c:ptCount val="6"/>
                <c:pt idx="0">
                  <c:v>29863.140495868833</c:v>
                </c:pt>
                <c:pt idx="1">
                  <c:v>29863.140495868833</c:v>
                </c:pt>
                <c:pt idx="2">
                  <c:v>29863.140495868833</c:v>
                </c:pt>
                <c:pt idx="3">
                  <c:v>11264.132231405654</c:v>
                </c:pt>
                <c:pt idx="4">
                  <c:v>11422.809917355806</c:v>
                </c:pt>
                <c:pt idx="5">
                  <c:v>6281.6528925622915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Data!$M$33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Data!$N$33:$S$33</c:f>
              <c:numCache>
                <c:formatCode>0</c:formatCode>
                <c:ptCount val="6"/>
                <c:pt idx="0">
                  <c:v>41631.074380166523</c:v>
                </c:pt>
                <c:pt idx="1">
                  <c:v>41631.074380166523</c:v>
                </c:pt>
                <c:pt idx="2">
                  <c:v>41631.074380166523</c:v>
                </c:pt>
                <c:pt idx="3">
                  <c:v>6769.5867768604785</c:v>
                </c:pt>
                <c:pt idx="4">
                  <c:v>-7222.1487603299011</c:v>
                </c:pt>
                <c:pt idx="5">
                  <c:v>-3797.3553719004371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Data!$M$34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Data!$N$34:$S$34</c:f>
              <c:numCache>
                <c:formatCode>0</c:formatCode>
                <c:ptCount val="6"/>
                <c:pt idx="0">
                  <c:v>18728.595041323217</c:v>
                </c:pt>
                <c:pt idx="1">
                  <c:v>18728.595041323217</c:v>
                </c:pt>
                <c:pt idx="2">
                  <c:v>18728.595041323217</c:v>
                </c:pt>
                <c:pt idx="3">
                  <c:v>16577.19008264536</c:v>
                </c:pt>
                <c:pt idx="4">
                  <c:v>18325.950413223723</c:v>
                </c:pt>
                <c:pt idx="5">
                  <c:v>13446.280991735905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Data!$M$36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val>
            <c:numRef>
              <c:f>Data!$N$36:$S$36</c:f>
              <c:numCache>
                <c:formatCode>0</c:formatCode>
                <c:ptCount val="6"/>
                <c:pt idx="0">
                  <c:v>-55801.652892560465</c:v>
                </c:pt>
                <c:pt idx="1">
                  <c:v>-55801.652892560465</c:v>
                </c:pt>
                <c:pt idx="2">
                  <c:v>-55801.652892560465</c:v>
                </c:pt>
                <c:pt idx="3">
                  <c:v>13725.61983471195</c:v>
                </c:pt>
                <c:pt idx="4">
                  <c:v>2919.0082644636846</c:v>
                </c:pt>
                <c:pt idx="5">
                  <c:v>18252.892561984027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89568"/>
        <c:axId val="350013120"/>
      </c:lineChart>
      <c:catAx>
        <c:axId val="350189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5001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001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forecast error (1000's acre-feet)</a:t>
                </a:r>
              </a:p>
            </c:rich>
          </c:tx>
          <c:layout>
            <c:manualLayout>
              <c:xMode val="edge"/>
              <c:yMode val="edge"/>
              <c:x val="1.8473488684562223E-2"/>
              <c:y val="0.3377300067682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35018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520094554354902"/>
          <c:y val="0.22807740716814606"/>
          <c:w val="8.5517241379310341E-2"/>
          <c:h val="0.771922610550874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Data!$P$5:$P$36</c:f>
              <c:numCache>
                <c:formatCode>0</c:formatCode>
                <c:ptCount val="32"/>
                <c:pt idx="0">
                  <c:v>-76595.702479337837</c:v>
                </c:pt>
                <c:pt idx="1">
                  <c:v>36134.876033058557</c:v>
                </c:pt>
                <c:pt idx="2">
                  <c:v>-8212.5619834690733</c:v>
                </c:pt>
                <c:pt idx="3">
                  <c:v>-153320.33057851015</c:v>
                </c:pt>
                <c:pt idx="4">
                  <c:v>-122126.28099173355</c:v>
                </c:pt>
                <c:pt idx="5">
                  <c:v>40318.347107439418</c:v>
                </c:pt>
                <c:pt idx="6">
                  <c:v>-156348.09917355209</c:v>
                </c:pt>
                <c:pt idx="7">
                  <c:v>-10105.454545453596</c:v>
                </c:pt>
                <c:pt idx="8">
                  <c:v>50995.041322314879</c:v>
                </c:pt>
                <c:pt idx="9">
                  <c:v>-58098.181818180252</c:v>
                </c:pt>
                <c:pt idx="10">
                  <c:v>3658.5123966950164</c:v>
                </c:pt>
                <c:pt idx="11">
                  <c:v>-127371.57024793322</c:v>
                </c:pt>
                <c:pt idx="12">
                  <c:v>52258.842975207073</c:v>
                </c:pt>
                <c:pt idx="13">
                  <c:v>-45976.528925618026</c:v>
                </c:pt>
                <c:pt idx="14">
                  <c:v>80399.669421488114</c:v>
                </c:pt>
                <c:pt idx="15">
                  <c:v>-111480.66115702341</c:v>
                </c:pt>
                <c:pt idx="16">
                  <c:v>38332.89256198486</c:v>
                </c:pt>
                <c:pt idx="17">
                  <c:v>171771.9008264475</c:v>
                </c:pt>
                <c:pt idx="18">
                  <c:v>-72568.264462808089</c:v>
                </c:pt>
                <c:pt idx="19">
                  <c:v>62082.975206613584</c:v>
                </c:pt>
                <c:pt idx="20">
                  <c:v>92203.966942150029</c:v>
                </c:pt>
                <c:pt idx="21">
                  <c:v>36036.033057851964</c:v>
                </c:pt>
                <c:pt idx="22">
                  <c:v>88524.297520662119</c:v>
                </c:pt>
                <c:pt idx="23">
                  <c:v>-59567.603305784076</c:v>
                </c:pt>
                <c:pt idx="24">
                  <c:v>154094.21487603389</c:v>
                </c:pt>
                <c:pt idx="25">
                  <c:v>-29432.396694213992</c:v>
                </c:pt>
                <c:pt idx="26">
                  <c:v>28239.338842977078</c:v>
                </c:pt>
                <c:pt idx="27">
                  <c:v>29863.140495868833</c:v>
                </c:pt>
                <c:pt idx="28">
                  <c:v>41631.074380166523</c:v>
                </c:pt>
                <c:pt idx="29">
                  <c:v>18728.595041323217</c:v>
                </c:pt>
                <c:pt idx="30">
                  <c:v>26047.603305785968</c:v>
                </c:pt>
                <c:pt idx="31">
                  <c:v>-55801.652892560465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3888"/>
        <c:axId val="349974464"/>
      </c:scatterChart>
      <c:valAx>
        <c:axId val="349973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9974464"/>
        <c:crosses val="autoZero"/>
        <c:crossBetween val="midCat"/>
      </c:valAx>
      <c:valAx>
        <c:axId val="349974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4997388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Data!$Q$5:$Q$36</c:f>
              <c:numCache>
                <c:formatCode>0</c:formatCode>
                <c:ptCount val="32"/>
                <c:pt idx="0">
                  <c:v>-44008.925619833914</c:v>
                </c:pt>
                <c:pt idx="1">
                  <c:v>48639.008264463402</c:v>
                </c:pt>
                <c:pt idx="2">
                  <c:v>36288.264462811298</c:v>
                </c:pt>
                <c:pt idx="3">
                  <c:v>19213.553719010066</c:v>
                </c:pt>
                <c:pt idx="4">
                  <c:v>-121579.17355371751</c:v>
                </c:pt>
                <c:pt idx="5">
                  <c:v>-19807.272727271538</c:v>
                </c:pt>
                <c:pt idx="6">
                  <c:v>12600.661157025854</c:v>
                </c:pt>
                <c:pt idx="7">
                  <c:v>-18406.280991734831</c:v>
                </c:pt>
                <c:pt idx="8">
                  <c:v>-8712.3966942142779</c:v>
                </c:pt>
                <c:pt idx="9">
                  <c:v>72364.628099174806</c:v>
                </c:pt>
                <c:pt idx="10">
                  <c:v>6050.2479338848898</c:v>
                </c:pt>
                <c:pt idx="11">
                  <c:v>-16273.057851239117</c:v>
                </c:pt>
                <c:pt idx="12">
                  <c:v>14291.900826446665</c:v>
                </c:pt>
                <c:pt idx="13">
                  <c:v>-32941.157024792119</c:v>
                </c:pt>
                <c:pt idx="14">
                  <c:v>1997.0247933888459</c:v>
                </c:pt>
                <c:pt idx="15">
                  <c:v>-5939.8347107427871</c:v>
                </c:pt>
                <c:pt idx="16">
                  <c:v>31851.90082644732</c:v>
                </c:pt>
                <c:pt idx="17">
                  <c:v>66223.140495868734</c:v>
                </c:pt>
                <c:pt idx="18">
                  <c:v>-67533.553719006712</c:v>
                </c:pt>
                <c:pt idx="19">
                  <c:v>-33288.925619833091</c:v>
                </c:pt>
                <c:pt idx="20">
                  <c:v>30298.181818182798</c:v>
                </c:pt>
                <c:pt idx="21">
                  <c:v>-23903.801652891987</c:v>
                </c:pt>
                <c:pt idx="22">
                  <c:v>45320.991735537915</c:v>
                </c:pt>
                <c:pt idx="23">
                  <c:v>-40204.62809917274</c:v>
                </c:pt>
                <c:pt idx="24">
                  <c:v>61925.619834711368</c:v>
                </c:pt>
                <c:pt idx="25">
                  <c:v>-67021.157024792672</c:v>
                </c:pt>
                <c:pt idx="26">
                  <c:v>6110.4132231420181</c:v>
                </c:pt>
                <c:pt idx="27">
                  <c:v>11264.132231405654</c:v>
                </c:pt>
                <c:pt idx="28">
                  <c:v>6769.5867768604785</c:v>
                </c:pt>
                <c:pt idx="29">
                  <c:v>16577.19008264536</c:v>
                </c:pt>
                <c:pt idx="30">
                  <c:v>-26917.685950412531</c:v>
                </c:pt>
                <c:pt idx="31">
                  <c:v>13725.61983471195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76192"/>
        <c:axId val="349976768"/>
      </c:scatterChart>
      <c:valAx>
        <c:axId val="349976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9976768"/>
        <c:crosses val="autoZero"/>
        <c:crossBetween val="midCat"/>
      </c:valAx>
      <c:valAx>
        <c:axId val="349976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4997619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Data!$R$5:$R$36</c:f>
              <c:numCache>
                <c:formatCode>0</c:formatCode>
                <c:ptCount val="32"/>
                <c:pt idx="0">
                  <c:v>-42967.603305784505</c:v>
                </c:pt>
                <c:pt idx="1">
                  <c:v>32445.950413223556</c:v>
                </c:pt>
                <c:pt idx="2">
                  <c:v>-16815.867768594104</c:v>
                </c:pt>
                <c:pt idx="3">
                  <c:v>-37523.636363635094</c:v>
                </c:pt>
                <c:pt idx="4">
                  <c:v>-65924.628099172478</c:v>
                </c:pt>
                <c:pt idx="5">
                  <c:v>44877.024793389122</c:v>
                </c:pt>
                <c:pt idx="6">
                  <c:v>-21224.132231404212</c:v>
                </c:pt>
                <c:pt idx="7">
                  <c:v>-39855.867768594493</c:v>
                </c:pt>
                <c:pt idx="8">
                  <c:v>-10756.0330578508</c:v>
                </c:pt>
                <c:pt idx="9">
                  <c:v>88886.942148761023</c:v>
                </c:pt>
                <c:pt idx="10">
                  <c:v>418.84297520704195</c:v>
                </c:pt>
                <c:pt idx="11">
                  <c:v>-22490.247933883893</c:v>
                </c:pt>
                <c:pt idx="12">
                  <c:v>10964.958677686254</c:v>
                </c:pt>
                <c:pt idx="13">
                  <c:v>13214.21487603385</c:v>
                </c:pt>
                <c:pt idx="14">
                  <c:v>9727.2727272730463</c:v>
                </c:pt>
                <c:pt idx="15">
                  <c:v>-300.16528925546027</c:v>
                </c:pt>
                <c:pt idx="16">
                  <c:v>19132.892561984194</c:v>
                </c:pt>
                <c:pt idx="17">
                  <c:v>49649.586776860131</c:v>
                </c:pt>
                <c:pt idx="18">
                  <c:v>-69978.181818180703</c:v>
                </c:pt>
                <c:pt idx="19">
                  <c:v>-5275.7024793377805</c:v>
                </c:pt>
                <c:pt idx="20">
                  <c:v>44223.801652893198</c:v>
                </c:pt>
                <c:pt idx="21">
                  <c:v>20911.404958678075</c:v>
                </c:pt>
                <c:pt idx="22">
                  <c:v>17418.512396694667</c:v>
                </c:pt>
                <c:pt idx="23">
                  <c:v>-4935.2066115696971</c:v>
                </c:pt>
                <c:pt idx="24">
                  <c:v>22564.29752066157</c:v>
                </c:pt>
                <c:pt idx="25">
                  <c:v>-77318.016528925</c:v>
                </c:pt>
                <c:pt idx="26">
                  <c:v>19525.289256199299</c:v>
                </c:pt>
                <c:pt idx="27">
                  <c:v>11422.809917355806</c:v>
                </c:pt>
                <c:pt idx="28">
                  <c:v>-7222.1487603299011</c:v>
                </c:pt>
                <c:pt idx="29">
                  <c:v>18325.950413223723</c:v>
                </c:pt>
                <c:pt idx="30">
                  <c:v>-39010.247933883729</c:v>
                </c:pt>
                <c:pt idx="31">
                  <c:v>2919.0082644636846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68448"/>
        <c:axId val="350569600"/>
      </c:scatterChart>
      <c:valAx>
        <c:axId val="3505684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50569600"/>
        <c:crosses val="autoZero"/>
        <c:crossBetween val="midCat"/>
      </c:valAx>
      <c:valAx>
        <c:axId val="350569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35056844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Forecast Error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Data!$S$5:$S$36</c:f>
              <c:numCache>
                <c:formatCode>0</c:formatCode>
                <c:ptCount val="32"/>
                <c:pt idx="0">
                  <c:v>-13785.785123966576</c:v>
                </c:pt>
                <c:pt idx="1">
                  <c:v>19841.983471074655</c:v>
                </c:pt>
                <c:pt idx="2">
                  <c:v>901.48760330629329</c:v>
                </c:pt>
                <c:pt idx="3">
                  <c:v>-47536.859504131426</c:v>
                </c:pt>
                <c:pt idx="4">
                  <c:v>-33279.999999999345</c:v>
                </c:pt>
                <c:pt idx="5">
                  <c:v>-13382.47933884253</c:v>
                </c:pt>
                <c:pt idx="6">
                  <c:v>-30389.421487602845</c:v>
                </c:pt>
                <c:pt idx="7">
                  <c:v>-35049.586776859142</c:v>
                </c:pt>
                <c:pt idx="8">
                  <c:v>-4157.3553719005076</c:v>
                </c:pt>
                <c:pt idx="9">
                  <c:v>48343.140495868167</c:v>
                </c:pt>
                <c:pt idx="10">
                  <c:v>-3240.3305785120865</c:v>
                </c:pt>
                <c:pt idx="11">
                  <c:v>-13313.388429751769</c:v>
                </c:pt>
                <c:pt idx="12">
                  <c:v>6986.7768595043599</c:v>
                </c:pt>
                <c:pt idx="13">
                  <c:v>-10800.661157024337</c:v>
                </c:pt>
                <c:pt idx="14">
                  <c:v>13934.545454545671</c:v>
                </c:pt>
                <c:pt idx="15">
                  <c:v>1175.8677685954808</c:v>
                </c:pt>
                <c:pt idx="16">
                  <c:v>28714.710743802018</c:v>
                </c:pt>
                <c:pt idx="17">
                  <c:v>19861.157024793756</c:v>
                </c:pt>
                <c:pt idx="18">
                  <c:v>19922.644628099788</c:v>
                </c:pt>
                <c:pt idx="19">
                  <c:v>-25979.834710743206</c:v>
                </c:pt>
                <c:pt idx="20">
                  <c:v>15346.115702479721</c:v>
                </c:pt>
                <c:pt idx="21">
                  <c:v>12223.801652892846</c:v>
                </c:pt>
                <c:pt idx="22">
                  <c:v>2017.1900826449018</c:v>
                </c:pt>
                <c:pt idx="23">
                  <c:v>1636.6942148763428</c:v>
                </c:pt>
                <c:pt idx="24">
                  <c:v>4430.4132231407893</c:v>
                </c:pt>
                <c:pt idx="25">
                  <c:v>-2784.1322314046265</c:v>
                </c:pt>
                <c:pt idx="26">
                  <c:v>20189.752066116143</c:v>
                </c:pt>
                <c:pt idx="27">
                  <c:v>6281.6528925622915</c:v>
                </c:pt>
                <c:pt idx="28">
                  <c:v>-3797.3553719004371</c:v>
                </c:pt>
                <c:pt idx="29">
                  <c:v>13446.280991735905</c:v>
                </c:pt>
                <c:pt idx="30">
                  <c:v>-28130.247933883937</c:v>
                </c:pt>
                <c:pt idx="31">
                  <c:v>18252.892561984027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74432"/>
        <c:axId val="457877184"/>
      </c:scatterChart>
      <c:valAx>
        <c:axId val="401074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877184"/>
        <c:crosses val="autoZero"/>
        <c:crossBetween val="midCat"/>
      </c:valAx>
      <c:valAx>
        <c:axId val="457877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noFill/>
        </c:spPr>
        <c:crossAx val="40107443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Data!$V$5:$V$36</c:f>
              <c:numCache>
                <c:formatCode>0.00</c:formatCode>
                <c:ptCount val="32"/>
                <c:pt idx="0">
                  <c:v>-0.19411185169546699</c:v>
                </c:pt>
                <c:pt idx="1">
                  <c:v>0.12819917386195193</c:v>
                </c:pt>
                <c:pt idx="2">
                  <c:v>-1.1514886895191038E-2</c:v>
                </c:pt>
                <c:pt idx="3">
                  <c:v>-0.1767747453541694</c:v>
                </c:pt>
                <c:pt idx="4">
                  <c:v>-0.15735362141800002</c:v>
                </c:pt>
                <c:pt idx="5">
                  <c:v>7.6843447612785942E-2</c:v>
                </c:pt>
                <c:pt idx="6">
                  <c:v>-0.24922064700525906</c:v>
                </c:pt>
                <c:pt idx="7">
                  <c:v>-2.7678180152182645E-2</c:v>
                </c:pt>
                <c:pt idx="8">
                  <c:v>0.16829771217229397</c:v>
                </c:pt>
                <c:pt idx="9">
                  <c:v>-9.7300885494693193E-2</c:v>
                </c:pt>
                <c:pt idx="10">
                  <c:v>1.2732280420799689E-2</c:v>
                </c:pt>
                <c:pt idx="11">
                  <c:v>-0.5087301650175462</c:v>
                </c:pt>
                <c:pt idx="12">
                  <c:v>0.28597193881243183</c:v>
                </c:pt>
                <c:pt idx="13">
                  <c:v>-7.1063673672934563E-2</c:v>
                </c:pt>
                <c:pt idx="14">
                  <c:v>0.38915557006301482</c:v>
                </c:pt>
                <c:pt idx="15">
                  <c:v>-0.21418790259988332</c:v>
                </c:pt>
                <c:pt idx="16">
                  <c:v>7.1162489843313581E-2</c:v>
                </c:pt>
                <c:pt idx="17">
                  <c:v>0.37650443087045415</c:v>
                </c:pt>
                <c:pt idx="18">
                  <c:v>-0.10647248154959833</c:v>
                </c:pt>
                <c:pt idx="19">
                  <c:v>8.4938471947842542E-2</c:v>
                </c:pt>
                <c:pt idx="20">
                  <c:v>0.19019125705417533</c:v>
                </c:pt>
                <c:pt idx="21">
                  <c:v>0.13011090740687989</c:v>
                </c:pt>
                <c:pt idx="22">
                  <c:v>0.26231309949219844</c:v>
                </c:pt>
                <c:pt idx="23">
                  <c:v>-0.16847585228069339</c:v>
                </c:pt>
                <c:pt idx="24">
                  <c:v>0.48018521952325416</c:v>
                </c:pt>
                <c:pt idx="25">
                  <c:v>-8.5950970113661873E-2</c:v>
                </c:pt>
                <c:pt idx="26">
                  <c:v>4.3327774328763335E-2</c:v>
                </c:pt>
                <c:pt idx="27">
                  <c:v>8.1562781022138195E-2</c:v>
                </c:pt>
                <c:pt idx="28">
                  <c:v>9.2437714975273963E-2</c:v>
                </c:pt>
                <c:pt idx="29">
                  <c:v>5.3621896254401488E-2</c:v>
                </c:pt>
                <c:pt idx="30">
                  <c:v>8.5136130938106042E-2</c:v>
                </c:pt>
                <c:pt idx="31">
                  <c:v>-0.10003852194268875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8912"/>
        <c:axId val="457879488"/>
      </c:scatterChart>
      <c:valAx>
        <c:axId val="4578789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879488"/>
        <c:crosses val="autoZero"/>
        <c:crossBetween val="midCat"/>
      </c:valAx>
      <c:valAx>
        <c:axId val="457879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457878912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February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Data!$W$5:$W$36</c:f>
              <c:numCache>
                <c:formatCode>0.00</c:formatCode>
                <c:ptCount val="32"/>
                <c:pt idx="0">
                  <c:v>-0.19411185169546699</c:v>
                </c:pt>
                <c:pt idx="1">
                  <c:v>0.12819917386195193</c:v>
                </c:pt>
                <c:pt idx="2">
                  <c:v>-1.1514886895191038E-2</c:v>
                </c:pt>
                <c:pt idx="3">
                  <c:v>-0.1767747453541694</c:v>
                </c:pt>
                <c:pt idx="4">
                  <c:v>-0.15735362141800002</c:v>
                </c:pt>
                <c:pt idx="5">
                  <c:v>7.6843447612785942E-2</c:v>
                </c:pt>
                <c:pt idx="6">
                  <c:v>-0.24922064700525906</c:v>
                </c:pt>
                <c:pt idx="7">
                  <c:v>-2.7678180152182645E-2</c:v>
                </c:pt>
                <c:pt idx="8">
                  <c:v>0.16829771217229397</c:v>
                </c:pt>
                <c:pt idx="9">
                  <c:v>-9.7300885494693193E-2</c:v>
                </c:pt>
                <c:pt idx="10">
                  <c:v>1.2732280420799689E-2</c:v>
                </c:pt>
                <c:pt idx="11">
                  <c:v>-0.5087301650175462</c:v>
                </c:pt>
                <c:pt idx="12">
                  <c:v>0.28597193881243183</c:v>
                </c:pt>
                <c:pt idx="13">
                  <c:v>-7.1063673672934563E-2</c:v>
                </c:pt>
                <c:pt idx="14">
                  <c:v>0.38915557006301482</c:v>
                </c:pt>
                <c:pt idx="15">
                  <c:v>-0.21418790259988332</c:v>
                </c:pt>
                <c:pt idx="16">
                  <c:v>7.1162489843313581E-2</c:v>
                </c:pt>
                <c:pt idx="17">
                  <c:v>0.37650443087045415</c:v>
                </c:pt>
                <c:pt idx="18">
                  <c:v>-0.10647248154959833</c:v>
                </c:pt>
                <c:pt idx="19">
                  <c:v>8.4938471947842542E-2</c:v>
                </c:pt>
                <c:pt idx="20">
                  <c:v>0.19019125705417533</c:v>
                </c:pt>
                <c:pt idx="21">
                  <c:v>0.13011090740687989</c:v>
                </c:pt>
                <c:pt idx="22">
                  <c:v>0.26231309949219844</c:v>
                </c:pt>
                <c:pt idx="23">
                  <c:v>-0.16847585228069339</c:v>
                </c:pt>
                <c:pt idx="24">
                  <c:v>0.48018521952325416</c:v>
                </c:pt>
                <c:pt idx="25">
                  <c:v>-8.5950970113661873E-2</c:v>
                </c:pt>
                <c:pt idx="26">
                  <c:v>4.3327774328763335E-2</c:v>
                </c:pt>
                <c:pt idx="27">
                  <c:v>8.1562781022138195E-2</c:v>
                </c:pt>
                <c:pt idx="28">
                  <c:v>9.2437714975273963E-2</c:v>
                </c:pt>
                <c:pt idx="29">
                  <c:v>5.3621896254401488E-2</c:v>
                </c:pt>
                <c:pt idx="30">
                  <c:v>8.5136130938106042E-2</c:v>
                </c:pt>
                <c:pt idx="31">
                  <c:v>-0.10003852194268875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1216"/>
        <c:axId val="457881792"/>
      </c:scatterChart>
      <c:valAx>
        <c:axId val="457881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881792"/>
        <c:crosses val="autoZero"/>
        <c:crossBetween val="midCat"/>
      </c:valAx>
      <c:valAx>
        <c:axId val="457881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457881216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March Forecast Error Percent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Data!$H$5:$H$36</c:f>
              <c:numCache>
                <c:formatCode>0</c:formatCode>
                <c:ptCount val="32"/>
                <c:pt idx="0">
                  <c:v>394.59570247933783</c:v>
                </c:pt>
                <c:pt idx="1">
                  <c:v>281.86512396694144</c:v>
                </c:pt>
                <c:pt idx="2">
                  <c:v>713.21256198346907</c:v>
                </c:pt>
                <c:pt idx="3">
                  <c:v>867.32033057851015</c:v>
                </c:pt>
                <c:pt idx="4">
                  <c:v>776.12628099173355</c:v>
                </c:pt>
                <c:pt idx="5">
                  <c:v>524.68165289256058</c:v>
                </c:pt>
                <c:pt idx="6">
                  <c:v>627.3480991735521</c:v>
                </c:pt>
                <c:pt idx="7">
                  <c:v>365.1054545454536</c:v>
                </c:pt>
                <c:pt idx="8">
                  <c:v>303.00495867768512</c:v>
                </c:pt>
                <c:pt idx="9">
                  <c:v>597.09818181818025</c:v>
                </c:pt>
                <c:pt idx="10">
                  <c:v>287.34148760330498</c:v>
                </c:pt>
                <c:pt idx="11">
                  <c:v>250.37157024793322</c:v>
                </c:pt>
                <c:pt idx="12">
                  <c:v>182.74115702479293</c:v>
                </c:pt>
                <c:pt idx="13">
                  <c:v>646.97652892561803</c:v>
                </c:pt>
                <c:pt idx="14">
                  <c:v>206.60033057851189</c:v>
                </c:pt>
                <c:pt idx="15">
                  <c:v>520.48066115702341</c:v>
                </c:pt>
                <c:pt idx="16">
                  <c:v>538.66710743801514</c:v>
                </c:pt>
                <c:pt idx="17">
                  <c:v>456.22809917355249</c:v>
                </c:pt>
                <c:pt idx="18">
                  <c:v>681.56826446280809</c:v>
                </c:pt>
                <c:pt idx="19">
                  <c:v>730.91702479338642</c:v>
                </c:pt>
                <c:pt idx="20">
                  <c:v>484.79603305784997</c:v>
                </c:pt>
                <c:pt idx="21">
                  <c:v>276.96396694214803</c:v>
                </c:pt>
                <c:pt idx="22">
                  <c:v>337.47570247933788</c:v>
                </c:pt>
                <c:pt idx="23">
                  <c:v>353.56760330578408</c:v>
                </c:pt>
                <c:pt idx="24">
                  <c:v>320.9057851239661</c:v>
                </c:pt>
                <c:pt idx="25">
                  <c:v>342.43239669421399</c:v>
                </c:pt>
                <c:pt idx="26">
                  <c:v>651.76066115702292</c:v>
                </c:pt>
                <c:pt idx="27">
                  <c:v>366.13685950413117</c:v>
                </c:pt>
                <c:pt idx="28">
                  <c:v>450.36892561983348</c:v>
                </c:pt>
                <c:pt idx="29">
                  <c:v>349.27140495867678</c:v>
                </c:pt>
                <c:pt idx="30">
                  <c:v>305.95239669421403</c:v>
                </c:pt>
                <c:pt idx="31">
                  <c:v>557.80165289256047</c:v>
                </c:pt>
              </c:numCache>
            </c:numRef>
          </c:xVal>
          <c:yVal>
            <c:numRef>
              <c:f>Data!$X$5:$X$36</c:f>
              <c:numCache>
                <c:formatCode>0.00</c:formatCode>
                <c:ptCount val="32"/>
                <c:pt idx="0">
                  <c:v>-0.2478753722912575</c:v>
                </c:pt>
                <c:pt idx="1">
                  <c:v>0.16701197264443635</c:v>
                </c:pt>
                <c:pt idx="2">
                  <c:v>-1.5330188679241586E-2</c:v>
                </c:pt>
                <c:pt idx="3">
                  <c:v>-0.2289092761279749</c:v>
                </c:pt>
                <c:pt idx="4">
                  <c:v>-0.20539952696594072</c:v>
                </c:pt>
                <c:pt idx="5">
                  <c:v>9.3155428866477374E-2</c:v>
                </c:pt>
                <c:pt idx="6">
                  <c:v>-0.39048041294310831</c:v>
                </c:pt>
                <c:pt idx="7">
                  <c:v>-3.7233679738463164E-2</c:v>
                </c:pt>
                <c:pt idx="8">
                  <c:v>0.22394495013283816</c:v>
                </c:pt>
                <c:pt idx="9">
                  <c:v>-0.13681898791923827</c:v>
                </c:pt>
                <c:pt idx="10">
                  <c:v>1.7261225177341979E-2</c:v>
                </c:pt>
                <c:pt idx="11">
                  <c:v>-0.63598954155153309</c:v>
                </c:pt>
                <c:pt idx="12">
                  <c:v>0.36113281339236764</c:v>
                </c:pt>
                <c:pt idx="13">
                  <c:v>-9.8674539118191004E-2</c:v>
                </c:pt>
                <c:pt idx="14">
                  <c:v>0.50564883655174009</c:v>
                </c:pt>
                <c:pt idx="15">
                  <c:v>-0.28014451289616993</c:v>
                </c:pt>
                <c:pt idx="16">
                  <c:v>9.7751060486512512E-2</c:v>
                </c:pt>
                <c:pt idx="17">
                  <c:v>0.49821180305863672</c:v>
                </c:pt>
                <c:pt idx="18">
                  <c:v>-0.13277915686786568</c:v>
                </c:pt>
                <c:pt idx="19">
                  <c:v>0.10517387759125472</c:v>
                </c:pt>
                <c:pt idx="20">
                  <c:v>0.24673138437150988</c:v>
                </c:pt>
                <c:pt idx="21">
                  <c:v>0.16925969746939212</c:v>
                </c:pt>
                <c:pt idx="22">
                  <c:v>0.33700560279082875</c:v>
                </c:pt>
                <c:pt idx="23">
                  <c:v>-0.20740474727035102</c:v>
                </c:pt>
                <c:pt idx="24">
                  <c:v>0.66685979971388232</c:v>
                </c:pt>
                <c:pt idx="25">
                  <c:v>-0.10148361931987583</c:v>
                </c:pt>
                <c:pt idx="26">
                  <c:v>5.1354561937606652E-2</c:v>
                </c:pt>
                <c:pt idx="27">
                  <c:v>0.11541940726431302</c:v>
                </c:pt>
                <c:pt idx="28">
                  <c:v>0.11214349066584391</c:v>
                </c:pt>
                <c:pt idx="29">
                  <c:v>6.6549669683218765E-2</c:v>
                </c:pt>
                <c:pt idx="30">
                  <c:v>9.9830730948366309E-2</c:v>
                </c:pt>
                <c:pt idx="31">
                  <c:v>-0.12123562661150435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10368"/>
        <c:axId val="494010944"/>
      </c:scatterChart>
      <c:valAx>
        <c:axId val="494010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94010944"/>
        <c:crosses val="autoZero"/>
        <c:crossBetween val="midCat"/>
      </c:valAx>
      <c:valAx>
        <c:axId val="494010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noFill/>
        </c:spPr>
        <c:crossAx val="494010368"/>
        <c:crosses val="autoZero"/>
        <c:crossBetween val="midCat"/>
      </c:valAx>
      <c:spPr>
        <a:solidFill>
          <a:srgbClr val="C0C0C0"/>
        </a:solidFill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1</xdr:row>
      <xdr:rowOff>4761</xdr:rowOff>
    </xdr:from>
    <xdr:to>
      <xdr:col>1</xdr:col>
      <xdr:colOff>5000625</xdr:colOff>
      <xdr:row>17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</xdr:row>
      <xdr:rowOff>0</xdr:rowOff>
    </xdr:from>
    <xdr:to>
      <xdr:col>2</xdr:col>
      <xdr:colOff>4948238</xdr:colOff>
      <xdr:row>17</xdr:row>
      <xdr:rowOff>23814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18</xdr:row>
      <xdr:rowOff>9525</xdr:rowOff>
    </xdr:from>
    <xdr:to>
      <xdr:col>1</xdr:col>
      <xdr:colOff>4986338</xdr:colOff>
      <xdr:row>34</xdr:row>
      <xdr:rowOff>33339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18</xdr:row>
      <xdr:rowOff>0</xdr:rowOff>
    </xdr:from>
    <xdr:to>
      <xdr:col>2</xdr:col>
      <xdr:colOff>4938713</xdr:colOff>
      <xdr:row>34</xdr:row>
      <xdr:rowOff>23814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34</xdr:row>
      <xdr:rowOff>161925</xdr:rowOff>
    </xdr:from>
    <xdr:to>
      <xdr:col>1</xdr:col>
      <xdr:colOff>4995863</xdr:colOff>
      <xdr:row>51</xdr:row>
      <xdr:rowOff>14289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114300</xdr:colOff>
      <xdr:row>35</xdr:row>
      <xdr:rowOff>9525</xdr:rowOff>
    </xdr:from>
    <xdr:to>
      <xdr:col>2</xdr:col>
      <xdr:colOff>4957763</xdr:colOff>
      <xdr:row>51</xdr:row>
      <xdr:rowOff>33339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161925</xdr:rowOff>
    </xdr:from>
    <xdr:to>
      <xdr:col>1</xdr:col>
      <xdr:colOff>4967289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</xdr:row>
      <xdr:rowOff>0</xdr:rowOff>
    </xdr:from>
    <xdr:to>
      <xdr:col>2</xdr:col>
      <xdr:colOff>5024438</xdr:colOff>
      <xdr:row>17</xdr:row>
      <xdr:rowOff>125414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66675</xdr:rowOff>
    </xdr:from>
    <xdr:to>
      <xdr:col>1</xdr:col>
      <xdr:colOff>4967288</xdr:colOff>
      <xdr:row>35</xdr:row>
      <xdr:rowOff>20639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18</xdr:row>
      <xdr:rowOff>95250</xdr:rowOff>
    </xdr:from>
    <xdr:to>
      <xdr:col>2</xdr:col>
      <xdr:colOff>5033963</xdr:colOff>
      <xdr:row>35</xdr:row>
      <xdr:rowOff>49214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36</xdr:row>
      <xdr:rowOff>0</xdr:rowOff>
    </xdr:from>
    <xdr:to>
      <xdr:col>1</xdr:col>
      <xdr:colOff>4976813</xdr:colOff>
      <xdr:row>52</xdr:row>
      <xdr:rowOff>125414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36</xdr:row>
      <xdr:rowOff>9525</xdr:rowOff>
    </xdr:from>
    <xdr:to>
      <xdr:col>2</xdr:col>
      <xdr:colOff>4967288</xdr:colOff>
      <xdr:row>52</xdr:row>
      <xdr:rowOff>134939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123825</xdr:rowOff>
    </xdr:from>
    <xdr:to>
      <xdr:col>8</xdr:col>
      <xdr:colOff>504825</xdr:colOff>
      <xdr:row>17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123825</xdr:rowOff>
    </xdr:from>
    <xdr:to>
      <xdr:col>16</xdr:col>
      <xdr:colOff>114300</xdr:colOff>
      <xdr:row>17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18</xdr:row>
      <xdr:rowOff>57150</xdr:rowOff>
    </xdr:from>
    <xdr:to>
      <xdr:col>8</xdr:col>
      <xdr:colOff>504825</xdr:colOff>
      <xdr:row>34</xdr:row>
      <xdr:rowOff>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47625</xdr:rowOff>
    </xdr:from>
    <xdr:to>
      <xdr:col>16</xdr:col>
      <xdr:colOff>190500</xdr:colOff>
      <xdr:row>33</xdr:row>
      <xdr:rowOff>152400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285750</xdr:colOff>
      <xdr:row>35</xdr:row>
      <xdr:rowOff>19050</xdr:rowOff>
    </xdr:from>
    <xdr:to>
      <xdr:col>8</xdr:col>
      <xdr:colOff>485775</xdr:colOff>
      <xdr:row>50</xdr:row>
      <xdr:rowOff>133350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35</xdr:row>
      <xdr:rowOff>19050</xdr:rowOff>
    </xdr:from>
    <xdr:to>
      <xdr:col>16</xdr:col>
      <xdr:colOff>228600</xdr:colOff>
      <xdr:row>50</xdr:row>
      <xdr:rowOff>133350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0</xdr:rowOff>
    </xdr:from>
    <xdr:to>
      <xdr:col>8</xdr:col>
      <xdr:colOff>285750</xdr:colOff>
      <xdr:row>17</xdr:row>
      <xdr:rowOff>34925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</xdr:row>
      <xdr:rowOff>0</xdr:rowOff>
    </xdr:from>
    <xdr:to>
      <xdr:col>15</xdr:col>
      <xdr:colOff>581025</xdr:colOff>
      <xdr:row>17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18</xdr:row>
      <xdr:rowOff>41275</xdr:rowOff>
    </xdr:from>
    <xdr:to>
      <xdr:col>8</xdr:col>
      <xdr:colOff>285750</xdr:colOff>
      <xdr:row>34</xdr:row>
      <xdr:rowOff>85725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18</xdr:row>
      <xdr:rowOff>31750</xdr:rowOff>
    </xdr:from>
    <xdr:to>
      <xdr:col>15</xdr:col>
      <xdr:colOff>657225</xdr:colOff>
      <xdr:row>34</xdr:row>
      <xdr:rowOff>60325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35</xdr:row>
      <xdr:rowOff>111125</xdr:rowOff>
    </xdr:from>
    <xdr:to>
      <xdr:col>8</xdr:col>
      <xdr:colOff>266700</xdr:colOff>
      <xdr:row>51</xdr:row>
      <xdr:rowOff>149225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447675</xdr:colOff>
      <xdr:row>35</xdr:row>
      <xdr:rowOff>95250</xdr:rowOff>
    </xdr:from>
    <xdr:to>
      <xdr:col>15</xdr:col>
      <xdr:colOff>647700</xdr:colOff>
      <xdr:row>51</xdr:row>
      <xdr:rowOff>133350</xdr:rowOff>
    </xdr:to>
    <xdr:graphicFrame macro="">
      <xdr:nvGraphicFramePr>
        <xdr:cNvPr id="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104775</xdr:rowOff>
    </xdr:from>
    <xdr:to>
      <xdr:col>15</xdr:col>
      <xdr:colOff>285750</xdr:colOff>
      <xdr:row>41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8"/>
  <sheetViews>
    <sheetView showGridLines="0" zoomScaleNormal="100" workbookViewId="0">
      <pane xSplit="1" ySplit="4" topLeftCell="AA5" activePane="bottomRight" state="frozenSplit"/>
      <selection pane="topRight"/>
      <selection pane="bottomLeft"/>
      <selection pane="bottomRight" activeCell="AF5" sqref="AF5"/>
    </sheetView>
  </sheetViews>
  <sheetFormatPr defaultColWidth="6.375" defaultRowHeight="13.5" x14ac:dyDescent="0.25"/>
  <cols>
    <col min="1" max="1" width="11.375" customWidth="1"/>
    <col min="2" max="6" width="6.375" customWidth="1"/>
    <col min="7" max="7" width="7.125" customWidth="1"/>
    <col min="8" max="9" width="11.25" customWidth="1"/>
    <col min="10" max="10" width="12.125" customWidth="1"/>
    <col min="11" max="11" width="11.25" customWidth="1"/>
    <col min="12" max="12" width="1.875" customWidth="1"/>
    <col min="13" max="13" width="10.75" customWidth="1"/>
    <col min="14" max="14" width="11.375" customWidth="1"/>
    <col min="15" max="15" width="11.75" customWidth="1"/>
    <col min="16" max="16" width="11.25" customWidth="1"/>
    <col min="17" max="17" width="9.125" customWidth="1"/>
    <col min="18" max="19" width="8.875" customWidth="1"/>
    <col min="20" max="20" width="1.875" customWidth="1"/>
    <col min="21" max="21" width="10.375" customWidth="1"/>
    <col min="22" max="22" width="9.375" customWidth="1"/>
    <col min="23" max="27" width="8.875" customWidth="1"/>
    <col min="28" max="28" width="1.875" customWidth="1"/>
    <col min="29" max="29" width="14.875" customWidth="1"/>
    <col min="30" max="30" width="9.5" customWidth="1"/>
    <col min="31" max="31" width="1.875" customWidth="1"/>
    <col min="32" max="33" width="9.5" customWidth="1"/>
    <col min="34" max="34" width="8.25" bestFit="1" customWidth="1"/>
    <col min="35" max="35" width="1.875" customWidth="1"/>
    <col min="36" max="36" width="8.25" bestFit="1" customWidth="1"/>
    <col min="37" max="38" width="9.5" customWidth="1"/>
    <col min="39" max="39" width="1.875" customWidth="1"/>
    <col min="40" max="41" width="9.5" customWidth="1"/>
    <col min="42" max="42" width="7.875" bestFit="1" customWidth="1"/>
    <col min="43" max="43" width="1.875" customWidth="1"/>
    <col min="44" max="44" width="7.875" bestFit="1" customWidth="1"/>
    <col min="45" max="46" width="9.5" customWidth="1"/>
    <col min="47" max="47" width="1.875" customWidth="1"/>
    <col min="48" max="49" width="9.5" customWidth="1"/>
    <col min="50" max="50" width="8.875" customWidth="1"/>
    <col min="51" max="51" width="6.375" hidden="1" customWidth="1"/>
    <col min="52" max="52" width="7.25" customWidth="1"/>
  </cols>
  <sheetData>
    <row r="1" spans="1:50" ht="17.25" customHeight="1" x14ac:dyDescent="0.25">
      <c r="B1" s="87" t="s">
        <v>108</v>
      </c>
      <c r="C1" s="88"/>
      <c r="D1" s="88"/>
      <c r="E1" s="88"/>
      <c r="F1" s="88"/>
      <c r="G1" s="88"/>
      <c r="H1" s="88"/>
      <c r="I1" s="88"/>
      <c r="J1" s="88"/>
      <c r="K1" s="88"/>
      <c r="M1" s="86" t="s">
        <v>54</v>
      </c>
      <c r="N1" s="86"/>
      <c r="O1" s="86"/>
      <c r="P1" s="86"/>
      <c r="Q1" s="86"/>
      <c r="R1" s="86"/>
      <c r="S1" s="86"/>
      <c r="U1" s="85" t="s">
        <v>101</v>
      </c>
      <c r="V1" s="86"/>
      <c r="W1" s="86"/>
      <c r="X1" s="86"/>
      <c r="Y1" s="86"/>
      <c r="Z1" s="86"/>
      <c r="AA1" s="86"/>
    </row>
    <row r="2" spans="1:50" x14ac:dyDescent="0.25">
      <c r="B2" s="85" t="s">
        <v>82</v>
      </c>
      <c r="C2" s="85"/>
      <c r="D2" s="85"/>
      <c r="E2" s="85"/>
      <c r="F2" s="85"/>
      <c r="G2" s="85"/>
      <c r="H2" s="52" t="s">
        <v>100</v>
      </c>
      <c r="I2" s="52" t="s">
        <v>77</v>
      </c>
      <c r="J2" s="52" t="s">
        <v>79</v>
      </c>
      <c r="K2" s="52" t="s">
        <v>83</v>
      </c>
      <c r="L2" s="2"/>
      <c r="AC2" s="86" t="s">
        <v>62</v>
      </c>
      <c r="AD2" s="86"/>
      <c r="AF2" s="86" t="s">
        <v>66</v>
      </c>
      <c r="AG2" s="86"/>
      <c r="AH2" s="86"/>
      <c r="AJ2" s="86" t="s">
        <v>67</v>
      </c>
      <c r="AK2" s="86"/>
      <c r="AL2" s="86"/>
      <c r="AN2" s="86" t="s">
        <v>68</v>
      </c>
      <c r="AO2" s="86"/>
      <c r="AP2" s="86"/>
      <c r="AR2" s="86" t="s">
        <v>0</v>
      </c>
      <c r="AS2" s="86"/>
      <c r="AT2" s="86"/>
      <c r="AV2" s="86" t="s">
        <v>1</v>
      </c>
      <c r="AW2" s="86"/>
      <c r="AX2" s="86"/>
    </row>
    <row r="3" spans="1:50" x14ac:dyDescent="0.25">
      <c r="B3" s="85" t="s">
        <v>86</v>
      </c>
      <c r="C3" s="86"/>
      <c r="D3" s="86"/>
      <c r="E3" s="86"/>
      <c r="F3" s="86"/>
      <c r="G3" s="86"/>
      <c r="H3" s="52" t="s">
        <v>80</v>
      </c>
      <c r="I3" s="52" t="s">
        <v>80</v>
      </c>
      <c r="J3" s="52" t="s">
        <v>80</v>
      </c>
      <c r="K3" s="52" t="s">
        <v>80</v>
      </c>
      <c r="L3" s="2"/>
      <c r="N3" t="s">
        <v>55</v>
      </c>
      <c r="V3" t="s">
        <v>56</v>
      </c>
      <c r="AC3" s="10" t="s">
        <v>63</v>
      </c>
      <c r="AD3" s="50" t="s">
        <v>80</v>
      </c>
      <c r="AF3" s="1" t="s">
        <v>63</v>
      </c>
      <c r="AG3" s="50" t="s">
        <v>80</v>
      </c>
      <c r="AH3" s="1" t="s">
        <v>64</v>
      </c>
      <c r="AJ3" s="1" t="s">
        <v>63</v>
      </c>
      <c r="AK3" s="50" t="s">
        <v>80</v>
      </c>
      <c r="AL3" s="1" t="s">
        <v>64</v>
      </c>
      <c r="AN3" s="1" t="s">
        <v>63</v>
      </c>
      <c r="AO3" s="50" t="s">
        <v>80</v>
      </c>
      <c r="AP3" s="1" t="s">
        <v>64</v>
      </c>
      <c r="AR3" s="1" t="s">
        <v>63</v>
      </c>
      <c r="AS3" s="50" t="s">
        <v>80</v>
      </c>
      <c r="AT3" s="1" t="s">
        <v>64</v>
      </c>
      <c r="AV3" s="1" t="s">
        <v>63</v>
      </c>
      <c r="AW3" s="50" t="s">
        <v>80</v>
      </c>
      <c r="AX3" s="1" t="s">
        <v>64</v>
      </c>
    </row>
    <row r="4" spans="1:50" x14ac:dyDescent="0.25">
      <c r="A4" s="47" t="s">
        <v>60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52" t="s">
        <v>81</v>
      </c>
      <c r="I4" s="52" t="s">
        <v>81</v>
      </c>
      <c r="J4" s="52" t="s">
        <v>81</v>
      </c>
      <c r="K4" s="52" t="s">
        <v>81</v>
      </c>
      <c r="L4" s="51" t="s">
        <v>69</v>
      </c>
      <c r="M4" t="s">
        <v>60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51" t="s">
        <v>69</v>
      </c>
      <c r="U4" t="s">
        <v>60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51" t="s">
        <v>69</v>
      </c>
      <c r="AC4" s="1" t="s">
        <v>65</v>
      </c>
      <c r="AD4" s="50" t="s">
        <v>81</v>
      </c>
      <c r="AE4" s="51" t="s">
        <v>69</v>
      </c>
      <c r="AF4" s="10" t="s">
        <v>65</v>
      </c>
      <c r="AG4" s="50" t="s">
        <v>81</v>
      </c>
      <c r="AH4" s="10" t="s">
        <v>65</v>
      </c>
      <c r="AI4" s="51" t="s">
        <v>69</v>
      </c>
      <c r="AJ4" s="10" t="s">
        <v>65</v>
      </c>
      <c r="AK4" s="50" t="s">
        <v>81</v>
      </c>
      <c r="AL4" s="10" t="s">
        <v>65</v>
      </c>
      <c r="AM4" s="51" t="s">
        <v>69</v>
      </c>
      <c r="AN4" s="10" t="s">
        <v>65</v>
      </c>
      <c r="AO4" s="50" t="s">
        <v>81</v>
      </c>
      <c r="AP4" s="10" t="s">
        <v>65</v>
      </c>
      <c r="AQ4" s="51" t="s">
        <v>69</v>
      </c>
      <c r="AR4" s="10" t="s">
        <v>65</v>
      </c>
      <c r="AS4" s="50" t="s">
        <v>81</v>
      </c>
      <c r="AT4" s="10" t="s">
        <v>65</v>
      </c>
      <c r="AU4" s="51" t="s">
        <v>69</v>
      </c>
      <c r="AV4" s="10" t="s">
        <v>65</v>
      </c>
      <c r="AW4" s="50" t="s">
        <v>81</v>
      </c>
      <c r="AX4" s="10" t="s">
        <v>65</v>
      </c>
    </row>
    <row r="5" spans="1:50" x14ac:dyDescent="0.25">
      <c r="A5" s="11">
        <v>1980</v>
      </c>
      <c r="B5" s="60">
        <v>318</v>
      </c>
      <c r="C5" s="61">
        <v>318</v>
      </c>
      <c r="D5" s="61">
        <v>318</v>
      </c>
      <c r="E5" s="61">
        <v>265</v>
      </c>
      <c r="F5" s="61">
        <v>187</v>
      </c>
      <c r="G5" s="61">
        <v>124</v>
      </c>
      <c r="H5" s="61">
        <f ca="1">Annual!E21</f>
        <v>394.59570247933783</v>
      </c>
      <c r="I5" s="61">
        <f ca="1">Annual!F21</f>
        <v>309.00892561983392</v>
      </c>
      <c r="J5" s="61">
        <f ca="1">Annual!G21</f>
        <v>229.96760330578451</v>
      </c>
      <c r="K5" s="62">
        <f ca="1">Annual!H21</f>
        <v>137.78578512396658</v>
      </c>
      <c r="L5" s="4"/>
      <c r="M5" s="14">
        <f>A5</f>
        <v>1980</v>
      </c>
      <c r="N5" s="61">
        <f t="shared" ref="N5:N36" ca="1" si="0">(B5-$H5)*1000</f>
        <v>-76595.702479337837</v>
      </c>
      <c r="O5" s="61">
        <f t="shared" ref="O5:O36" ca="1" si="1">(C5-$H5)*1000</f>
        <v>-76595.702479337837</v>
      </c>
      <c r="P5" s="61">
        <f t="shared" ref="P5:P36" ca="1" si="2">(D5-$H5)*1000</f>
        <v>-76595.702479337837</v>
      </c>
      <c r="Q5" s="61">
        <f ca="1">(E5-$I5)*1000</f>
        <v>-44008.925619833914</v>
      </c>
      <c r="R5" s="61">
        <f t="shared" ref="R5:R18" ca="1" si="3">(F5-$J5)*1000</f>
        <v>-42967.603305784505</v>
      </c>
      <c r="S5" s="62">
        <f ca="1">(G5-$K5)*1000</f>
        <v>-13785.785123966576</v>
      </c>
      <c r="U5" s="14">
        <f>A5</f>
        <v>1980</v>
      </c>
      <c r="V5" s="37">
        <f t="shared" ref="V5:V36" ca="1" si="4">N5/($H5*1000)</f>
        <v>-0.19411185169546699</v>
      </c>
      <c r="W5" s="37">
        <f t="shared" ref="W5:W36" ca="1" si="5">O5/($H5*1000)</f>
        <v>-0.19411185169546699</v>
      </c>
      <c r="X5" s="37">
        <f ca="1">P5/($I5*1000)</f>
        <v>-0.2478753722912575</v>
      </c>
      <c r="Y5" s="37">
        <f t="shared" ref="Y5:Y36" ca="1" si="6">Q5/($H5*1000)</f>
        <v>-0.11152915590138326</v>
      </c>
      <c r="Z5" s="37">
        <f t="shared" ref="Z5:Z18" ca="1" si="7">R5/($J5*1000)</f>
        <v>-0.18684198421049386</v>
      </c>
      <c r="AA5" s="63">
        <f ca="1">S5/($K5*1000)</f>
        <v>-0.10005230301197932</v>
      </c>
      <c r="AB5" s="19"/>
      <c r="AC5" s="4">
        <f t="shared" ref="AC5:AC25" ca="1" si="8">N5</f>
        <v>-76595.702479337837</v>
      </c>
      <c r="AD5" s="4">
        <f ca="1">J5*1000</f>
        <v>229967.60330578452</v>
      </c>
      <c r="AF5" s="4">
        <f t="shared" ref="AF5:AF36" ca="1" si="9">O5</f>
        <v>-76595.702479337837</v>
      </c>
      <c r="AG5" s="4">
        <f t="shared" ref="AG5:AG36" ca="1" si="10">J5*1000</f>
        <v>229967.60330578452</v>
      </c>
      <c r="AH5" s="4">
        <f ca="1">AC5</f>
        <v>-76595.702479337837</v>
      </c>
      <c r="AJ5" s="4">
        <f t="shared" ref="AJ5:AJ36" ca="1" si="11">P5</f>
        <v>-76595.702479337837</v>
      </c>
      <c r="AK5" s="4">
        <f t="shared" ref="AK5:AK36" ca="1" si="12">J5*1000</f>
        <v>229967.60330578452</v>
      </c>
      <c r="AL5" s="4">
        <f ca="1">AF5</f>
        <v>-76595.702479337837</v>
      </c>
      <c r="AN5" s="4">
        <f t="shared" ref="AN5:AN36" ca="1" si="13">Q5</f>
        <v>-44008.925619833914</v>
      </c>
      <c r="AO5" s="4">
        <f t="shared" ref="AO5:AO36" ca="1" si="14">J5*1000</f>
        <v>229967.60330578452</v>
      </c>
      <c r="AP5" s="4">
        <f ca="1">AJ5</f>
        <v>-76595.702479337837</v>
      </c>
      <c r="AR5" s="4">
        <f t="shared" ref="AR5:AR36" ca="1" si="15">R5</f>
        <v>-42967.603305784505</v>
      </c>
      <c r="AS5" s="4">
        <f t="shared" ref="AS5:AS36" ca="1" si="16">J5*1000</f>
        <v>229967.60330578452</v>
      </c>
      <c r="AT5" s="4">
        <f ca="1">AN5</f>
        <v>-44008.925619833914</v>
      </c>
      <c r="AV5" s="4">
        <f t="shared" ref="AV5:AV36" ca="1" si="17">S5</f>
        <v>-13785.785123966576</v>
      </c>
      <c r="AW5" s="4">
        <f t="shared" ref="AW5:AW36" ca="1" si="18">J5*1000</f>
        <v>229967.60330578452</v>
      </c>
      <c r="AX5" s="4">
        <f ca="1">AR5</f>
        <v>-42967.603305784505</v>
      </c>
    </row>
    <row r="6" spans="1:50" x14ac:dyDescent="0.25">
      <c r="A6" s="12">
        <f>A5+1</f>
        <v>1981</v>
      </c>
      <c r="B6" s="21">
        <v>318</v>
      </c>
      <c r="C6" s="22">
        <v>318</v>
      </c>
      <c r="D6" s="22">
        <v>318</v>
      </c>
      <c r="E6" s="22">
        <v>265</v>
      </c>
      <c r="F6" s="22">
        <v>187</v>
      </c>
      <c r="G6" s="22">
        <v>124</v>
      </c>
      <c r="H6" s="22">
        <f ca="1">Annual!E22</f>
        <v>281.86512396694144</v>
      </c>
      <c r="I6" s="22">
        <f ca="1">Annual!F22</f>
        <v>216.3609917355366</v>
      </c>
      <c r="J6" s="22">
        <f ca="1">Annual!G22</f>
        <v>154.55404958677644</v>
      </c>
      <c r="K6" s="23">
        <f ca="1">Annual!H22</f>
        <v>104.15801652892534</v>
      </c>
      <c r="L6" s="4"/>
      <c r="M6" s="27">
        <f t="shared" ref="M6:M25" si="19">A6</f>
        <v>1981</v>
      </c>
      <c r="N6" s="22">
        <f t="shared" ca="1" si="0"/>
        <v>36134.876033058557</v>
      </c>
      <c r="O6" s="22">
        <f t="shared" ca="1" si="1"/>
        <v>36134.876033058557</v>
      </c>
      <c r="P6" s="22">
        <f t="shared" ca="1" si="2"/>
        <v>36134.876033058557</v>
      </c>
      <c r="Q6" s="22">
        <f t="shared" ref="Q6:Q36" ca="1" si="20">(E6-$I6)*1000</f>
        <v>48639.008264463402</v>
      </c>
      <c r="R6" s="22">
        <f t="shared" ca="1" si="3"/>
        <v>32445.950413223556</v>
      </c>
      <c r="S6" s="23">
        <f t="shared" ref="S6:S36" ca="1" si="21">(G6-$K6)*1000</f>
        <v>19841.983471074655</v>
      </c>
      <c r="U6" s="27">
        <f t="shared" ref="U6:U25" si="22">A6</f>
        <v>1981</v>
      </c>
      <c r="V6" s="34">
        <f t="shared" ca="1" si="4"/>
        <v>0.12819917386195193</v>
      </c>
      <c r="W6" s="34">
        <f t="shared" ca="1" si="5"/>
        <v>0.12819917386195193</v>
      </c>
      <c r="X6" s="34">
        <f t="shared" ref="X6:X36" ca="1" si="23">P6/($I6*1000)</f>
        <v>0.16701197264443635</v>
      </c>
      <c r="Y6" s="34">
        <f t="shared" ca="1" si="6"/>
        <v>0.17256128597934675</v>
      </c>
      <c r="Z6" s="34">
        <f t="shared" ca="1" si="7"/>
        <v>0.20993270962470861</v>
      </c>
      <c r="AA6" s="64">
        <f t="shared" ref="AA6:AA36" ca="1" si="24">S6/($K6*1000)</f>
        <v>0.19049886059960069</v>
      </c>
      <c r="AB6" s="19"/>
      <c r="AC6" s="4">
        <f t="shared" ca="1" si="8"/>
        <v>36134.876033058557</v>
      </c>
      <c r="AD6" s="4">
        <f ca="1">J6*1000</f>
        <v>154554.04958677644</v>
      </c>
      <c r="AF6" s="4">
        <f t="shared" ca="1" si="9"/>
        <v>36134.876033058557</v>
      </c>
      <c r="AG6" s="4">
        <f t="shared" ca="1" si="10"/>
        <v>154554.04958677644</v>
      </c>
      <c r="AH6" s="4">
        <f t="shared" ref="AH6:AH25" ca="1" si="25">AC6</f>
        <v>36134.876033058557</v>
      </c>
      <c r="AJ6" s="4">
        <f t="shared" ca="1" si="11"/>
        <v>36134.876033058557</v>
      </c>
      <c r="AK6" s="4">
        <f t="shared" ca="1" si="12"/>
        <v>154554.04958677644</v>
      </c>
      <c r="AL6" s="4">
        <f t="shared" ref="AL6:AL25" ca="1" si="26">AF6</f>
        <v>36134.876033058557</v>
      </c>
      <c r="AN6" s="4">
        <f t="shared" ca="1" si="13"/>
        <v>48639.008264463402</v>
      </c>
      <c r="AO6" s="4">
        <f t="shared" ca="1" si="14"/>
        <v>154554.04958677644</v>
      </c>
      <c r="AP6" s="4">
        <f t="shared" ref="AP6:AP25" ca="1" si="27">AJ6</f>
        <v>36134.876033058557</v>
      </c>
      <c r="AR6" s="4">
        <f t="shared" ca="1" si="15"/>
        <v>32445.950413223556</v>
      </c>
      <c r="AS6" s="4">
        <f t="shared" ca="1" si="16"/>
        <v>154554.04958677644</v>
      </c>
      <c r="AT6" s="4">
        <f t="shared" ref="AT6:AT25" ca="1" si="28">AN6</f>
        <v>48639.008264463402</v>
      </c>
      <c r="AV6" s="4">
        <f t="shared" ca="1" si="17"/>
        <v>19841.983471074655</v>
      </c>
      <c r="AW6" s="4">
        <f t="shared" ca="1" si="18"/>
        <v>154554.04958677644</v>
      </c>
      <c r="AX6" s="4">
        <f t="shared" ref="AX6:AX25" ca="1" si="29">AR6</f>
        <v>32445.950413223556</v>
      </c>
    </row>
    <row r="7" spans="1:50" x14ac:dyDescent="0.25">
      <c r="A7" s="12">
        <f t="shared" ref="A7:A23" si="30">A6+1</f>
        <v>1982</v>
      </c>
      <c r="B7" s="21">
        <v>705</v>
      </c>
      <c r="C7" s="22">
        <v>705</v>
      </c>
      <c r="D7" s="22">
        <v>705</v>
      </c>
      <c r="E7" s="22">
        <v>572</v>
      </c>
      <c r="F7" s="22">
        <v>348</v>
      </c>
      <c r="G7" s="22">
        <v>195</v>
      </c>
      <c r="H7" s="22">
        <f ca="1">Annual!E23</f>
        <v>713.21256198346907</v>
      </c>
      <c r="I7" s="22">
        <f ca="1">Annual!F23</f>
        <v>535.7117355371887</v>
      </c>
      <c r="J7" s="22">
        <f ca="1">Annual!G23</f>
        <v>364.8158677685941</v>
      </c>
      <c r="K7" s="23">
        <f ca="1">Annual!H23</f>
        <v>194.09851239669371</v>
      </c>
      <c r="L7" s="4"/>
      <c r="M7" s="27">
        <f t="shared" si="19"/>
        <v>1982</v>
      </c>
      <c r="N7" s="22">
        <f t="shared" ca="1" si="0"/>
        <v>-8212.5619834690733</v>
      </c>
      <c r="O7" s="22">
        <f t="shared" ca="1" si="1"/>
        <v>-8212.5619834690733</v>
      </c>
      <c r="P7" s="22">
        <f t="shared" ca="1" si="2"/>
        <v>-8212.5619834690733</v>
      </c>
      <c r="Q7" s="22">
        <f t="shared" ca="1" si="20"/>
        <v>36288.264462811298</v>
      </c>
      <c r="R7" s="22">
        <f t="shared" ca="1" si="3"/>
        <v>-16815.867768594104</v>
      </c>
      <c r="S7" s="23">
        <f t="shared" ca="1" si="21"/>
        <v>901.48760330629329</v>
      </c>
      <c r="U7" s="27">
        <f t="shared" si="22"/>
        <v>1982</v>
      </c>
      <c r="V7" s="34">
        <f t="shared" ca="1" si="4"/>
        <v>-1.1514886895191038E-2</v>
      </c>
      <c r="W7" s="34">
        <f t="shared" ca="1" si="5"/>
        <v>-1.1514886895191038E-2</v>
      </c>
      <c r="X7" s="34">
        <f t="shared" ca="1" si="23"/>
        <v>-1.5330188679241586E-2</v>
      </c>
      <c r="Y7" s="34">
        <f t="shared" ca="1" si="6"/>
        <v>5.0880013052339357E-2</v>
      </c>
      <c r="Z7" s="34">
        <f t="shared" ca="1" si="7"/>
        <v>-4.6094123787566596E-2</v>
      </c>
      <c r="AA7" s="64">
        <f t="shared" ca="1" si="24"/>
        <v>4.6444848658286231E-3</v>
      </c>
      <c r="AB7" s="19"/>
      <c r="AC7" s="4">
        <f t="shared" ca="1" si="8"/>
        <v>-8212.5619834690733</v>
      </c>
      <c r="AD7" s="4">
        <f t="shared" ref="AD7:AD25" ca="1" si="31">J7*1000</f>
        <v>364815.86776859412</v>
      </c>
      <c r="AF7" s="4">
        <f t="shared" ca="1" si="9"/>
        <v>-8212.5619834690733</v>
      </c>
      <c r="AG7" s="4">
        <f t="shared" ca="1" si="10"/>
        <v>364815.86776859412</v>
      </c>
      <c r="AH7" s="4">
        <f t="shared" ca="1" si="25"/>
        <v>-8212.5619834690733</v>
      </c>
      <c r="AJ7" s="4">
        <f t="shared" ca="1" si="11"/>
        <v>-8212.5619834690733</v>
      </c>
      <c r="AK7" s="4">
        <f t="shared" ca="1" si="12"/>
        <v>364815.86776859412</v>
      </c>
      <c r="AL7" s="4">
        <f t="shared" ca="1" si="26"/>
        <v>-8212.5619834690733</v>
      </c>
      <c r="AN7" s="4">
        <f t="shared" ca="1" si="13"/>
        <v>36288.264462811298</v>
      </c>
      <c r="AO7" s="4">
        <f t="shared" ca="1" si="14"/>
        <v>364815.86776859412</v>
      </c>
      <c r="AP7" s="4">
        <f t="shared" ca="1" si="27"/>
        <v>-8212.5619834690733</v>
      </c>
      <c r="AR7" s="4">
        <f t="shared" ca="1" si="15"/>
        <v>-16815.867768594104</v>
      </c>
      <c r="AS7" s="4">
        <f t="shared" ca="1" si="16"/>
        <v>364815.86776859412</v>
      </c>
      <c r="AT7" s="4">
        <f t="shared" ca="1" si="28"/>
        <v>36288.264462811298</v>
      </c>
      <c r="AV7" s="4">
        <f t="shared" ca="1" si="17"/>
        <v>901.48760330629329</v>
      </c>
      <c r="AW7" s="4">
        <f t="shared" ca="1" si="18"/>
        <v>364815.86776859412</v>
      </c>
      <c r="AX7" s="4">
        <f t="shared" ca="1" si="29"/>
        <v>-16815.867768594104</v>
      </c>
    </row>
    <row r="8" spans="1:50" x14ac:dyDescent="0.25">
      <c r="A8" s="12">
        <f t="shared" si="30"/>
        <v>1983</v>
      </c>
      <c r="B8" s="21">
        <v>714</v>
      </c>
      <c r="C8" s="22">
        <v>714</v>
      </c>
      <c r="D8" s="22">
        <v>714</v>
      </c>
      <c r="E8" s="22">
        <v>689</v>
      </c>
      <c r="F8" s="22">
        <v>443</v>
      </c>
      <c r="G8" s="22">
        <v>249</v>
      </c>
      <c r="H8" s="22">
        <f ca="1">Annual!E24</f>
        <v>867.32033057851015</v>
      </c>
      <c r="I8" s="22">
        <f ca="1">Annual!F24</f>
        <v>669.78644628098994</v>
      </c>
      <c r="J8" s="22">
        <f ca="1">Annual!G24</f>
        <v>480.52363636363509</v>
      </c>
      <c r="K8" s="23">
        <f ca="1">Annual!H24</f>
        <v>296.53685950413143</v>
      </c>
      <c r="L8" s="4"/>
      <c r="M8" s="27">
        <f t="shared" si="19"/>
        <v>1983</v>
      </c>
      <c r="N8" s="22">
        <f t="shared" ca="1" si="0"/>
        <v>-153320.33057851015</v>
      </c>
      <c r="O8" s="22">
        <f t="shared" ca="1" si="1"/>
        <v>-153320.33057851015</v>
      </c>
      <c r="P8" s="22">
        <f t="shared" ca="1" si="2"/>
        <v>-153320.33057851015</v>
      </c>
      <c r="Q8" s="22">
        <f t="shared" ca="1" si="20"/>
        <v>19213.553719010066</v>
      </c>
      <c r="R8" s="22">
        <f t="shared" ca="1" si="3"/>
        <v>-37523.636363635094</v>
      </c>
      <c r="S8" s="23">
        <f t="shared" ca="1" si="21"/>
        <v>-47536.859504131426</v>
      </c>
      <c r="U8" s="27">
        <f t="shared" si="22"/>
        <v>1983</v>
      </c>
      <c r="V8" s="34">
        <f t="shared" ca="1" si="4"/>
        <v>-0.1767747453541694</v>
      </c>
      <c r="W8" s="34">
        <f t="shared" ca="1" si="5"/>
        <v>-0.1767747453541694</v>
      </c>
      <c r="X8" s="34">
        <f t="shared" ca="1" si="23"/>
        <v>-0.2289092761279749</v>
      </c>
      <c r="Y8" s="34">
        <f t="shared" ca="1" si="6"/>
        <v>2.2152776824906732E-2</v>
      </c>
      <c r="Z8" s="34">
        <f t="shared" ca="1" si="7"/>
        <v>-7.8089054364932797E-2</v>
      </c>
      <c r="AA8" s="64">
        <f t="shared" ca="1" si="24"/>
        <v>-0.16030674764554567</v>
      </c>
      <c r="AB8" s="19"/>
      <c r="AC8" s="4">
        <f t="shared" ca="1" si="8"/>
        <v>-153320.33057851015</v>
      </c>
      <c r="AD8" s="4">
        <f t="shared" ca="1" si="31"/>
        <v>480523.63636363507</v>
      </c>
      <c r="AF8" s="4">
        <f t="shared" ca="1" si="9"/>
        <v>-153320.33057851015</v>
      </c>
      <c r="AG8" s="4">
        <f t="shared" ca="1" si="10"/>
        <v>480523.63636363507</v>
      </c>
      <c r="AH8" s="4">
        <f t="shared" ca="1" si="25"/>
        <v>-153320.33057851015</v>
      </c>
      <c r="AJ8" s="4">
        <f t="shared" ca="1" si="11"/>
        <v>-153320.33057851015</v>
      </c>
      <c r="AK8" s="4">
        <f t="shared" ca="1" si="12"/>
        <v>480523.63636363507</v>
      </c>
      <c r="AL8" s="4">
        <f t="shared" ca="1" si="26"/>
        <v>-153320.33057851015</v>
      </c>
      <c r="AN8" s="4">
        <f t="shared" ca="1" si="13"/>
        <v>19213.553719010066</v>
      </c>
      <c r="AO8" s="4">
        <f t="shared" ca="1" si="14"/>
        <v>480523.63636363507</v>
      </c>
      <c r="AP8" s="4">
        <f t="shared" ca="1" si="27"/>
        <v>-153320.33057851015</v>
      </c>
      <c r="AR8" s="4">
        <f t="shared" ca="1" si="15"/>
        <v>-37523.636363635094</v>
      </c>
      <c r="AS8" s="4">
        <f t="shared" ca="1" si="16"/>
        <v>480523.63636363507</v>
      </c>
      <c r="AT8" s="4">
        <f t="shared" ca="1" si="28"/>
        <v>19213.553719010066</v>
      </c>
      <c r="AV8" s="4">
        <f t="shared" ca="1" si="17"/>
        <v>-47536.859504131426</v>
      </c>
      <c r="AW8" s="4">
        <f t="shared" ca="1" si="18"/>
        <v>480523.63636363507</v>
      </c>
      <c r="AX8" s="4">
        <f t="shared" ca="1" si="29"/>
        <v>-37523.636363635094</v>
      </c>
    </row>
    <row r="9" spans="1:50" x14ac:dyDescent="0.25">
      <c r="A9" s="12">
        <f t="shared" si="30"/>
        <v>1984</v>
      </c>
      <c r="B9" s="21">
        <v>654</v>
      </c>
      <c r="C9" s="22">
        <v>654</v>
      </c>
      <c r="D9" s="22">
        <v>654</v>
      </c>
      <c r="E9" s="22">
        <v>473</v>
      </c>
      <c r="F9" s="22">
        <v>348</v>
      </c>
      <c r="G9" s="22">
        <v>206</v>
      </c>
      <c r="H9" s="22">
        <f ca="1">Annual!E25</f>
        <v>776.12628099173355</v>
      </c>
      <c r="I9" s="22">
        <f ca="1">Annual!F25</f>
        <v>594.57917355371751</v>
      </c>
      <c r="J9" s="22">
        <f ca="1">Annual!G25</f>
        <v>413.92462809917248</v>
      </c>
      <c r="K9" s="23">
        <f ca="1">Annual!H25</f>
        <v>239.27999999999935</v>
      </c>
      <c r="L9" s="4"/>
      <c r="M9" s="27">
        <f t="shared" si="19"/>
        <v>1984</v>
      </c>
      <c r="N9" s="22">
        <f t="shared" ca="1" si="0"/>
        <v>-122126.28099173355</v>
      </c>
      <c r="O9" s="22">
        <f t="shared" ca="1" si="1"/>
        <v>-122126.28099173355</v>
      </c>
      <c r="P9" s="22">
        <f t="shared" ca="1" si="2"/>
        <v>-122126.28099173355</v>
      </c>
      <c r="Q9" s="22">
        <f t="shared" ca="1" si="20"/>
        <v>-121579.17355371751</v>
      </c>
      <c r="R9" s="22">
        <f t="shared" ca="1" si="3"/>
        <v>-65924.628099172478</v>
      </c>
      <c r="S9" s="23">
        <f t="shared" ca="1" si="21"/>
        <v>-33279.999999999345</v>
      </c>
      <c r="U9" s="27">
        <f t="shared" si="22"/>
        <v>1984</v>
      </c>
      <c r="V9" s="34">
        <f t="shared" ca="1" si="4"/>
        <v>-0.15735362141800002</v>
      </c>
      <c r="W9" s="34">
        <f t="shared" ca="1" si="5"/>
        <v>-0.15735362141800002</v>
      </c>
      <c r="X9" s="34">
        <f t="shared" ca="1" si="23"/>
        <v>-0.20539952696594072</v>
      </c>
      <c r="Y9" s="34">
        <f t="shared" ca="1" si="6"/>
        <v>-0.15664870077375004</v>
      </c>
      <c r="Z9" s="34">
        <f t="shared" ca="1" si="7"/>
        <v>-0.15926722795382339</v>
      </c>
      <c r="AA9" s="64">
        <f t="shared" ca="1" si="24"/>
        <v>-0.1390839184219301</v>
      </c>
      <c r="AB9" s="19"/>
      <c r="AC9" s="4">
        <f t="shared" ca="1" si="8"/>
        <v>-122126.28099173355</v>
      </c>
      <c r="AD9" s="4">
        <f t="shared" ca="1" si="31"/>
        <v>413924.62809917249</v>
      </c>
      <c r="AF9" s="4">
        <f t="shared" ca="1" si="9"/>
        <v>-122126.28099173355</v>
      </c>
      <c r="AG9" s="4">
        <f t="shared" ca="1" si="10"/>
        <v>413924.62809917249</v>
      </c>
      <c r="AH9" s="4">
        <f t="shared" ca="1" si="25"/>
        <v>-122126.28099173355</v>
      </c>
      <c r="AJ9" s="4">
        <f t="shared" ca="1" si="11"/>
        <v>-122126.28099173355</v>
      </c>
      <c r="AK9" s="4">
        <f t="shared" ca="1" si="12"/>
        <v>413924.62809917249</v>
      </c>
      <c r="AL9" s="4">
        <f t="shared" ca="1" si="26"/>
        <v>-122126.28099173355</v>
      </c>
      <c r="AN9" s="4">
        <f t="shared" ca="1" si="13"/>
        <v>-121579.17355371751</v>
      </c>
      <c r="AO9" s="4">
        <f t="shared" ca="1" si="14"/>
        <v>413924.62809917249</v>
      </c>
      <c r="AP9" s="4">
        <f t="shared" ca="1" si="27"/>
        <v>-122126.28099173355</v>
      </c>
      <c r="AR9" s="4">
        <f t="shared" ca="1" si="15"/>
        <v>-65924.628099172478</v>
      </c>
      <c r="AS9" s="4">
        <f t="shared" ca="1" si="16"/>
        <v>413924.62809917249</v>
      </c>
      <c r="AT9" s="4">
        <f t="shared" ca="1" si="28"/>
        <v>-121579.17355371751</v>
      </c>
      <c r="AV9" s="4">
        <f t="shared" ca="1" si="17"/>
        <v>-33279.999999999345</v>
      </c>
      <c r="AW9" s="4">
        <f t="shared" ca="1" si="18"/>
        <v>413924.62809917249</v>
      </c>
      <c r="AX9" s="4">
        <f t="shared" ca="1" si="29"/>
        <v>-65924.628099172478</v>
      </c>
    </row>
    <row r="10" spans="1:50" x14ac:dyDescent="0.25">
      <c r="A10" s="12">
        <f t="shared" si="30"/>
        <v>1985</v>
      </c>
      <c r="B10" s="21">
        <v>565</v>
      </c>
      <c r="C10" s="22">
        <v>565</v>
      </c>
      <c r="D10" s="22">
        <v>565</v>
      </c>
      <c r="E10" s="22">
        <v>413</v>
      </c>
      <c r="F10" s="22">
        <v>303</v>
      </c>
      <c r="G10" s="22">
        <v>156</v>
      </c>
      <c r="H10" s="22">
        <f ca="1">Annual!E26</f>
        <v>524.68165289256058</v>
      </c>
      <c r="I10" s="22">
        <f ca="1">Annual!F26</f>
        <v>432.80727272727154</v>
      </c>
      <c r="J10" s="22">
        <f ca="1">Annual!G26</f>
        <v>258.12297520661087</v>
      </c>
      <c r="K10" s="23">
        <f ca="1">Annual!H26</f>
        <v>169.38247933884253</v>
      </c>
      <c r="L10" s="4"/>
      <c r="M10" s="27">
        <f t="shared" si="19"/>
        <v>1985</v>
      </c>
      <c r="N10" s="22">
        <f t="shared" ca="1" si="0"/>
        <v>40318.347107439418</v>
      </c>
      <c r="O10" s="22">
        <f t="shared" ca="1" si="1"/>
        <v>40318.347107439418</v>
      </c>
      <c r="P10" s="22">
        <f t="shared" ca="1" si="2"/>
        <v>40318.347107439418</v>
      </c>
      <c r="Q10" s="22">
        <f t="shared" ca="1" si="20"/>
        <v>-19807.272727271538</v>
      </c>
      <c r="R10" s="22">
        <f t="shared" ca="1" si="3"/>
        <v>44877.024793389122</v>
      </c>
      <c r="S10" s="23">
        <f t="shared" ca="1" si="21"/>
        <v>-13382.47933884253</v>
      </c>
      <c r="U10" s="27">
        <f t="shared" si="22"/>
        <v>1985</v>
      </c>
      <c r="V10" s="34">
        <f t="shared" ca="1" si="4"/>
        <v>7.6843447612785942E-2</v>
      </c>
      <c r="W10" s="34">
        <f t="shared" ca="1" si="5"/>
        <v>7.6843447612785942E-2</v>
      </c>
      <c r="X10" s="34">
        <f t="shared" ca="1" si="23"/>
        <v>9.3155428866477374E-2</v>
      </c>
      <c r="Y10" s="34">
        <f t="shared" ca="1" si="6"/>
        <v>-3.7751029825560695E-2</v>
      </c>
      <c r="Z10" s="34">
        <f t="shared" ca="1" si="7"/>
        <v>0.17385908696220453</v>
      </c>
      <c r="AA10" s="64">
        <f t="shared" ca="1" si="24"/>
        <v>-7.9007459278426562E-2</v>
      </c>
      <c r="AB10" s="19"/>
      <c r="AC10" s="4">
        <f t="shared" ca="1" si="8"/>
        <v>40318.347107439418</v>
      </c>
      <c r="AD10" s="4">
        <f t="shared" ca="1" si="31"/>
        <v>258122.97520661086</v>
      </c>
      <c r="AF10" s="4">
        <f t="shared" ca="1" si="9"/>
        <v>40318.347107439418</v>
      </c>
      <c r="AG10" s="4">
        <f t="shared" ca="1" si="10"/>
        <v>258122.97520661086</v>
      </c>
      <c r="AH10" s="4">
        <f t="shared" ca="1" si="25"/>
        <v>40318.347107439418</v>
      </c>
      <c r="AJ10" s="4">
        <f t="shared" ca="1" si="11"/>
        <v>40318.347107439418</v>
      </c>
      <c r="AK10" s="4">
        <f t="shared" ca="1" si="12"/>
        <v>258122.97520661086</v>
      </c>
      <c r="AL10" s="4">
        <f t="shared" ca="1" si="26"/>
        <v>40318.347107439418</v>
      </c>
      <c r="AN10" s="4">
        <f t="shared" ca="1" si="13"/>
        <v>-19807.272727271538</v>
      </c>
      <c r="AO10" s="4">
        <f t="shared" ca="1" si="14"/>
        <v>258122.97520661086</v>
      </c>
      <c r="AP10" s="4">
        <f t="shared" ca="1" si="27"/>
        <v>40318.347107439418</v>
      </c>
      <c r="AR10" s="4">
        <f t="shared" ca="1" si="15"/>
        <v>44877.024793389122</v>
      </c>
      <c r="AS10" s="4">
        <f t="shared" ca="1" si="16"/>
        <v>258122.97520661086</v>
      </c>
      <c r="AT10" s="4">
        <f t="shared" ca="1" si="28"/>
        <v>-19807.272727271538</v>
      </c>
      <c r="AV10" s="4">
        <f t="shared" ca="1" si="17"/>
        <v>-13382.47933884253</v>
      </c>
      <c r="AW10" s="4">
        <f t="shared" ca="1" si="18"/>
        <v>258122.97520661086</v>
      </c>
      <c r="AX10" s="4">
        <f t="shared" ca="1" si="29"/>
        <v>44877.024793389122</v>
      </c>
    </row>
    <row r="11" spans="1:50" x14ac:dyDescent="0.25">
      <c r="A11" s="12">
        <f t="shared" si="30"/>
        <v>1986</v>
      </c>
      <c r="B11" s="21">
        <v>471</v>
      </c>
      <c r="C11" s="22">
        <v>471</v>
      </c>
      <c r="D11" s="22">
        <v>471</v>
      </c>
      <c r="E11" s="22">
        <v>413</v>
      </c>
      <c r="F11" s="22">
        <v>249</v>
      </c>
      <c r="G11" s="22">
        <v>148</v>
      </c>
      <c r="H11" s="22">
        <f ca="1">Annual!E27</f>
        <v>627.3480991735521</v>
      </c>
      <c r="I11" s="22">
        <f ca="1">Annual!F27</f>
        <v>400.39933884297415</v>
      </c>
      <c r="J11" s="22">
        <f ca="1">Annual!G27</f>
        <v>270.22413223140421</v>
      </c>
      <c r="K11" s="23">
        <f ca="1">Annual!H27</f>
        <v>178.38942148760285</v>
      </c>
      <c r="L11" s="4"/>
      <c r="M11" s="27">
        <f t="shared" si="19"/>
        <v>1986</v>
      </c>
      <c r="N11" s="22">
        <f t="shared" ca="1" si="0"/>
        <v>-156348.09917355209</v>
      </c>
      <c r="O11" s="22">
        <f t="shared" ca="1" si="1"/>
        <v>-156348.09917355209</v>
      </c>
      <c r="P11" s="22">
        <f t="shared" ca="1" si="2"/>
        <v>-156348.09917355209</v>
      </c>
      <c r="Q11" s="22">
        <f t="shared" ca="1" si="20"/>
        <v>12600.661157025854</v>
      </c>
      <c r="R11" s="22">
        <f t="shared" ca="1" si="3"/>
        <v>-21224.132231404212</v>
      </c>
      <c r="S11" s="23">
        <f t="shared" ca="1" si="21"/>
        <v>-30389.421487602845</v>
      </c>
      <c r="U11" s="27">
        <f t="shared" si="22"/>
        <v>1986</v>
      </c>
      <c r="V11" s="34">
        <f t="shared" ca="1" si="4"/>
        <v>-0.24922064700525906</v>
      </c>
      <c r="W11" s="34">
        <f t="shared" ca="1" si="5"/>
        <v>-0.24922064700525906</v>
      </c>
      <c r="X11" s="34">
        <f t="shared" ca="1" si="23"/>
        <v>-0.39048041294310831</v>
      </c>
      <c r="Y11" s="34">
        <f t="shared" ca="1" si="6"/>
        <v>2.0085597092946567E-2</v>
      </c>
      <c r="Z11" s="34">
        <f t="shared" ca="1" si="7"/>
        <v>-7.8542697338478643E-2</v>
      </c>
      <c r="AA11" s="64">
        <f t="shared" ca="1" si="24"/>
        <v>-0.1703543922850535</v>
      </c>
      <c r="AB11" s="19"/>
      <c r="AC11" s="4">
        <f t="shared" ca="1" si="8"/>
        <v>-156348.09917355209</v>
      </c>
      <c r="AD11" s="4">
        <f t="shared" ca="1" si="31"/>
        <v>270224.13223140419</v>
      </c>
      <c r="AF11" s="4">
        <f t="shared" ca="1" si="9"/>
        <v>-156348.09917355209</v>
      </c>
      <c r="AG11" s="4">
        <f t="shared" ca="1" si="10"/>
        <v>270224.13223140419</v>
      </c>
      <c r="AH11" s="4">
        <f t="shared" ca="1" si="25"/>
        <v>-156348.09917355209</v>
      </c>
      <c r="AJ11" s="4">
        <f t="shared" ca="1" si="11"/>
        <v>-156348.09917355209</v>
      </c>
      <c r="AK11" s="4">
        <f t="shared" ca="1" si="12"/>
        <v>270224.13223140419</v>
      </c>
      <c r="AL11" s="4">
        <f t="shared" ca="1" si="26"/>
        <v>-156348.09917355209</v>
      </c>
      <c r="AN11" s="4">
        <f t="shared" ca="1" si="13"/>
        <v>12600.661157025854</v>
      </c>
      <c r="AO11" s="4">
        <f t="shared" ca="1" si="14"/>
        <v>270224.13223140419</v>
      </c>
      <c r="AP11" s="4">
        <f t="shared" ca="1" si="27"/>
        <v>-156348.09917355209</v>
      </c>
      <c r="AR11" s="4">
        <f t="shared" ca="1" si="15"/>
        <v>-21224.132231404212</v>
      </c>
      <c r="AS11" s="4">
        <f t="shared" ca="1" si="16"/>
        <v>270224.13223140419</v>
      </c>
      <c r="AT11" s="4">
        <f t="shared" ca="1" si="28"/>
        <v>12600.661157025854</v>
      </c>
      <c r="AV11" s="4">
        <f t="shared" ca="1" si="17"/>
        <v>-30389.421487602845</v>
      </c>
      <c r="AW11" s="4">
        <f t="shared" ca="1" si="18"/>
        <v>270224.13223140419</v>
      </c>
      <c r="AX11" s="4">
        <f t="shared" ca="1" si="29"/>
        <v>-21224.132231404212</v>
      </c>
    </row>
    <row r="12" spans="1:50" x14ac:dyDescent="0.25">
      <c r="A12" s="12">
        <f t="shared" si="30"/>
        <v>1987</v>
      </c>
      <c r="B12" s="21">
        <v>355</v>
      </c>
      <c r="C12" s="22">
        <v>355</v>
      </c>
      <c r="D12" s="22">
        <v>355</v>
      </c>
      <c r="E12" s="22">
        <v>253</v>
      </c>
      <c r="F12" s="22">
        <v>156</v>
      </c>
      <c r="G12" s="22">
        <v>103</v>
      </c>
      <c r="H12" s="22">
        <f ca="1">Annual!E28</f>
        <v>365.1054545454536</v>
      </c>
      <c r="I12" s="22">
        <f ca="1">Annual!F28</f>
        <v>271.40628099173483</v>
      </c>
      <c r="J12" s="22">
        <f ca="1">Annual!G28</f>
        <v>195.85586776859449</v>
      </c>
      <c r="K12" s="23">
        <f ca="1">Annual!H28</f>
        <v>138.04958677685914</v>
      </c>
      <c r="L12" s="4"/>
      <c r="M12" s="27">
        <f t="shared" si="19"/>
        <v>1987</v>
      </c>
      <c r="N12" s="22">
        <f t="shared" ca="1" si="0"/>
        <v>-10105.454545453596</v>
      </c>
      <c r="O12" s="22">
        <f t="shared" ca="1" si="1"/>
        <v>-10105.454545453596</v>
      </c>
      <c r="P12" s="22">
        <f t="shared" ca="1" si="2"/>
        <v>-10105.454545453596</v>
      </c>
      <c r="Q12" s="22">
        <f t="shared" ca="1" si="20"/>
        <v>-18406.280991734831</v>
      </c>
      <c r="R12" s="22">
        <f t="shared" ca="1" si="3"/>
        <v>-39855.867768594493</v>
      </c>
      <c r="S12" s="23">
        <f t="shared" ca="1" si="21"/>
        <v>-35049.586776859142</v>
      </c>
      <c r="U12" s="27">
        <f t="shared" si="22"/>
        <v>1987</v>
      </c>
      <c r="V12" s="34">
        <f t="shared" ca="1" si="4"/>
        <v>-2.7678180152182645E-2</v>
      </c>
      <c r="W12" s="34">
        <f t="shared" ca="1" si="5"/>
        <v>-2.7678180152182645E-2</v>
      </c>
      <c r="X12" s="34">
        <f t="shared" ca="1" si="23"/>
        <v>-3.7233679738463164E-2</v>
      </c>
      <c r="Y12" s="34">
        <f t="shared" ca="1" si="6"/>
        <v>-5.0413601776095489E-2</v>
      </c>
      <c r="Z12" s="34">
        <f t="shared" ca="1" si="7"/>
        <v>-0.2034959086121666</v>
      </c>
      <c r="AA12" s="64">
        <f t="shared" ca="1" si="24"/>
        <v>-0.2538912835249022</v>
      </c>
      <c r="AB12" s="19"/>
      <c r="AC12" s="4">
        <f t="shared" ca="1" si="8"/>
        <v>-10105.454545453596</v>
      </c>
      <c r="AD12" s="4">
        <f t="shared" ca="1" si="31"/>
        <v>195855.8677685945</v>
      </c>
      <c r="AF12" s="4">
        <f t="shared" ca="1" si="9"/>
        <v>-10105.454545453596</v>
      </c>
      <c r="AG12" s="4">
        <f t="shared" ca="1" si="10"/>
        <v>195855.8677685945</v>
      </c>
      <c r="AH12" s="4">
        <f t="shared" ca="1" si="25"/>
        <v>-10105.454545453596</v>
      </c>
      <c r="AJ12" s="4">
        <f t="shared" ca="1" si="11"/>
        <v>-10105.454545453596</v>
      </c>
      <c r="AK12" s="4">
        <f t="shared" ca="1" si="12"/>
        <v>195855.8677685945</v>
      </c>
      <c r="AL12" s="4">
        <f t="shared" ca="1" si="26"/>
        <v>-10105.454545453596</v>
      </c>
      <c r="AN12" s="4">
        <f t="shared" ca="1" si="13"/>
        <v>-18406.280991734831</v>
      </c>
      <c r="AO12" s="4">
        <f t="shared" ca="1" si="14"/>
        <v>195855.8677685945</v>
      </c>
      <c r="AP12" s="4">
        <f t="shared" ca="1" si="27"/>
        <v>-10105.454545453596</v>
      </c>
      <c r="AR12" s="4">
        <f t="shared" ca="1" si="15"/>
        <v>-39855.867768594493</v>
      </c>
      <c r="AS12" s="4">
        <f t="shared" ca="1" si="16"/>
        <v>195855.8677685945</v>
      </c>
      <c r="AT12" s="4">
        <f t="shared" ca="1" si="28"/>
        <v>-18406.280991734831</v>
      </c>
      <c r="AV12" s="4">
        <f t="shared" ca="1" si="17"/>
        <v>-35049.586776859142</v>
      </c>
      <c r="AW12" s="4">
        <f t="shared" ca="1" si="18"/>
        <v>195855.8677685945</v>
      </c>
      <c r="AX12" s="4">
        <f t="shared" ca="1" si="29"/>
        <v>-39855.867768594493</v>
      </c>
    </row>
    <row r="13" spans="1:50" x14ac:dyDescent="0.25">
      <c r="A13" s="12">
        <f t="shared" si="30"/>
        <v>1988</v>
      </c>
      <c r="B13" s="21">
        <v>354</v>
      </c>
      <c r="C13" s="22">
        <v>354</v>
      </c>
      <c r="D13" s="22">
        <v>354</v>
      </c>
      <c r="E13" s="22">
        <v>219</v>
      </c>
      <c r="F13" s="22">
        <v>157</v>
      </c>
      <c r="G13" s="22">
        <v>114</v>
      </c>
      <c r="H13" s="22">
        <f ca="1">Annual!E29</f>
        <v>303.00495867768512</v>
      </c>
      <c r="I13" s="22">
        <f ca="1">Annual!F29</f>
        <v>227.71239669421428</v>
      </c>
      <c r="J13" s="22">
        <f ca="1">Annual!G29</f>
        <v>167.7560330578508</v>
      </c>
      <c r="K13" s="23">
        <f ca="1">Annual!H29</f>
        <v>118.15735537190051</v>
      </c>
      <c r="L13" s="4"/>
      <c r="M13" s="27">
        <f t="shared" si="19"/>
        <v>1988</v>
      </c>
      <c r="N13" s="22">
        <f t="shared" ca="1" si="0"/>
        <v>50995.041322314879</v>
      </c>
      <c r="O13" s="22">
        <f t="shared" ca="1" si="1"/>
        <v>50995.041322314879</v>
      </c>
      <c r="P13" s="22">
        <f t="shared" ca="1" si="2"/>
        <v>50995.041322314879</v>
      </c>
      <c r="Q13" s="22">
        <f t="shared" ca="1" si="20"/>
        <v>-8712.3966942142779</v>
      </c>
      <c r="R13" s="22">
        <f t="shared" ca="1" si="3"/>
        <v>-10756.0330578508</v>
      </c>
      <c r="S13" s="23">
        <f t="shared" ca="1" si="21"/>
        <v>-4157.3553719005076</v>
      </c>
      <c r="U13" s="27">
        <f t="shared" si="22"/>
        <v>1988</v>
      </c>
      <c r="V13" s="34">
        <f t="shared" ca="1" si="4"/>
        <v>0.16829771217229397</v>
      </c>
      <c r="W13" s="34">
        <f t="shared" ca="1" si="5"/>
        <v>0.16829771217229397</v>
      </c>
      <c r="X13" s="34">
        <f t="shared" ca="1" si="23"/>
        <v>0.22394495013283816</v>
      </c>
      <c r="Y13" s="34">
        <f t="shared" ca="1" si="6"/>
        <v>-2.8753313913525418E-2</v>
      </c>
      <c r="Z13" s="34">
        <f t="shared" ca="1" si="7"/>
        <v>-6.4117116158448825E-2</v>
      </c>
      <c r="AA13" s="64">
        <f t="shared" ca="1" si="24"/>
        <v>-3.5184905406990728E-2</v>
      </c>
      <c r="AB13" s="19"/>
      <c r="AC13" s="4">
        <f t="shared" ca="1" si="8"/>
        <v>50995.041322314879</v>
      </c>
      <c r="AD13" s="4">
        <f t="shared" ca="1" si="31"/>
        <v>167756.03305785079</v>
      </c>
      <c r="AF13" s="4">
        <f t="shared" ca="1" si="9"/>
        <v>50995.041322314879</v>
      </c>
      <c r="AG13" s="4">
        <f t="shared" ca="1" si="10"/>
        <v>167756.03305785079</v>
      </c>
      <c r="AH13" s="4">
        <f t="shared" ca="1" si="25"/>
        <v>50995.041322314879</v>
      </c>
      <c r="AJ13" s="4">
        <f t="shared" ca="1" si="11"/>
        <v>50995.041322314879</v>
      </c>
      <c r="AK13" s="4">
        <f t="shared" ca="1" si="12"/>
        <v>167756.03305785079</v>
      </c>
      <c r="AL13" s="4">
        <f t="shared" ca="1" si="26"/>
        <v>50995.041322314879</v>
      </c>
      <c r="AN13" s="4">
        <f t="shared" ca="1" si="13"/>
        <v>-8712.3966942142779</v>
      </c>
      <c r="AO13" s="4">
        <f t="shared" ca="1" si="14"/>
        <v>167756.03305785079</v>
      </c>
      <c r="AP13" s="4">
        <f t="shared" ca="1" si="27"/>
        <v>50995.041322314879</v>
      </c>
      <c r="AR13" s="4">
        <f t="shared" ca="1" si="15"/>
        <v>-10756.0330578508</v>
      </c>
      <c r="AS13" s="4">
        <f t="shared" ca="1" si="16"/>
        <v>167756.03305785079</v>
      </c>
      <c r="AT13" s="4">
        <f t="shared" ca="1" si="28"/>
        <v>-8712.3966942142779</v>
      </c>
      <c r="AV13" s="4">
        <f t="shared" ca="1" si="17"/>
        <v>-4157.3553719005076</v>
      </c>
      <c r="AW13" s="4">
        <f t="shared" ca="1" si="18"/>
        <v>167756.03305785079</v>
      </c>
      <c r="AX13" s="4">
        <f t="shared" ca="1" si="29"/>
        <v>-10756.0330578508</v>
      </c>
    </row>
    <row r="14" spans="1:50" x14ac:dyDescent="0.25">
      <c r="A14" s="12">
        <f t="shared" si="30"/>
        <v>1989</v>
      </c>
      <c r="B14" s="21">
        <v>539</v>
      </c>
      <c r="C14" s="22">
        <v>539</v>
      </c>
      <c r="D14" s="22">
        <v>539</v>
      </c>
      <c r="E14" s="22">
        <v>497</v>
      </c>
      <c r="F14" s="22">
        <v>341</v>
      </c>
      <c r="G14" s="22">
        <v>192</v>
      </c>
      <c r="H14" s="22">
        <f ca="1">Annual!E30</f>
        <v>597.09818181818025</v>
      </c>
      <c r="I14" s="22">
        <f ca="1">Annual!F30</f>
        <v>424.63537190082519</v>
      </c>
      <c r="J14" s="22">
        <f ca="1">Annual!G30</f>
        <v>252.11305785123898</v>
      </c>
      <c r="K14" s="23">
        <f ca="1">Annual!H30</f>
        <v>143.65685950413183</v>
      </c>
      <c r="L14" s="4"/>
      <c r="M14" s="27">
        <f t="shared" si="19"/>
        <v>1989</v>
      </c>
      <c r="N14" s="22">
        <f t="shared" ca="1" si="0"/>
        <v>-58098.181818180252</v>
      </c>
      <c r="O14" s="22">
        <f t="shared" ca="1" si="1"/>
        <v>-58098.181818180252</v>
      </c>
      <c r="P14" s="22">
        <f t="shared" ca="1" si="2"/>
        <v>-58098.181818180252</v>
      </c>
      <c r="Q14" s="22">
        <f t="shared" ca="1" si="20"/>
        <v>72364.628099174806</v>
      </c>
      <c r="R14" s="22">
        <f t="shared" ca="1" si="3"/>
        <v>88886.942148761023</v>
      </c>
      <c r="S14" s="23">
        <f t="shared" ca="1" si="21"/>
        <v>48343.140495868167</v>
      </c>
      <c r="U14" s="27">
        <f t="shared" si="22"/>
        <v>1989</v>
      </c>
      <c r="V14" s="34">
        <f t="shared" ca="1" si="4"/>
        <v>-9.7300885494693193E-2</v>
      </c>
      <c r="W14" s="34">
        <f t="shared" ca="1" si="5"/>
        <v>-9.7300885494693193E-2</v>
      </c>
      <c r="X14" s="34">
        <f t="shared" ca="1" si="23"/>
        <v>-0.13681898791923827</v>
      </c>
      <c r="Y14" s="34">
        <f t="shared" ca="1" si="6"/>
        <v>0.12119385103271046</v>
      </c>
      <c r="Z14" s="34">
        <f t="shared" ca="1" si="7"/>
        <v>0.35256778409791595</v>
      </c>
      <c r="AA14" s="64">
        <f t="shared" ca="1" si="24"/>
        <v>0.33651814930896307</v>
      </c>
      <c r="AB14" s="19"/>
      <c r="AC14" s="4">
        <f t="shared" ca="1" si="8"/>
        <v>-58098.181818180252</v>
      </c>
      <c r="AD14" s="4">
        <f t="shared" ca="1" si="31"/>
        <v>252113.05785123899</v>
      </c>
      <c r="AF14" s="4">
        <f t="shared" ca="1" si="9"/>
        <v>-58098.181818180252</v>
      </c>
      <c r="AG14" s="4">
        <f t="shared" ca="1" si="10"/>
        <v>252113.05785123899</v>
      </c>
      <c r="AH14" s="4">
        <f t="shared" ca="1" si="25"/>
        <v>-58098.181818180252</v>
      </c>
      <c r="AJ14" s="4">
        <f t="shared" ca="1" si="11"/>
        <v>-58098.181818180252</v>
      </c>
      <c r="AK14" s="4">
        <f t="shared" ca="1" si="12"/>
        <v>252113.05785123899</v>
      </c>
      <c r="AL14" s="4">
        <f t="shared" ca="1" si="26"/>
        <v>-58098.181818180252</v>
      </c>
      <c r="AN14" s="4">
        <f t="shared" ca="1" si="13"/>
        <v>72364.628099174806</v>
      </c>
      <c r="AO14" s="4">
        <f t="shared" ca="1" si="14"/>
        <v>252113.05785123899</v>
      </c>
      <c r="AP14" s="4">
        <f t="shared" ca="1" si="27"/>
        <v>-58098.181818180252</v>
      </c>
      <c r="AR14" s="4">
        <f t="shared" ca="1" si="15"/>
        <v>88886.942148761023</v>
      </c>
      <c r="AS14" s="4">
        <f t="shared" ca="1" si="16"/>
        <v>252113.05785123899</v>
      </c>
      <c r="AT14" s="4">
        <f t="shared" ca="1" si="28"/>
        <v>72364.628099174806</v>
      </c>
      <c r="AV14" s="4">
        <f t="shared" ca="1" si="17"/>
        <v>48343.140495868167</v>
      </c>
      <c r="AW14" s="4">
        <f t="shared" ca="1" si="18"/>
        <v>252113.05785123899</v>
      </c>
      <c r="AX14" s="4">
        <f t="shared" ca="1" si="29"/>
        <v>88886.942148761023</v>
      </c>
    </row>
    <row r="15" spans="1:50" x14ac:dyDescent="0.25">
      <c r="A15" s="12">
        <f t="shared" si="30"/>
        <v>1990</v>
      </c>
      <c r="B15" s="21">
        <v>291</v>
      </c>
      <c r="C15" s="22">
        <v>291</v>
      </c>
      <c r="D15" s="22">
        <v>291</v>
      </c>
      <c r="E15" s="22">
        <v>218</v>
      </c>
      <c r="F15" s="22">
        <v>151</v>
      </c>
      <c r="G15" s="22">
        <v>110</v>
      </c>
      <c r="H15" s="22">
        <f ca="1">Annual!E31</f>
        <v>287.34148760330498</v>
      </c>
      <c r="I15" s="22">
        <f ca="1">Annual!F31</f>
        <v>211.94975206611511</v>
      </c>
      <c r="J15" s="22">
        <f ca="1">Annual!G31</f>
        <v>150.58115702479296</v>
      </c>
      <c r="K15" s="23">
        <f ca="1">Annual!H31</f>
        <v>113.24033057851209</v>
      </c>
      <c r="L15" s="4"/>
      <c r="M15" s="27">
        <f t="shared" si="19"/>
        <v>1990</v>
      </c>
      <c r="N15" s="22">
        <f t="shared" ca="1" si="0"/>
        <v>3658.5123966950164</v>
      </c>
      <c r="O15" s="22">
        <f t="shared" ca="1" si="1"/>
        <v>3658.5123966950164</v>
      </c>
      <c r="P15" s="22">
        <f t="shared" ca="1" si="2"/>
        <v>3658.5123966950164</v>
      </c>
      <c r="Q15" s="22">
        <f t="shared" ca="1" si="20"/>
        <v>6050.2479338848898</v>
      </c>
      <c r="R15" s="22">
        <f t="shared" ca="1" si="3"/>
        <v>418.84297520704195</v>
      </c>
      <c r="S15" s="23">
        <f t="shared" ca="1" si="21"/>
        <v>-3240.3305785120865</v>
      </c>
      <c r="U15" s="27">
        <f t="shared" si="22"/>
        <v>1990</v>
      </c>
      <c r="V15" s="34">
        <f t="shared" ca="1" si="4"/>
        <v>1.2732280420799689E-2</v>
      </c>
      <c r="W15" s="34">
        <f t="shared" ca="1" si="5"/>
        <v>1.2732280420799689E-2</v>
      </c>
      <c r="X15" s="34">
        <f t="shared" ca="1" si="23"/>
        <v>1.7261225177341979E-2</v>
      </c>
      <c r="Y15" s="34">
        <f t="shared" ca="1" si="6"/>
        <v>2.105594978417346E-2</v>
      </c>
      <c r="Z15" s="34">
        <f t="shared" ca="1" si="7"/>
        <v>2.7815098746922242E-3</v>
      </c>
      <c r="AA15" s="64">
        <f t="shared" ca="1" si="24"/>
        <v>-2.8614633690648685E-2</v>
      </c>
      <c r="AB15" s="19"/>
      <c r="AC15" s="4">
        <f t="shared" ca="1" si="8"/>
        <v>3658.5123966950164</v>
      </c>
      <c r="AD15" s="4">
        <f t="shared" ca="1" si="31"/>
        <v>150581.15702479295</v>
      </c>
      <c r="AF15" s="4">
        <f t="shared" ca="1" si="9"/>
        <v>3658.5123966950164</v>
      </c>
      <c r="AG15" s="4">
        <f t="shared" ca="1" si="10"/>
        <v>150581.15702479295</v>
      </c>
      <c r="AH15" s="4">
        <f t="shared" ca="1" si="25"/>
        <v>3658.5123966950164</v>
      </c>
      <c r="AJ15" s="4">
        <f t="shared" ca="1" si="11"/>
        <v>3658.5123966950164</v>
      </c>
      <c r="AK15" s="4">
        <f t="shared" ca="1" si="12"/>
        <v>150581.15702479295</v>
      </c>
      <c r="AL15" s="4">
        <f t="shared" ca="1" si="26"/>
        <v>3658.5123966950164</v>
      </c>
      <c r="AN15" s="4">
        <f t="shared" ca="1" si="13"/>
        <v>6050.2479338848898</v>
      </c>
      <c r="AO15" s="4">
        <f t="shared" ca="1" si="14"/>
        <v>150581.15702479295</v>
      </c>
      <c r="AP15" s="4">
        <f t="shared" ca="1" si="27"/>
        <v>3658.5123966950164</v>
      </c>
      <c r="AR15" s="4">
        <f t="shared" ca="1" si="15"/>
        <v>418.84297520704195</v>
      </c>
      <c r="AS15" s="4">
        <f t="shared" ca="1" si="16"/>
        <v>150581.15702479295</v>
      </c>
      <c r="AT15" s="4">
        <f t="shared" ca="1" si="28"/>
        <v>6050.2479338848898</v>
      </c>
      <c r="AV15" s="4">
        <f t="shared" ca="1" si="17"/>
        <v>-3240.3305785120865</v>
      </c>
      <c r="AW15" s="4">
        <f t="shared" ca="1" si="18"/>
        <v>150581.15702479295</v>
      </c>
      <c r="AX15" s="4">
        <f t="shared" ca="1" si="29"/>
        <v>418.84297520704195</v>
      </c>
    </row>
    <row r="16" spans="1:50" x14ac:dyDescent="0.25">
      <c r="A16" s="12">
        <f t="shared" si="30"/>
        <v>1991</v>
      </c>
      <c r="B16" s="21">
        <v>123</v>
      </c>
      <c r="C16" s="22">
        <v>123</v>
      </c>
      <c r="D16" s="22">
        <v>123</v>
      </c>
      <c r="E16" s="22">
        <v>184</v>
      </c>
      <c r="F16" s="22">
        <v>133</v>
      </c>
      <c r="G16" s="22">
        <v>95</v>
      </c>
      <c r="H16" s="22">
        <f ca="1">Annual!E32</f>
        <v>250.37157024793322</v>
      </c>
      <c r="I16" s="22">
        <f ca="1">Annual!F32</f>
        <v>200.27305785123912</v>
      </c>
      <c r="J16" s="22">
        <f ca="1">Annual!G32</f>
        <v>155.49024793388389</v>
      </c>
      <c r="K16" s="23">
        <f ca="1">Annual!H32</f>
        <v>108.31338842975177</v>
      </c>
      <c r="L16" s="4"/>
      <c r="M16" s="27">
        <f t="shared" si="19"/>
        <v>1991</v>
      </c>
      <c r="N16" s="22">
        <f t="shared" ca="1" si="0"/>
        <v>-127371.57024793322</v>
      </c>
      <c r="O16" s="22">
        <f t="shared" ca="1" si="1"/>
        <v>-127371.57024793322</v>
      </c>
      <c r="P16" s="22">
        <f t="shared" ca="1" si="2"/>
        <v>-127371.57024793322</v>
      </c>
      <c r="Q16" s="22">
        <f t="shared" ca="1" si="20"/>
        <v>-16273.057851239117</v>
      </c>
      <c r="R16" s="22">
        <f t="shared" ca="1" si="3"/>
        <v>-22490.247933883893</v>
      </c>
      <c r="S16" s="23">
        <f t="shared" ca="1" si="21"/>
        <v>-13313.388429751769</v>
      </c>
      <c r="U16" s="27">
        <f t="shared" si="22"/>
        <v>1991</v>
      </c>
      <c r="V16" s="34">
        <f t="shared" ca="1" si="4"/>
        <v>-0.5087301650175462</v>
      </c>
      <c r="W16" s="34">
        <f t="shared" ca="1" si="5"/>
        <v>-0.5087301650175462</v>
      </c>
      <c r="X16" s="34">
        <f t="shared" ca="1" si="23"/>
        <v>-0.63598954155153309</v>
      </c>
      <c r="Y16" s="34">
        <f t="shared" ca="1" si="6"/>
        <v>-6.4995629636082644E-2</v>
      </c>
      <c r="Z16" s="34">
        <f t="shared" ca="1" si="7"/>
        <v>-0.14464089055570215</v>
      </c>
      <c r="AA16" s="64">
        <f t="shared" ca="1" si="24"/>
        <v>-0.12291544584431834</v>
      </c>
      <c r="AB16" s="19"/>
      <c r="AC16" s="4">
        <f t="shared" ca="1" si="8"/>
        <v>-127371.57024793322</v>
      </c>
      <c r="AD16" s="4">
        <f t="shared" ca="1" si="31"/>
        <v>155490.24793388389</v>
      </c>
      <c r="AF16" s="4">
        <f t="shared" ca="1" si="9"/>
        <v>-127371.57024793322</v>
      </c>
      <c r="AG16" s="4">
        <f t="shared" ca="1" si="10"/>
        <v>155490.24793388389</v>
      </c>
      <c r="AH16" s="4">
        <f t="shared" ca="1" si="25"/>
        <v>-127371.57024793322</v>
      </c>
      <c r="AJ16" s="4">
        <f t="shared" ca="1" si="11"/>
        <v>-127371.57024793322</v>
      </c>
      <c r="AK16" s="4">
        <f t="shared" ca="1" si="12"/>
        <v>155490.24793388389</v>
      </c>
      <c r="AL16" s="4">
        <f t="shared" ca="1" si="26"/>
        <v>-127371.57024793322</v>
      </c>
      <c r="AN16" s="4">
        <f t="shared" ca="1" si="13"/>
        <v>-16273.057851239117</v>
      </c>
      <c r="AO16" s="4">
        <f t="shared" ca="1" si="14"/>
        <v>155490.24793388389</v>
      </c>
      <c r="AP16" s="4">
        <f t="shared" ca="1" si="27"/>
        <v>-127371.57024793322</v>
      </c>
      <c r="AR16" s="4">
        <f t="shared" ca="1" si="15"/>
        <v>-22490.247933883893</v>
      </c>
      <c r="AS16" s="4">
        <f t="shared" ca="1" si="16"/>
        <v>155490.24793388389</v>
      </c>
      <c r="AT16" s="4">
        <f t="shared" ca="1" si="28"/>
        <v>-16273.057851239117</v>
      </c>
      <c r="AV16" s="4">
        <f t="shared" ca="1" si="17"/>
        <v>-13313.388429751769</v>
      </c>
      <c r="AW16" s="4">
        <f t="shared" ca="1" si="18"/>
        <v>155490.24793388389</v>
      </c>
      <c r="AX16" s="4">
        <f t="shared" ca="1" si="29"/>
        <v>-22490.247933883893</v>
      </c>
    </row>
    <row r="17" spans="1:50" x14ac:dyDescent="0.25">
      <c r="A17" s="12">
        <f t="shared" si="30"/>
        <v>1992</v>
      </c>
      <c r="B17" s="21">
        <v>235</v>
      </c>
      <c r="C17" s="22">
        <v>235</v>
      </c>
      <c r="D17" s="22">
        <v>235</v>
      </c>
      <c r="E17" s="22">
        <v>159</v>
      </c>
      <c r="F17" s="22">
        <v>121</v>
      </c>
      <c r="G17" s="22">
        <v>93</v>
      </c>
      <c r="H17" s="22">
        <f ca="1">Annual!E33</f>
        <v>182.74115702479293</v>
      </c>
      <c r="I17" s="22">
        <f ca="1">Annual!F33</f>
        <v>144.70809917355334</v>
      </c>
      <c r="J17" s="22">
        <f ca="1">Annual!G33</f>
        <v>110.03504132231375</v>
      </c>
      <c r="K17" s="23">
        <f ca="1">Annual!H33</f>
        <v>86.01322314049564</v>
      </c>
      <c r="L17" s="4"/>
      <c r="M17" s="27">
        <f t="shared" si="19"/>
        <v>1992</v>
      </c>
      <c r="N17" s="22">
        <f t="shared" ca="1" si="0"/>
        <v>52258.842975207073</v>
      </c>
      <c r="O17" s="22">
        <f t="shared" ca="1" si="1"/>
        <v>52258.842975207073</v>
      </c>
      <c r="P17" s="22">
        <f t="shared" ca="1" si="2"/>
        <v>52258.842975207073</v>
      </c>
      <c r="Q17" s="22">
        <f t="shared" ca="1" si="20"/>
        <v>14291.900826446665</v>
      </c>
      <c r="R17" s="22">
        <f t="shared" ca="1" si="3"/>
        <v>10964.958677686254</v>
      </c>
      <c r="S17" s="23">
        <f t="shared" ca="1" si="21"/>
        <v>6986.7768595043599</v>
      </c>
      <c r="U17" s="27">
        <f t="shared" si="22"/>
        <v>1992</v>
      </c>
      <c r="V17" s="34">
        <f t="shared" ca="1" si="4"/>
        <v>0.28597193881243183</v>
      </c>
      <c r="W17" s="34">
        <f t="shared" ca="1" si="5"/>
        <v>0.28597193881243183</v>
      </c>
      <c r="X17" s="34">
        <f t="shared" ca="1" si="23"/>
        <v>0.36113281339236764</v>
      </c>
      <c r="Y17" s="34">
        <f t="shared" ca="1" si="6"/>
        <v>7.8208440064257936E-2</v>
      </c>
      <c r="Z17" s="34">
        <f t="shared" ca="1" si="7"/>
        <v>9.96496983680661E-2</v>
      </c>
      <c r="AA17" s="64">
        <f t="shared" ca="1" si="24"/>
        <v>8.1229101810218474E-2</v>
      </c>
      <c r="AB17" s="19"/>
      <c r="AC17" s="4">
        <f t="shared" ca="1" si="8"/>
        <v>52258.842975207073</v>
      </c>
      <c r="AD17" s="4">
        <f t="shared" ca="1" si="31"/>
        <v>110035.04132231374</v>
      </c>
      <c r="AF17" s="4">
        <f t="shared" ca="1" si="9"/>
        <v>52258.842975207073</v>
      </c>
      <c r="AG17" s="4">
        <f t="shared" ca="1" si="10"/>
        <v>110035.04132231374</v>
      </c>
      <c r="AH17" s="4">
        <f t="shared" ca="1" si="25"/>
        <v>52258.842975207073</v>
      </c>
      <c r="AJ17" s="4">
        <f t="shared" ca="1" si="11"/>
        <v>52258.842975207073</v>
      </c>
      <c r="AK17" s="4">
        <f t="shared" ca="1" si="12"/>
        <v>110035.04132231374</v>
      </c>
      <c r="AL17" s="4">
        <f t="shared" ca="1" si="26"/>
        <v>52258.842975207073</v>
      </c>
      <c r="AN17" s="4">
        <f t="shared" ca="1" si="13"/>
        <v>14291.900826446665</v>
      </c>
      <c r="AO17" s="4">
        <f t="shared" ca="1" si="14"/>
        <v>110035.04132231374</v>
      </c>
      <c r="AP17" s="4">
        <f t="shared" ca="1" si="27"/>
        <v>52258.842975207073</v>
      </c>
      <c r="AR17" s="4">
        <f t="shared" ca="1" si="15"/>
        <v>10964.958677686254</v>
      </c>
      <c r="AS17" s="4">
        <f t="shared" ca="1" si="16"/>
        <v>110035.04132231374</v>
      </c>
      <c r="AT17" s="4">
        <f t="shared" ca="1" si="28"/>
        <v>14291.900826446665</v>
      </c>
      <c r="AV17" s="4">
        <f t="shared" ca="1" si="17"/>
        <v>6986.7768595043599</v>
      </c>
      <c r="AW17" s="4">
        <f t="shared" ca="1" si="18"/>
        <v>110035.04132231374</v>
      </c>
      <c r="AX17" s="4">
        <f t="shared" ca="1" si="29"/>
        <v>10964.958677686254</v>
      </c>
    </row>
    <row r="18" spans="1:50" x14ac:dyDescent="0.25">
      <c r="A18" s="12">
        <f t="shared" si="30"/>
        <v>1993</v>
      </c>
      <c r="B18" s="21">
        <v>601</v>
      </c>
      <c r="C18" s="22">
        <v>601</v>
      </c>
      <c r="D18" s="22">
        <v>601</v>
      </c>
      <c r="E18" s="22">
        <v>433</v>
      </c>
      <c r="F18" s="22">
        <v>313</v>
      </c>
      <c r="G18" s="22">
        <v>160</v>
      </c>
      <c r="H18" s="22">
        <f ca="1">Annual!E34</f>
        <v>646.97652892561803</v>
      </c>
      <c r="I18" s="22">
        <f ca="1">Annual!F34</f>
        <v>465.94115702479212</v>
      </c>
      <c r="J18" s="22">
        <f ca="1">Annual!G34</f>
        <v>299.78578512396615</v>
      </c>
      <c r="K18" s="23">
        <f ca="1">Annual!H34</f>
        <v>170.80066115702434</v>
      </c>
      <c r="L18" s="4"/>
      <c r="M18" s="27">
        <f t="shared" si="19"/>
        <v>1993</v>
      </c>
      <c r="N18" s="22">
        <f t="shared" ca="1" si="0"/>
        <v>-45976.528925618026</v>
      </c>
      <c r="O18" s="22">
        <f t="shared" ca="1" si="1"/>
        <v>-45976.528925618026</v>
      </c>
      <c r="P18" s="22">
        <f t="shared" ca="1" si="2"/>
        <v>-45976.528925618026</v>
      </c>
      <c r="Q18" s="22">
        <f t="shared" ca="1" si="20"/>
        <v>-32941.157024792119</v>
      </c>
      <c r="R18" s="22">
        <f t="shared" ca="1" si="3"/>
        <v>13214.21487603385</v>
      </c>
      <c r="S18" s="23">
        <f t="shared" ca="1" si="21"/>
        <v>-10800.661157024337</v>
      </c>
      <c r="U18" s="27">
        <f t="shared" si="22"/>
        <v>1993</v>
      </c>
      <c r="V18" s="34">
        <f t="shared" ca="1" si="4"/>
        <v>-7.1063673672934563E-2</v>
      </c>
      <c r="W18" s="34">
        <f t="shared" ca="1" si="5"/>
        <v>-7.1063673672934563E-2</v>
      </c>
      <c r="X18" s="34">
        <f t="shared" ca="1" si="23"/>
        <v>-9.8674539118191004E-2</v>
      </c>
      <c r="Y18" s="34">
        <f t="shared" ca="1" si="6"/>
        <v>-5.0915536425246911E-2</v>
      </c>
      <c r="Z18" s="34">
        <f t="shared" ca="1" si="7"/>
        <v>4.4078857410032174E-2</v>
      </c>
      <c r="AA18" s="64">
        <f t="shared" ca="1" si="24"/>
        <v>-6.3235476278952041E-2</v>
      </c>
      <c r="AB18" s="19"/>
      <c r="AC18" s="4">
        <f t="shared" ca="1" si="8"/>
        <v>-45976.528925618026</v>
      </c>
      <c r="AD18" s="4">
        <f t="shared" ca="1" si="31"/>
        <v>299785.78512396617</v>
      </c>
      <c r="AF18" s="4">
        <f t="shared" ca="1" si="9"/>
        <v>-45976.528925618026</v>
      </c>
      <c r="AG18" s="4">
        <f t="shared" ca="1" si="10"/>
        <v>299785.78512396617</v>
      </c>
      <c r="AH18" s="4">
        <f t="shared" ca="1" si="25"/>
        <v>-45976.528925618026</v>
      </c>
      <c r="AJ18" s="4">
        <f t="shared" ca="1" si="11"/>
        <v>-45976.528925618026</v>
      </c>
      <c r="AK18" s="4">
        <f t="shared" ca="1" si="12"/>
        <v>299785.78512396617</v>
      </c>
      <c r="AL18" s="4">
        <f t="shared" ca="1" si="26"/>
        <v>-45976.528925618026</v>
      </c>
      <c r="AN18" s="4">
        <f t="shared" ca="1" si="13"/>
        <v>-32941.157024792119</v>
      </c>
      <c r="AO18" s="4">
        <f t="shared" ca="1" si="14"/>
        <v>299785.78512396617</v>
      </c>
      <c r="AP18" s="4">
        <f t="shared" ca="1" si="27"/>
        <v>-45976.528925618026</v>
      </c>
      <c r="AR18" s="4">
        <f t="shared" ca="1" si="15"/>
        <v>13214.21487603385</v>
      </c>
      <c r="AS18" s="4">
        <f t="shared" ca="1" si="16"/>
        <v>299785.78512396617</v>
      </c>
      <c r="AT18" s="4">
        <f t="shared" ca="1" si="28"/>
        <v>-32941.157024792119</v>
      </c>
      <c r="AV18" s="4">
        <f t="shared" ca="1" si="17"/>
        <v>-10800.661157024337</v>
      </c>
      <c r="AW18" s="4">
        <f t="shared" ca="1" si="18"/>
        <v>299785.78512396617</v>
      </c>
      <c r="AX18" s="4">
        <f t="shared" ca="1" si="29"/>
        <v>13214.21487603385</v>
      </c>
    </row>
    <row r="19" spans="1:50" x14ac:dyDescent="0.25">
      <c r="A19" s="12">
        <f t="shared" si="30"/>
        <v>1994</v>
      </c>
      <c r="B19" s="21">
        <v>287</v>
      </c>
      <c r="C19" s="22">
        <v>287</v>
      </c>
      <c r="D19" s="22">
        <v>287</v>
      </c>
      <c r="E19" s="22">
        <v>161</v>
      </c>
      <c r="F19" s="22">
        <v>127</v>
      </c>
      <c r="G19" s="22">
        <v>98</v>
      </c>
      <c r="H19" s="22">
        <f ca="1">Annual!E35</f>
        <v>206.60033057851189</v>
      </c>
      <c r="I19" s="22">
        <f ca="1">Annual!F35</f>
        <v>159.00297520661115</v>
      </c>
      <c r="J19" s="22">
        <f ca="1">Annual!G35</f>
        <v>117.27272727272695</v>
      </c>
      <c r="K19" s="23">
        <f ca="1">Annual!H35</f>
        <v>84.06545454545433</v>
      </c>
      <c r="L19" s="4"/>
      <c r="M19" s="27">
        <f t="shared" si="19"/>
        <v>1994</v>
      </c>
      <c r="N19" s="22">
        <f t="shared" ca="1" si="0"/>
        <v>80399.669421488114</v>
      </c>
      <c r="O19" s="22">
        <f t="shared" ca="1" si="1"/>
        <v>80399.669421488114</v>
      </c>
      <c r="P19" s="22">
        <f t="shared" ca="1" si="2"/>
        <v>80399.669421488114</v>
      </c>
      <c r="Q19" s="22">
        <f t="shared" ca="1" si="20"/>
        <v>1997.0247933888459</v>
      </c>
      <c r="R19" s="22">
        <f t="shared" ref="R19:R25" ca="1" si="32">(F19-$J19)*1000</f>
        <v>9727.2727272730463</v>
      </c>
      <c r="S19" s="23">
        <f t="shared" ca="1" si="21"/>
        <v>13934.545454545671</v>
      </c>
      <c r="U19" s="27">
        <f t="shared" si="22"/>
        <v>1994</v>
      </c>
      <c r="V19" s="34">
        <f t="shared" ca="1" si="4"/>
        <v>0.38915557006301482</v>
      </c>
      <c r="W19" s="34">
        <f t="shared" ca="1" si="5"/>
        <v>0.38915557006301482</v>
      </c>
      <c r="X19" s="34">
        <f t="shared" ca="1" si="23"/>
        <v>0.50564883655174009</v>
      </c>
      <c r="Y19" s="34">
        <f t="shared" ca="1" si="6"/>
        <v>9.6661258372475831E-3</v>
      </c>
      <c r="Z19" s="34">
        <f t="shared" ref="Z19:Z25" ca="1" si="33">R19/($J19*1000)</f>
        <v>8.2945736434111475E-2</v>
      </c>
      <c r="AA19" s="64">
        <f t="shared" ca="1" si="24"/>
        <v>0.16575828358854872</v>
      </c>
      <c r="AB19" s="19"/>
      <c r="AC19" s="4">
        <f t="shared" ca="1" si="8"/>
        <v>80399.669421488114</v>
      </c>
      <c r="AD19" s="4">
        <f t="shared" ca="1" si="31"/>
        <v>117272.72727272696</v>
      </c>
      <c r="AF19" s="4">
        <f t="shared" ca="1" si="9"/>
        <v>80399.669421488114</v>
      </c>
      <c r="AG19" s="4">
        <f t="shared" ca="1" si="10"/>
        <v>117272.72727272696</v>
      </c>
      <c r="AH19" s="4">
        <f t="shared" ca="1" si="25"/>
        <v>80399.669421488114</v>
      </c>
      <c r="AJ19" s="4">
        <f t="shared" ca="1" si="11"/>
        <v>80399.669421488114</v>
      </c>
      <c r="AK19" s="4">
        <f t="shared" ca="1" si="12"/>
        <v>117272.72727272696</v>
      </c>
      <c r="AL19" s="4">
        <f t="shared" ca="1" si="26"/>
        <v>80399.669421488114</v>
      </c>
      <c r="AN19" s="4">
        <f t="shared" ca="1" si="13"/>
        <v>1997.0247933888459</v>
      </c>
      <c r="AO19" s="4">
        <f t="shared" ca="1" si="14"/>
        <v>117272.72727272696</v>
      </c>
      <c r="AP19" s="4">
        <f t="shared" ca="1" si="27"/>
        <v>80399.669421488114</v>
      </c>
      <c r="AR19" s="4">
        <f t="shared" ca="1" si="15"/>
        <v>9727.2727272730463</v>
      </c>
      <c r="AS19" s="4">
        <f t="shared" ca="1" si="16"/>
        <v>117272.72727272696</v>
      </c>
      <c r="AT19" s="4">
        <f t="shared" ca="1" si="28"/>
        <v>1997.0247933888459</v>
      </c>
      <c r="AV19" s="4">
        <f t="shared" ca="1" si="17"/>
        <v>13934.545454545671</v>
      </c>
      <c r="AW19" s="4">
        <f t="shared" ca="1" si="18"/>
        <v>117272.72727272696</v>
      </c>
      <c r="AX19" s="4">
        <f t="shared" ca="1" si="29"/>
        <v>9727.2727272730463</v>
      </c>
    </row>
    <row r="20" spans="1:50" x14ac:dyDescent="0.25">
      <c r="A20" s="12">
        <f t="shared" si="30"/>
        <v>1995</v>
      </c>
      <c r="B20" s="21">
        <v>409</v>
      </c>
      <c r="C20" s="22">
        <v>409</v>
      </c>
      <c r="D20" s="22">
        <v>409</v>
      </c>
      <c r="E20" s="22">
        <v>392</v>
      </c>
      <c r="F20" s="22">
        <v>280</v>
      </c>
      <c r="G20" s="22">
        <v>161</v>
      </c>
      <c r="H20" s="22">
        <f ca="1">Annual!E36</f>
        <v>520.48066115702341</v>
      </c>
      <c r="I20" s="22">
        <f ca="1">Annual!F36</f>
        <v>397.93983471074279</v>
      </c>
      <c r="J20" s="22">
        <f ca="1">Annual!G36</f>
        <v>280.30016528925546</v>
      </c>
      <c r="K20" s="23">
        <f ca="1">Annual!H36</f>
        <v>159.82413223140452</v>
      </c>
      <c r="L20" s="4"/>
      <c r="M20" s="27">
        <f t="shared" si="19"/>
        <v>1995</v>
      </c>
      <c r="N20" s="22">
        <f t="shared" ca="1" si="0"/>
        <v>-111480.66115702341</v>
      </c>
      <c r="O20" s="22">
        <f t="shared" ca="1" si="1"/>
        <v>-111480.66115702341</v>
      </c>
      <c r="P20" s="22">
        <f t="shared" ca="1" si="2"/>
        <v>-111480.66115702341</v>
      </c>
      <c r="Q20" s="22">
        <f t="shared" ca="1" si="20"/>
        <v>-5939.8347107427871</v>
      </c>
      <c r="R20" s="22">
        <f t="shared" ca="1" si="32"/>
        <v>-300.16528925546027</v>
      </c>
      <c r="S20" s="23">
        <f t="shared" ca="1" si="21"/>
        <v>1175.8677685954808</v>
      </c>
      <c r="U20" s="27">
        <f t="shared" si="22"/>
        <v>1995</v>
      </c>
      <c r="V20" s="34">
        <f t="shared" ca="1" si="4"/>
        <v>-0.21418790259988332</v>
      </c>
      <c r="W20" s="34">
        <f t="shared" ca="1" si="5"/>
        <v>-0.21418790259988332</v>
      </c>
      <c r="X20" s="34">
        <f t="shared" ca="1" si="23"/>
        <v>-0.28014451289616993</v>
      </c>
      <c r="Y20" s="34">
        <f t="shared" ca="1" si="6"/>
        <v>-1.1412210201121773E-2</v>
      </c>
      <c r="Z20" s="34">
        <f t="shared" ca="1" si="33"/>
        <v>-1.0708708963682023E-3</v>
      </c>
      <c r="AA20" s="64">
        <f t="shared" ca="1" si="24"/>
        <v>7.3572604598470624E-3</v>
      </c>
      <c r="AB20" s="19"/>
      <c r="AC20" s="4">
        <f t="shared" ca="1" si="8"/>
        <v>-111480.66115702341</v>
      </c>
      <c r="AD20" s="4">
        <f t="shared" ca="1" si="31"/>
        <v>280300.16528925544</v>
      </c>
      <c r="AF20" s="4">
        <f t="shared" ca="1" si="9"/>
        <v>-111480.66115702341</v>
      </c>
      <c r="AG20" s="4">
        <f t="shared" ca="1" si="10"/>
        <v>280300.16528925544</v>
      </c>
      <c r="AH20" s="4">
        <f t="shared" ca="1" si="25"/>
        <v>-111480.66115702341</v>
      </c>
      <c r="AJ20" s="4">
        <f t="shared" ca="1" si="11"/>
        <v>-111480.66115702341</v>
      </c>
      <c r="AK20" s="4">
        <f t="shared" ca="1" si="12"/>
        <v>280300.16528925544</v>
      </c>
      <c r="AL20" s="4">
        <f t="shared" ca="1" si="26"/>
        <v>-111480.66115702341</v>
      </c>
      <c r="AN20" s="4">
        <f t="shared" ca="1" si="13"/>
        <v>-5939.8347107427871</v>
      </c>
      <c r="AO20" s="4">
        <f t="shared" ca="1" si="14"/>
        <v>280300.16528925544</v>
      </c>
      <c r="AP20" s="4">
        <f t="shared" ca="1" si="27"/>
        <v>-111480.66115702341</v>
      </c>
      <c r="AR20" s="4">
        <f t="shared" ca="1" si="15"/>
        <v>-300.16528925546027</v>
      </c>
      <c r="AS20" s="4">
        <f t="shared" ca="1" si="16"/>
        <v>280300.16528925544</v>
      </c>
      <c r="AT20" s="4">
        <f t="shared" ca="1" si="28"/>
        <v>-5939.8347107427871</v>
      </c>
      <c r="AV20" s="4">
        <f t="shared" ca="1" si="17"/>
        <v>1175.8677685954808</v>
      </c>
      <c r="AW20" s="4">
        <f t="shared" ca="1" si="18"/>
        <v>280300.16528925544</v>
      </c>
      <c r="AX20" s="4">
        <f t="shared" ca="1" si="29"/>
        <v>-300.16528925546027</v>
      </c>
    </row>
    <row r="21" spans="1:50" x14ac:dyDescent="0.25">
      <c r="A21" s="12">
        <f t="shared" si="30"/>
        <v>1996</v>
      </c>
      <c r="B21" s="21">
        <v>577</v>
      </c>
      <c r="C21" s="22">
        <v>577</v>
      </c>
      <c r="D21" s="22">
        <v>577</v>
      </c>
      <c r="E21" s="22">
        <v>424</v>
      </c>
      <c r="F21" s="22">
        <v>289</v>
      </c>
      <c r="G21" s="22">
        <v>174</v>
      </c>
      <c r="H21" s="22">
        <f ca="1">Annual!E37</f>
        <v>538.66710743801514</v>
      </c>
      <c r="I21" s="22">
        <f ca="1">Annual!F37</f>
        <v>392.14809917355268</v>
      </c>
      <c r="J21" s="22">
        <f ca="1">Annual!G37</f>
        <v>269.86710743801581</v>
      </c>
      <c r="K21" s="23">
        <f ca="1">Annual!H37</f>
        <v>145.28528925619798</v>
      </c>
      <c r="L21" s="4"/>
      <c r="M21" s="27">
        <f t="shared" si="19"/>
        <v>1996</v>
      </c>
      <c r="N21" s="22">
        <f t="shared" ca="1" si="0"/>
        <v>38332.89256198486</v>
      </c>
      <c r="O21" s="22">
        <f t="shared" ca="1" si="1"/>
        <v>38332.89256198486</v>
      </c>
      <c r="P21" s="22">
        <f t="shared" ca="1" si="2"/>
        <v>38332.89256198486</v>
      </c>
      <c r="Q21" s="22">
        <f t="shared" ca="1" si="20"/>
        <v>31851.90082644732</v>
      </c>
      <c r="R21" s="22">
        <f t="shared" ca="1" si="32"/>
        <v>19132.892561984194</v>
      </c>
      <c r="S21" s="23">
        <f t="shared" ca="1" si="21"/>
        <v>28714.710743802018</v>
      </c>
      <c r="U21" s="27">
        <f t="shared" si="22"/>
        <v>1996</v>
      </c>
      <c r="V21" s="34">
        <f t="shared" ca="1" si="4"/>
        <v>7.1162489843313581E-2</v>
      </c>
      <c r="W21" s="34">
        <f t="shared" ca="1" si="5"/>
        <v>7.1162489843313581E-2</v>
      </c>
      <c r="X21" s="34">
        <f t="shared" ca="1" si="23"/>
        <v>9.7751060486512512E-2</v>
      </c>
      <c r="Y21" s="34">
        <f t="shared" ca="1" si="6"/>
        <v>5.9130955624782683E-2</v>
      </c>
      <c r="Z21" s="34">
        <f t="shared" ca="1" si="33"/>
        <v>7.0897460396794426E-2</v>
      </c>
      <c r="AA21" s="64">
        <f t="shared" ca="1" si="24"/>
        <v>0.19764362166885402</v>
      </c>
      <c r="AB21" s="19"/>
      <c r="AC21" s="4">
        <f t="shared" ca="1" si="8"/>
        <v>38332.89256198486</v>
      </c>
      <c r="AD21" s="4">
        <f t="shared" ca="1" si="31"/>
        <v>269867.10743801581</v>
      </c>
      <c r="AF21" s="4">
        <f t="shared" ca="1" si="9"/>
        <v>38332.89256198486</v>
      </c>
      <c r="AG21" s="4">
        <f t="shared" ca="1" si="10"/>
        <v>269867.10743801581</v>
      </c>
      <c r="AH21" s="4">
        <f t="shared" ca="1" si="25"/>
        <v>38332.89256198486</v>
      </c>
      <c r="AJ21" s="4">
        <f t="shared" ca="1" si="11"/>
        <v>38332.89256198486</v>
      </c>
      <c r="AK21" s="4">
        <f t="shared" ca="1" si="12"/>
        <v>269867.10743801581</v>
      </c>
      <c r="AL21" s="4">
        <f t="shared" ca="1" si="26"/>
        <v>38332.89256198486</v>
      </c>
      <c r="AN21" s="4">
        <f t="shared" ca="1" si="13"/>
        <v>31851.90082644732</v>
      </c>
      <c r="AO21" s="4">
        <f t="shared" ca="1" si="14"/>
        <v>269867.10743801581</v>
      </c>
      <c r="AP21" s="4">
        <f t="shared" ca="1" si="27"/>
        <v>38332.89256198486</v>
      </c>
      <c r="AR21" s="4">
        <f t="shared" ca="1" si="15"/>
        <v>19132.892561984194</v>
      </c>
      <c r="AS21" s="4">
        <f t="shared" ca="1" si="16"/>
        <v>269867.10743801581</v>
      </c>
      <c r="AT21" s="4">
        <f t="shared" ca="1" si="28"/>
        <v>31851.90082644732</v>
      </c>
      <c r="AV21" s="4">
        <f t="shared" ca="1" si="17"/>
        <v>28714.710743802018</v>
      </c>
      <c r="AW21" s="4">
        <f t="shared" ca="1" si="18"/>
        <v>269867.10743801581</v>
      </c>
      <c r="AX21" s="4">
        <f t="shared" ca="1" si="29"/>
        <v>19132.892561984194</v>
      </c>
    </row>
    <row r="22" spans="1:50" x14ac:dyDescent="0.25">
      <c r="A22" s="12">
        <f t="shared" si="30"/>
        <v>1997</v>
      </c>
      <c r="B22" s="21">
        <v>628</v>
      </c>
      <c r="C22" s="22">
        <v>628</v>
      </c>
      <c r="D22" s="22">
        <v>628</v>
      </c>
      <c r="E22" s="22">
        <v>411</v>
      </c>
      <c r="F22" s="22">
        <v>280</v>
      </c>
      <c r="G22" s="22">
        <v>158</v>
      </c>
      <c r="H22" s="22">
        <f ca="1">Annual!E38</f>
        <v>456.22809917355249</v>
      </c>
      <c r="I22" s="22">
        <f ca="1">Annual!F38</f>
        <v>344.77685950413127</v>
      </c>
      <c r="J22" s="22">
        <f ca="1">Annual!G38</f>
        <v>230.35041322313987</v>
      </c>
      <c r="K22" s="23">
        <f ca="1">Annual!H38</f>
        <v>138.13884297520625</v>
      </c>
      <c r="L22" s="4"/>
      <c r="M22" s="27">
        <f t="shared" si="19"/>
        <v>1997</v>
      </c>
      <c r="N22" s="22">
        <f t="shared" ca="1" si="0"/>
        <v>171771.9008264475</v>
      </c>
      <c r="O22" s="22">
        <f t="shared" ca="1" si="1"/>
        <v>171771.9008264475</v>
      </c>
      <c r="P22" s="22">
        <f t="shared" ca="1" si="2"/>
        <v>171771.9008264475</v>
      </c>
      <c r="Q22" s="22">
        <f t="shared" ca="1" si="20"/>
        <v>66223.140495868734</v>
      </c>
      <c r="R22" s="22">
        <f t="shared" ca="1" si="32"/>
        <v>49649.586776860131</v>
      </c>
      <c r="S22" s="23">
        <f t="shared" ca="1" si="21"/>
        <v>19861.157024793756</v>
      </c>
      <c r="U22" s="27">
        <f t="shared" si="22"/>
        <v>1997</v>
      </c>
      <c r="V22" s="34">
        <f t="shared" ca="1" si="4"/>
        <v>0.37650443087045415</v>
      </c>
      <c r="W22" s="34">
        <f t="shared" ca="1" si="5"/>
        <v>0.37650443087045415</v>
      </c>
      <c r="X22" s="34">
        <f t="shared" ca="1" si="23"/>
        <v>0.49821180305863672</v>
      </c>
      <c r="Y22" s="34">
        <f t="shared" ca="1" si="6"/>
        <v>0.14515357694063682</v>
      </c>
      <c r="Z22" s="34">
        <f t="shared" ca="1" si="33"/>
        <v>0.21553938663337541</v>
      </c>
      <c r="AA22" s="64">
        <f t="shared" ca="1" si="24"/>
        <v>0.14377677268050176</v>
      </c>
      <c r="AB22" s="19"/>
      <c r="AC22" s="4">
        <f t="shared" ca="1" si="8"/>
        <v>171771.9008264475</v>
      </c>
      <c r="AD22" s="4">
        <f t="shared" ca="1" si="31"/>
        <v>230350.41322313985</v>
      </c>
      <c r="AF22" s="4">
        <f t="shared" ca="1" si="9"/>
        <v>171771.9008264475</v>
      </c>
      <c r="AG22" s="4">
        <f t="shared" ca="1" si="10"/>
        <v>230350.41322313985</v>
      </c>
      <c r="AH22" s="4">
        <f t="shared" ca="1" si="25"/>
        <v>171771.9008264475</v>
      </c>
      <c r="AJ22" s="4">
        <f t="shared" ca="1" si="11"/>
        <v>171771.9008264475</v>
      </c>
      <c r="AK22" s="4">
        <f t="shared" ca="1" si="12"/>
        <v>230350.41322313985</v>
      </c>
      <c r="AL22" s="4">
        <f t="shared" ca="1" si="26"/>
        <v>171771.9008264475</v>
      </c>
      <c r="AN22" s="4">
        <f t="shared" ca="1" si="13"/>
        <v>66223.140495868734</v>
      </c>
      <c r="AO22" s="4">
        <f t="shared" ca="1" si="14"/>
        <v>230350.41322313985</v>
      </c>
      <c r="AP22" s="4">
        <f t="shared" ca="1" si="27"/>
        <v>171771.9008264475</v>
      </c>
      <c r="AR22" s="4">
        <f t="shared" ca="1" si="15"/>
        <v>49649.586776860131</v>
      </c>
      <c r="AS22" s="4">
        <f t="shared" ca="1" si="16"/>
        <v>230350.41322313985</v>
      </c>
      <c r="AT22" s="4">
        <f t="shared" ca="1" si="28"/>
        <v>66223.140495868734</v>
      </c>
      <c r="AV22" s="4">
        <f t="shared" ca="1" si="17"/>
        <v>19861.157024793756</v>
      </c>
      <c r="AW22" s="4">
        <f t="shared" ca="1" si="18"/>
        <v>230350.41322313985</v>
      </c>
      <c r="AX22" s="4">
        <f t="shared" ca="1" si="29"/>
        <v>49649.586776860131</v>
      </c>
    </row>
    <row r="23" spans="1:50" x14ac:dyDescent="0.25">
      <c r="A23" s="12">
        <f t="shared" si="30"/>
        <v>1998</v>
      </c>
      <c r="B23" s="21">
        <v>609</v>
      </c>
      <c r="C23" s="22">
        <v>609</v>
      </c>
      <c r="D23" s="22">
        <v>609</v>
      </c>
      <c r="E23" s="22">
        <v>479</v>
      </c>
      <c r="F23" s="22">
        <v>344</v>
      </c>
      <c r="G23" s="22">
        <v>254</v>
      </c>
      <c r="H23" s="22">
        <f ca="1">Annual!E39</f>
        <v>681.56826446280809</v>
      </c>
      <c r="I23" s="22">
        <f ca="1">Annual!F39</f>
        <v>546.5335537190067</v>
      </c>
      <c r="J23" s="22">
        <f ca="1">Annual!G39</f>
        <v>413.9781818181807</v>
      </c>
      <c r="K23" s="23">
        <f ca="1">Annual!H39</f>
        <v>234.07735537190021</v>
      </c>
      <c r="L23" s="4"/>
      <c r="M23" s="27">
        <f t="shared" si="19"/>
        <v>1998</v>
      </c>
      <c r="N23" s="22">
        <f t="shared" ca="1" si="0"/>
        <v>-72568.264462808089</v>
      </c>
      <c r="O23" s="22">
        <f t="shared" ca="1" si="1"/>
        <v>-72568.264462808089</v>
      </c>
      <c r="P23" s="22">
        <f t="shared" ca="1" si="2"/>
        <v>-72568.264462808089</v>
      </c>
      <c r="Q23" s="22">
        <f t="shared" ca="1" si="20"/>
        <v>-67533.553719006712</v>
      </c>
      <c r="R23" s="22">
        <f t="shared" ca="1" si="32"/>
        <v>-69978.181818180703</v>
      </c>
      <c r="S23" s="23">
        <f t="shared" ca="1" si="21"/>
        <v>19922.644628099788</v>
      </c>
      <c r="U23" s="27">
        <f>A23</f>
        <v>1998</v>
      </c>
      <c r="V23" s="34">
        <f t="shared" ca="1" si="4"/>
        <v>-0.10647248154959833</v>
      </c>
      <c r="W23" s="34">
        <f t="shared" ca="1" si="5"/>
        <v>-0.10647248154959833</v>
      </c>
      <c r="X23" s="34">
        <f t="shared" ca="1" si="23"/>
        <v>-0.13277915686786568</v>
      </c>
      <c r="Y23" s="34">
        <f t="shared" ca="1" si="6"/>
        <v>-9.908553147238254E-2</v>
      </c>
      <c r="Z23" s="34">
        <f t="shared" ca="1" si="33"/>
        <v>-0.1690383331576521</v>
      </c>
      <c r="AA23" s="64">
        <f t="shared" ca="1" si="24"/>
        <v>8.5111370967289213E-2</v>
      </c>
      <c r="AB23" s="19"/>
      <c r="AC23" s="4">
        <f t="shared" ca="1" si="8"/>
        <v>-72568.264462808089</v>
      </c>
      <c r="AD23" s="4">
        <f ca="1">J23*1000</f>
        <v>413978.18181818072</v>
      </c>
      <c r="AF23" s="4">
        <f t="shared" ca="1" si="9"/>
        <v>-72568.264462808089</v>
      </c>
      <c r="AG23" s="4">
        <f t="shared" ca="1" si="10"/>
        <v>413978.18181818072</v>
      </c>
      <c r="AH23" s="4">
        <f ca="1">AC23</f>
        <v>-72568.264462808089</v>
      </c>
      <c r="AJ23" s="4">
        <f t="shared" ca="1" si="11"/>
        <v>-72568.264462808089</v>
      </c>
      <c r="AK23" s="4">
        <f t="shared" ca="1" si="12"/>
        <v>413978.18181818072</v>
      </c>
      <c r="AL23" s="4">
        <f ca="1">AF23</f>
        <v>-72568.264462808089</v>
      </c>
      <c r="AN23" s="4">
        <f t="shared" ca="1" si="13"/>
        <v>-67533.553719006712</v>
      </c>
      <c r="AO23" s="4">
        <f t="shared" ca="1" si="14"/>
        <v>413978.18181818072</v>
      </c>
      <c r="AP23" s="4">
        <f ca="1">AJ23</f>
        <v>-72568.264462808089</v>
      </c>
      <c r="AR23" s="4">
        <f t="shared" ca="1" si="15"/>
        <v>-69978.181818180703</v>
      </c>
      <c r="AS23" s="4">
        <f t="shared" ca="1" si="16"/>
        <v>413978.18181818072</v>
      </c>
      <c r="AT23" s="4">
        <f ca="1">AN23</f>
        <v>-67533.553719006712</v>
      </c>
      <c r="AV23" s="4">
        <f t="shared" ca="1" si="17"/>
        <v>19922.644628099788</v>
      </c>
      <c r="AW23" s="4">
        <f t="shared" ca="1" si="18"/>
        <v>413978.18181818072</v>
      </c>
      <c r="AX23" s="4">
        <f ca="1">AR23</f>
        <v>-69978.181818180703</v>
      </c>
    </row>
    <row r="24" spans="1:50" x14ac:dyDescent="0.25">
      <c r="A24" s="12">
        <f>A23+1</f>
        <v>1999</v>
      </c>
      <c r="B24" s="21">
        <v>793</v>
      </c>
      <c r="C24" s="22">
        <v>793</v>
      </c>
      <c r="D24" s="22">
        <v>793</v>
      </c>
      <c r="E24" s="22">
        <v>557</v>
      </c>
      <c r="F24" s="22">
        <v>397</v>
      </c>
      <c r="G24" s="22">
        <v>203</v>
      </c>
      <c r="H24" s="22">
        <f ca="1">Annual!E40</f>
        <v>730.91702479338642</v>
      </c>
      <c r="I24" s="22">
        <f ca="1">Annual!F40</f>
        <v>590.28892561983309</v>
      </c>
      <c r="J24" s="22">
        <f ca="1">Annual!G40</f>
        <v>402.27570247933778</v>
      </c>
      <c r="K24" s="23">
        <f ca="1">Annual!H40</f>
        <v>228.97983471074321</v>
      </c>
      <c r="L24" s="4"/>
      <c r="M24" s="27">
        <f t="shared" si="19"/>
        <v>1999</v>
      </c>
      <c r="N24" s="22">
        <f t="shared" ca="1" si="0"/>
        <v>62082.975206613584</v>
      </c>
      <c r="O24" s="22">
        <f t="shared" ca="1" si="1"/>
        <v>62082.975206613584</v>
      </c>
      <c r="P24" s="22">
        <f t="shared" ca="1" si="2"/>
        <v>62082.975206613584</v>
      </c>
      <c r="Q24" s="22">
        <f t="shared" ca="1" si="20"/>
        <v>-33288.925619833091</v>
      </c>
      <c r="R24" s="22">
        <f t="shared" ca="1" si="32"/>
        <v>-5275.7024793377805</v>
      </c>
      <c r="S24" s="23">
        <f t="shared" ca="1" si="21"/>
        <v>-25979.834710743206</v>
      </c>
      <c r="U24" s="27">
        <f>A24</f>
        <v>1999</v>
      </c>
      <c r="V24" s="34">
        <f t="shared" ca="1" si="4"/>
        <v>8.4938471947842542E-2</v>
      </c>
      <c r="W24" s="34">
        <f t="shared" ca="1" si="5"/>
        <v>8.4938471947842542E-2</v>
      </c>
      <c r="X24" s="34">
        <f t="shared" ca="1" si="23"/>
        <v>0.10517387759125472</v>
      </c>
      <c r="Y24" s="34">
        <f t="shared" ca="1" si="6"/>
        <v>-4.5544055605002645E-2</v>
      </c>
      <c r="Z24" s="34">
        <f t="shared" ca="1" si="33"/>
        <v>-1.3114643630778963E-2</v>
      </c>
      <c r="AA24" s="64">
        <f t="shared" ca="1" si="24"/>
        <v>-0.11345905085293649</v>
      </c>
      <c r="AB24" s="19"/>
      <c r="AC24" s="4">
        <f t="shared" ca="1" si="8"/>
        <v>62082.975206613584</v>
      </c>
      <c r="AD24" s="4">
        <f ca="1">J24*1000</f>
        <v>402275.70247933781</v>
      </c>
      <c r="AF24" s="4">
        <f t="shared" ca="1" si="9"/>
        <v>62082.975206613584</v>
      </c>
      <c r="AG24" s="4">
        <f t="shared" ca="1" si="10"/>
        <v>402275.70247933781</v>
      </c>
      <c r="AH24" s="4">
        <f ca="1">AC24</f>
        <v>62082.975206613584</v>
      </c>
      <c r="AJ24" s="4">
        <f t="shared" ca="1" si="11"/>
        <v>62082.975206613584</v>
      </c>
      <c r="AK24" s="4">
        <f t="shared" ca="1" si="12"/>
        <v>402275.70247933781</v>
      </c>
      <c r="AL24" s="4">
        <f ca="1">AF24</f>
        <v>62082.975206613584</v>
      </c>
      <c r="AN24" s="4">
        <f t="shared" ca="1" si="13"/>
        <v>-33288.925619833091</v>
      </c>
      <c r="AO24" s="4">
        <f t="shared" ca="1" si="14"/>
        <v>402275.70247933781</v>
      </c>
      <c r="AP24" s="4">
        <f ca="1">AJ24</f>
        <v>62082.975206613584</v>
      </c>
      <c r="AR24" s="4">
        <f t="shared" ca="1" si="15"/>
        <v>-5275.7024793377805</v>
      </c>
      <c r="AS24" s="4">
        <f t="shared" ca="1" si="16"/>
        <v>402275.70247933781</v>
      </c>
      <c r="AT24" s="4">
        <f ca="1">AN24</f>
        <v>-33288.925619833091</v>
      </c>
      <c r="AV24" s="4">
        <f t="shared" ca="1" si="17"/>
        <v>-25979.834710743206</v>
      </c>
      <c r="AW24" s="4">
        <f t="shared" ca="1" si="18"/>
        <v>402275.70247933781</v>
      </c>
      <c r="AX24" s="4">
        <f ca="1">AR24</f>
        <v>-5275.7024793377805</v>
      </c>
    </row>
    <row r="25" spans="1:50" x14ac:dyDescent="0.25">
      <c r="A25" s="12">
        <f>A24+1</f>
        <v>2000</v>
      </c>
      <c r="B25" s="21">
        <v>577</v>
      </c>
      <c r="C25" s="22">
        <v>577</v>
      </c>
      <c r="D25" s="22">
        <v>577</v>
      </c>
      <c r="E25" s="22">
        <v>404</v>
      </c>
      <c r="F25" s="22">
        <v>289</v>
      </c>
      <c r="G25" s="22">
        <v>162</v>
      </c>
      <c r="H25" s="22">
        <f ca="1">Annual!E41</f>
        <v>484.79603305784997</v>
      </c>
      <c r="I25" s="22">
        <f ca="1">Annual!F41</f>
        <v>373.7018181818172</v>
      </c>
      <c r="J25" s="22">
        <f ca="1">Annual!G41</f>
        <v>244.7761983471068</v>
      </c>
      <c r="K25" s="23">
        <f ca="1">Annual!H41</f>
        <v>146.65388429752028</v>
      </c>
      <c r="L25" s="4"/>
      <c r="M25" s="27">
        <f t="shared" si="19"/>
        <v>2000</v>
      </c>
      <c r="N25" s="22">
        <f t="shared" ca="1" si="0"/>
        <v>92203.966942150029</v>
      </c>
      <c r="O25" s="22">
        <f t="shared" ca="1" si="1"/>
        <v>92203.966942150029</v>
      </c>
      <c r="P25" s="22">
        <f t="shared" ca="1" si="2"/>
        <v>92203.966942150029</v>
      </c>
      <c r="Q25" s="22">
        <f t="shared" ca="1" si="20"/>
        <v>30298.181818182798</v>
      </c>
      <c r="R25" s="22">
        <f t="shared" ca="1" si="32"/>
        <v>44223.801652893198</v>
      </c>
      <c r="S25" s="23">
        <f t="shared" ca="1" si="21"/>
        <v>15346.115702479721</v>
      </c>
      <c r="U25" s="27">
        <f t="shared" si="22"/>
        <v>2000</v>
      </c>
      <c r="V25" s="34">
        <f t="shared" ca="1" si="4"/>
        <v>0.19019125705417533</v>
      </c>
      <c r="W25" s="34">
        <f t="shared" ca="1" si="5"/>
        <v>0.19019125705417533</v>
      </c>
      <c r="X25" s="34">
        <f t="shared" ca="1" si="23"/>
        <v>0.24673138437150988</v>
      </c>
      <c r="Y25" s="35">
        <f t="shared" ca="1" si="6"/>
        <v>6.2496761013239074E-2</v>
      </c>
      <c r="Z25" s="35">
        <f t="shared" ca="1" si="33"/>
        <v>0.18067035092268771</v>
      </c>
      <c r="AA25" s="66">
        <f t="shared" ca="1" si="24"/>
        <v>0.10464172685223043</v>
      </c>
      <c r="AB25" s="19"/>
      <c r="AC25" s="4">
        <f t="shared" ca="1" si="8"/>
        <v>92203.966942150029</v>
      </c>
      <c r="AD25" s="4">
        <f t="shared" ca="1" si="31"/>
        <v>244776.19834710681</v>
      </c>
      <c r="AF25" s="4">
        <f t="shared" ca="1" si="9"/>
        <v>92203.966942150029</v>
      </c>
      <c r="AG25" s="4">
        <f t="shared" ca="1" si="10"/>
        <v>244776.19834710681</v>
      </c>
      <c r="AH25" s="4">
        <f t="shared" ca="1" si="25"/>
        <v>92203.966942150029</v>
      </c>
      <c r="AJ25" s="4">
        <f t="shared" ca="1" si="11"/>
        <v>92203.966942150029</v>
      </c>
      <c r="AK25" s="4">
        <f t="shared" ca="1" si="12"/>
        <v>244776.19834710681</v>
      </c>
      <c r="AL25" s="4">
        <f t="shared" ca="1" si="26"/>
        <v>92203.966942150029</v>
      </c>
      <c r="AN25" s="4">
        <f t="shared" ca="1" si="13"/>
        <v>30298.181818182798</v>
      </c>
      <c r="AO25" s="4">
        <f t="shared" ca="1" si="14"/>
        <v>244776.19834710681</v>
      </c>
      <c r="AP25" s="4">
        <f t="shared" ca="1" si="27"/>
        <v>92203.966942150029</v>
      </c>
      <c r="AR25" s="4">
        <f t="shared" ca="1" si="15"/>
        <v>44223.801652893198</v>
      </c>
      <c r="AS25" s="4">
        <f t="shared" ca="1" si="16"/>
        <v>244776.19834710681</v>
      </c>
      <c r="AT25" s="4">
        <f t="shared" ca="1" si="28"/>
        <v>30298.181818182798</v>
      </c>
      <c r="AV25" s="4">
        <f t="shared" ca="1" si="17"/>
        <v>15346.115702479721</v>
      </c>
      <c r="AW25" s="4">
        <f t="shared" ca="1" si="18"/>
        <v>244776.19834710681</v>
      </c>
      <c r="AX25" s="4">
        <f t="shared" ca="1" si="29"/>
        <v>44223.801652893198</v>
      </c>
    </row>
    <row r="26" spans="1:50" x14ac:dyDescent="0.25">
      <c r="A26" s="12">
        <f t="shared" ref="A26:A36" si="34">A25+1</f>
        <v>2001</v>
      </c>
      <c r="B26" s="21">
        <v>313</v>
      </c>
      <c r="C26" s="22">
        <v>313</v>
      </c>
      <c r="D26" s="22">
        <v>313</v>
      </c>
      <c r="E26" s="22">
        <v>189</v>
      </c>
      <c r="F26" s="22">
        <v>173</v>
      </c>
      <c r="G26" s="22">
        <v>119</v>
      </c>
      <c r="H26" s="22">
        <f ca="1">Annual!E42</f>
        <v>276.96396694214803</v>
      </c>
      <c r="I26" s="22">
        <f ca="1">Annual!F42</f>
        <v>212.90380165289199</v>
      </c>
      <c r="J26" s="22">
        <f ca="1">Annual!G42</f>
        <v>152.08859504132192</v>
      </c>
      <c r="K26" s="23">
        <f ca="1">Annual!H42</f>
        <v>106.77619834710715</v>
      </c>
      <c r="L26" s="4"/>
      <c r="M26" s="27">
        <f t="shared" ref="M26:M36" si="35">A26</f>
        <v>2001</v>
      </c>
      <c r="N26" s="22">
        <f t="shared" ca="1" si="0"/>
        <v>36036.033057851964</v>
      </c>
      <c r="O26" s="22">
        <f t="shared" ca="1" si="1"/>
        <v>36036.033057851964</v>
      </c>
      <c r="P26" s="22">
        <f t="shared" ca="1" si="2"/>
        <v>36036.033057851964</v>
      </c>
      <c r="Q26" s="22">
        <f t="shared" ca="1" si="20"/>
        <v>-23903.801652891987</v>
      </c>
      <c r="R26" s="22">
        <f t="shared" ref="R26:R35" ca="1" si="36">(F26-$J26)*1000</f>
        <v>20911.404958678075</v>
      </c>
      <c r="S26" s="23">
        <f t="shared" ca="1" si="21"/>
        <v>12223.801652892846</v>
      </c>
      <c r="U26" s="27">
        <f t="shared" ref="U26:U36" si="37">A26</f>
        <v>2001</v>
      </c>
      <c r="V26" s="34">
        <f t="shared" ca="1" si="4"/>
        <v>0.13011090740687989</v>
      </c>
      <c r="W26" s="34">
        <f t="shared" ca="1" si="5"/>
        <v>0.13011090740687989</v>
      </c>
      <c r="X26" s="34">
        <f t="shared" ca="1" si="23"/>
        <v>0.16925969746939212</v>
      </c>
      <c r="Y26" s="35">
        <f t="shared" ca="1" si="6"/>
        <v>-8.6306539860779033E-2</v>
      </c>
      <c r="Z26" s="35">
        <f t="shared" ref="Z26:Z36" ca="1" si="38">R26/($J26*1000)</f>
        <v>0.1374948920594376</v>
      </c>
      <c r="AA26" s="66">
        <f t="shared" ca="1" si="24"/>
        <v>0.11448058501910524</v>
      </c>
      <c r="AB26" s="19"/>
      <c r="AC26" s="4">
        <f t="shared" ref="AC26:AC36" ca="1" si="39">N26</f>
        <v>36036.033057851964</v>
      </c>
      <c r="AD26" s="4">
        <f t="shared" ref="AD26:AD36" ca="1" si="40">J26*1000</f>
        <v>152088.59504132191</v>
      </c>
      <c r="AF26" s="4">
        <f t="shared" ca="1" si="9"/>
        <v>36036.033057851964</v>
      </c>
      <c r="AG26" s="4">
        <f t="shared" ca="1" si="10"/>
        <v>152088.59504132191</v>
      </c>
      <c r="AH26" s="4">
        <f t="shared" ref="AH26:AH36" ca="1" si="41">AC26</f>
        <v>36036.033057851964</v>
      </c>
      <c r="AJ26" s="4">
        <f t="shared" ca="1" si="11"/>
        <v>36036.033057851964</v>
      </c>
      <c r="AK26" s="4">
        <f t="shared" ca="1" si="12"/>
        <v>152088.59504132191</v>
      </c>
      <c r="AL26" s="4">
        <f t="shared" ref="AL26:AL36" ca="1" si="42">AF26</f>
        <v>36036.033057851964</v>
      </c>
      <c r="AN26" s="4">
        <f t="shared" ca="1" si="13"/>
        <v>-23903.801652891987</v>
      </c>
      <c r="AO26" s="4">
        <f t="shared" ca="1" si="14"/>
        <v>152088.59504132191</v>
      </c>
      <c r="AP26" s="4">
        <f t="shared" ref="AP26:AP36" ca="1" si="43">AJ26</f>
        <v>36036.033057851964</v>
      </c>
      <c r="AR26" s="4">
        <f t="shared" ca="1" si="15"/>
        <v>20911.404958678075</v>
      </c>
      <c r="AS26" s="4">
        <f t="shared" ca="1" si="16"/>
        <v>152088.59504132191</v>
      </c>
      <c r="AT26" s="4">
        <f t="shared" ref="AT26:AT36" ca="1" si="44">AN26</f>
        <v>-23903.801652891987</v>
      </c>
      <c r="AV26" s="4">
        <f t="shared" ca="1" si="17"/>
        <v>12223.801652892846</v>
      </c>
      <c r="AW26" s="4">
        <f t="shared" ca="1" si="18"/>
        <v>152088.59504132191</v>
      </c>
      <c r="AX26" s="4">
        <f t="shared" ref="AX26:AX36" ca="1" si="45">AR26</f>
        <v>20911.404958678075</v>
      </c>
    </row>
    <row r="27" spans="1:50" x14ac:dyDescent="0.25">
      <c r="A27" s="12">
        <f t="shared" si="34"/>
        <v>2002</v>
      </c>
      <c r="B27" s="21">
        <v>426</v>
      </c>
      <c r="C27" s="22">
        <v>426</v>
      </c>
      <c r="D27" s="22">
        <v>426</v>
      </c>
      <c r="E27" s="22">
        <v>308</v>
      </c>
      <c r="F27" s="22">
        <v>191</v>
      </c>
      <c r="G27" s="22">
        <v>108</v>
      </c>
      <c r="H27" s="22">
        <f ca="1">Annual!E43</f>
        <v>337.47570247933788</v>
      </c>
      <c r="I27" s="22">
        <f ca="1">Annual!F43</f>
        <v>262.67900826446208</v>
      </c>
      <c r="J27" s="22">
        <f ca="1">Annual!G43</f>
        <v>173.58148760330533</v>
      </c>
      <c r="K27" s="23">
        <f ca="1">Annual!H43</f>
        <v>105.9828099173551</v>
      </c>
      <c r="L27" s="4"/>
      <c r="M27" s="27">
        <f t="shared" si="35"/>
        <v>2002</v>
      </c>
      <c r="N27" s="22">
        <f t="shared" ca="1" si="0"/>
        <v>88524.297520662119</v>
      </c>
      <c r="O27" s="22">
        <f t="shared" ca="1" si="1"/>
        <v>88524.297520662119</v>
      </c>
      <c r="P27" s="22">
        <f t="shared" ca="1" si="2"/>
        <v>88524.297520662119</v>
      </c>
      <c r="Q27" s="22">
        <f t="shared" ca="1" si="20"/>
        <v>45320.991735537915</v>
      </c>
      <c r="R27" s="22">
        <f t="shared" ca="1" si="36"/>
        <v>17418.512396694667</v>
      </c>
      <c r="S27" s="23">
        <f t="shared" ca="1" si="21"/>
        <v>2017.1900826449018</v>
      </c>
      <c r="U27" s="27">
        <f t="shared" si="37"/>
        <v>2002</v>
      </c>
      <c r="V27" s="34">
        <f t="shared" ca="1" si="4"/>
        <v>0.26231309949219844</v>
      </c>
      <c r="W27" s="34">
        <f t="shared" ca="1" si="5"/>
        <v>0.26231309949219844</v>
      </c>
      <c r="X27" s="34">
        <f t="shared" ca="1" si="23"/>
        <v>0.33700560279082875</v>
      </c>
      <c r="Y27" s="35">
        <f t="shared" ca="1" si="6"/>
        <v>0.13429408814494642</v>
      </c>
      <c r="Z27" s="35">
        <f t="shared" ca="1" si="38"/>
        <v>0.10034775388319107</v>
      </c>
      <c r="AA27" s="66">
        <f t="shared" ca="1" si="24"/>
        <v>1.9033181741622978E-2</v>
      </c>
      <c r="AB27" s="19"/>
      <c r="AC27" s="4">
        <f t="shared" ca="1" si="39"/>
        <v>88524.297520662119</v>
      </c>
      <c r="AD27" s="4">
        <f t="shared" ca="1" si="40"/>
        <v>173581.48760330534</v>
      </c>
      <c r="AF27" s="4">
        <f t="shared" ca="1" si="9"/>
        <v>88524.297520662119</v>
      </c>
      <c r="AG27" s="4">
        <f t="shared" ca="1" si="10"/>
        <v>173581.48760330534</v>
      </c>
      <c r="AH27" s="4">
        <f t="shared" ca="1" si="41"/>
        <v>88524.297520662119</v>
      </c>
      <c r="AJ27" s="4">
        <f t="shared" ca="1" si="11"/>
        <v>88524.297520662119</v>
      </c>
      <c r="AK27" s="4">
        <f t="shared" ca="1" si="12"/>
        <v>173581.48760330534</v>
      </c>
      <c r="AL27" s="4">
        <f t="shared" ca="1" si="42"/>
        <v>88524.297520662119</v>
      </c>
      <c r="AN27" s="4">
        <f t="shared" ca="1" si="13"/>
        <v>45320.991735537915</v>
      </c>
      <c r="AO27" s="4">
        <f t="shared" ca="1" si="14"/>
        <v>173581.48760330534</v>
      </c>
      <c r="AP27" s="4">
        <f t="shared" ca="1" si="43"/>
        <v>88524.297520662119</v>
      </c>
      <c r="AR27" s="4">
        <f t="shared" ca="1" si="15"/>
        <v>17418.512396694667</v>
      </c>
      <c r="AS27" s="4">
        <f t="shared" ca="1" si="16"/>
        <v>173581.48760330534</v>
      </c>
      <c r="AT27" s="4">
        <f t="shared" ca="1" si="44"/>
        <v>45320.991735537915</v>
      </c>
      <c r="AV27" s="4">
        <f t="shared" ca="1" si="17"/>
        <v>2017.1900826449018</v>
      </c>
      <c r="AW27" s="4">
        <f t="shared" ca="1" si="18"/>
        <v>173581.48760330534</v>
      </c>
      <c r="AX27" s="4">
        <f t="shared" ca="1" si="45"/>
        <v>17418.512396694667</v>
      </c>
    </row>
    <row r="28" spans="1:50" x14ac:dyDescent="0.25">
      <c r="A28" s="12">
        <f t="shared" si="34"/>
        <v>2003</v>
      </c>
      <c r="B28" s="21">
        <v>294</v>
      </c>
      <c r="C28" s="22">
        <v>294</v>
      </c>
      <c r="D28" s="22">
        <v>294</v>
      </c>
      <c r="E28" s="22">
        <v>247</v>
      </c>
      <c r="F28" s="22">
        <v>197</v>
      </c>
      <c r="G28" s="22">
        <v>121</v>
      </c>
      <c r="H28" s="22">
        <f ca="1">Annual!E44</f>
        <v>353.56760330578408</v>
      </c>
      <c r="I28" s="22">
        <f ca="1">Annual!F44</f>
        <v>287.20462809917274</v>
      </c>
      <c r="J28" s="22">
        <f ca="1">Annual!G44</f>
        <v>201.9352066115697</v>
      </c>
      <c r="K28" s="23">
        <f ca="1">Annual!H44</f>
        <v>119.36330578512366</v>
      </c>
      <c r="L28" s="4"/>
      <c r="M28" s="27">
        <f t="shared" si="35"/>
        <v>2003</v>
      </c>
      <c r="N28" s="22">
        <f t="shared" ca="1" si="0"/>
        <v>-59567.603305784076</v>
      </c>
      <c r="O28" s="22">
        <f t="shared" ca="1" si="1"/>
        <v>-59567.603305784076</v>
      </c>
      <c r="P28" s="22">
        <f t="shared" ca="1" si="2"/>
        <v>-59567.603305784076</v>
      </c>
      <c r="Q28" s="22">
        <f t="shared" ca="1" si="20"/>
        <v>-40204.62809917274</v>
      </c>
      <c r="R28" s="22">
        <f t="shared" ca="1" si="36"/>
        <v>-4935.2066115696971</v>
      </c>
      <c r="S28" s="23">
        <f t="shared" ca="1" si="21"/>
        <v>1636.6942148763428</v>
      </c>
      <c r="U28" s="27">
        <f t="shared" si="37"/>
        <v>2003</v>
      </c>
      <c r="V28" s="34">
        <f t="shared" ca="1" si="4"/>
        <v>-0.16847585228069339</v>
      </c>
      <c r="W28" s="34">
        <f t="shared" ca="1" si="5"/>
        <v>-0.16847585228069339</v>
      </c>
      <c r="X28" s="34">
        <f t="shared" ca="1" si="23"/>
        <v>-0.20740474727035102</v>
      </c>
      <c r="Y28" s="35">
        <f t="shared" ca="1" si="6"/>
        <v>-0.11371128950522551</v>
      </c>
      <c r="Z28" s="35">
        <f t="shared" ca="1" si="38"/>
        <v>-2.4439555114640115E-2</v>
      </c>
      <c r="AA28" s="66">
        <f t="shared" ca="1" si="24"/>
        <v>1.3711870696868094E-2</v>
      </c>
      <c r="AB28" s="19"/>
      <c r="AC28" s="4">
        <f t="shared" ca="1" si="39"/>
        <v>-59567.603305784076</v>
      </c>
      <c r="AD28" s="4">
        <f t="shared" ca="1" si="40"/>
        <v>201935.20661156971</v>
      </c>
      <c r="AF28" s="4">
        <f t="shared" ca="1" si="9"/>
        <v>-59567.603305784076</v>
      </c>
      <c r="AG28" s="4">
        <f t="shared" ca="1" si="10"/>
        <v>201935.20661156971</v>
      </c>
      <c r="AH28" s="4">
        <f t="shared" ca="1" si="41"/>
        <v>-59567.603305784076</v>
      </c>
      <c r="AJ28" s="4">
        <f t="shared" ca="1" si="11"/>
        <v>-59567.603305784076</v>
      </c>
      <c r="AK28" s="4">
        <f t="shared" ca="1" si="12"/>
        <v>201935.20661156971</v>
      </c>
      <c r="AL28" s="4">
        <f t="shared" ca="1" si="42"/>
        <v>-59567.603305784076</v>
      </c>
      <c r="AN28" s="4">
        <f t="shared" ca="1" si="13"/>
        <v>-40204.62809917274</v>
      </c>
      <c r="AO28" s="4">
        <f t="shared" ca="1" si="14"/>
        <v>201935.20661156971</v>
      </c>
      <c r="AP28" s="4">
        <f t="shared" ca="1" si="43"/>
        <v>-59567.603305784076</v>
      </c>
      <c r="AR28" s="4">
        <f t="shared" ca="1" si="15"/>
        <v>-4935.2066115696971</v>
      </c>
      <c r="AS28" s="4">
        <f t="shared" ca="1" si="16"/>
        <v>201935.20661156971</v>
      </c>
      <c r="AT28" s="4">
        <f t="shared" ca="1" si="44"/>
        <v>-40204.62809917274</v>
      </c>
      <c r="AV28" s="4">
        <f t="shared" ca="1" si="17"/>
        <v>1636.6942148763428</v>
      </c>
      <c r="AW28" s="4">
        <f t="shared" ca="1" si="18"/>
        <v>201935.20661156971</v>
      </c>
      <c r="AX28" s="4">
        <f t="shared" ca="1" si="45"/>
        <v>-4935.2066115696971</v>
      </c>
    </row>
    <row r="29" spans="1:50" x14ac:dyDescent="0.25">
      <c r="A29" s="12">
        <f t="shared" si="34"/>
        <v>2004</v>
      </c>
      <c r="B29" s="21">
        <v>475</v>
      </c>
      <c r="C29" s="22">
        <v>475</v>
      </c>
      <c r="D29" s="22">
        <v>475</v>
      </c>
      <c r="E29" s="22">
        <v>293</v>
      </c>
      <c r="F29" s="22">
        <v>181</v>
      </c>
      <c r="G29" s="22">
        <v>112</v>
      </c>
      <c r="H29" s="22">
        <f ca="1">Annual!E45</f>
        <v>320.9057851239661</v>
      </c>
      <c r="I29" s="22">
        <f ca="1">Annual!F45</f>
        <v>231.07438016528863</v>
      </c>
      <c r="J29" s="22">
        <f ca="1">Annual!G45</f>
        <v>158.43570247933843</v>
      </c>
      <c r="K29" s="23">
        <f ca="1">Annual!H45</f>
        <v>107.56958677685921</v>
      </c>
      <c r="L29" s="4"/>
      <c r="M29" s="27">
        <f t="shared" si="35"/>
        <v>2004</v>
      </c>
      <c r="N29" s="22">
        <f t="shared" ca="1" si="0"/>
        <v>154094.21487603389</v>
      </c>
      <c r="O29" s="22">
        <f t="shared" ca="1" si="1"/>
        <v>154094.21487603389</v>
      </c>
      <c r="P29" s="22">
        <f t="shared" ca="1" si="2"/>
        <v>154094.21487603389</v>
      </c>
      <c r="Q29" s="22">
        <f t="shared" ca="1" si="20"/>
        <v>61925.619834711368</v>
      </c>
      <c r="R29" s="22">
        <f t="shared" ca="1" si="36"/>
        <v>22564.29752066157</v>
      </c>
      <c r="S29" s="23">
        <f t="shared" ca="1" si="21"/>
        <v>4430.4132231407893</v>
      </c>
      <c r="U29" s="27">
        <f t="shared" si="37"/>
        <v>2004</v>
      </c>
      <c r="V29" s="34">
        <f t="shared" ca="1" si="4"/>
        <v>0.48018521952325416</v>
      </c>
      <c r="W29" s="34">
        <f t="shared" ca="1" si="5"/>
        <v>0.48018521952325416</v>
      </c>
      <c r="X29" s="34">
        <f t="shared" ca="1" si="23"/>
        <v>0.66685979971388232</v>
      </c>
      <c r="Y29" s="35">
        <f t="shared" ca="1" si="6"/>
        <v>0.19297134145085437</v>
      </c>
      <c r="Z29" s="35">
        <f t="shared" ca="1" si="38"/>
        <v>0.14241927272424079</v>
      </c>
      <c r="AA29" s="66">
        <f t="shared" ca="1" si="24"/>
        <v>4.1186485473177228E-2</v>
      </c>
      <c r="AB29" s="19"/>
      <c r="AC29" s="4">
        <f t="shared" ca="1" si="39"/>
        <v>154094.21487603389</v>
      </c>
      <c r="AD29" s="4">
        <f t="shared" ca="1" si="40"/>
        <v>158435.70247933842</v>
      </c>
      <c r="AF29" s="4">
        <f t="shared" ca="1" si="9"/>
        <v>154094.21487603389</v>
      </c>
      <c r="AG29" s="4">
        <f t="shared" ca="1" si="10"/>
        <v>158435.70247933842</v>
      </c>
      <c r="AH29" s="4">
        <f t="shared" ca="1" si="41"/>
        <v>154094.21487603389</v>
      </c>
      <c r="AJ29" s="4">
        <f t="shared" ca="1" si="11"/>
        <v>154094.21487603389</v>
      </c>
      <c r="AK29" s="4">
        <f t="shared" ca="1" si="12"/>
        <v>158435.70247933842</v>
      </c>
      <c r="AL29" s="4">
        <f t="shared" ca="1" si="42"/>
        <v>154094.21487603389</v>
      </c>
      <c r="AN29" s="4">
        <f t="shared" ca="1" si="13"/>
        <v>61925.619834711368</v>
      </c>
      <c r="AO29" s="4">
        <f t="shared" ca="1" si="14"/>
        <v>158435.70247933842</v>
      </c>
      <c r="AP29" s="4">
        <f t="shared" ca="1" si="43"/>
        <v>154094.21487603389</v>
      </c>
      <c r="AR29" s="4">
        <f t="shared" ca="1" si="15"/>
        <v>22564.29752066157</v>
      </c>
      <c r="AS29" s="4">
        <f t="shared" ca="1" si="16"/>
        <v>158435.70247933842</v>
      </c>
      <c r="AT29" s="4">
        <f t="shared" ca="1" si="44"/>
        <v>61925.619834711368</v>
      </c>
      <c r="AV29" s="4">
        <f t="shared" ca="1" si="17"/>
        <v>4430.4132231407893</v>
      </c>
      <c r="AW29" s="4">
        <f t="shared" ca="1" si="18"/>
        <v>158435.70247933842</v>
      </c>
      <c r="AX29" s="4">
        <f t="shared" ca="1" si="45"/>
        <v>22564.29752066157</v>
      </c>
    </row>
    <row r="30" spans="1:50" x14ac:dyDescent="0.25">
      <c r="A30" s="12">
        <f t="shared" si="34"/>
        <v>2005</v>
      </c>
      <c r="B30" s="21">
        <v>313</v>
      </c>
      <c r="C30" s="22">
        <v>313</v>
      </c>
      <c r="D30" s="22">
        <v>313</v>
      </c>
      <c r="E30" s="22">
        <v>223</v>
      </c>
      <c r="F30" s="22">
        <v>161</v>
      </c>
      <c r="G30" s="22">
        <v>122</v>
      </c>
      <c r="H30" s="22">
        <f ca="1">Annual!E46</f>
        <v>342.43239669421399</v>
      </c>
      <c r="I30" s="22">
        <f ca="1">Annual!F46</f>
        <v>290.02115702479267</v>
      </c>
      <c r="J30" s="22">
        <f ca="1">Annual!G46</f>
        <v>238.318016528925</v>
      </c>
      <c r="K30" s="23">
        <f ca="1">Annual!H46</f>
        <v>124.78413223140463</v>
      </c>
      <c r="L30" s="4"/>
      <c r="M30" s="27">
        <f t="shared" si="35"/>
        <v>2005</v>
      </c>
      <c r="N30" s="22">
        <f t="shared" ca="1" si="0"/>
        <v>-29432.396694213992</v>
      </c>
      <c r="O30" s="22">
        <f t="shared" ca="1" si="1"/>
        <v>-29432.396694213992</v>
      </c>
      <c r="P30" s="22">
        <f t="shared" ca="1" si="2"/>
        <v>-29432.396694213992</v>
      </c>
      <c r="Q30" s="22">
        <f t="shared" ca="1" si="20"/>
        <v>-67021.157024792672</v>
      </c>
      <c r="R30" s="22">
        <f t="shared" ca="1" si="36"/>
        <v>-77318.016528925</v>
      </c>
      <c r="S30" s="23">
        <f t="shared" ca="1" si="21"/>
        <v>-2784.1322314046265</v>
      </c>
      <c r="U30" s="27">
        <f t="shared" si="37"/>
        <v>2005</v>
      </c>
      <c r="V30" s="34">
        <f t="shared" ca="1" si="4"/>
        <v>-8.5950970113661873E-2</v>
      </c>
      <c r="W30" s="34">
        <f t="shared" ca="1" si="5"/>
        <v>-8.5950970113661873E-2</v>
      </c>
      <c r="X30" s="34">
        <f t="shared" ca="1" si="23"/>
        <v>-0.10148361931987583</v>
      </c>
      <c r="Y30" s="35">
        <f t="shared" ca="1" si="6"/>
        <v>-0.19572084204591592</v>
      </c>
      <c r="Z30" s="35">
        <f t="shared" ca="1" si="38"/>
        <v>-0.32443210821847707</v>
      </c>
      <c r="AA30" s="66">
        <f t="shared" ca="1" si="24"/>
        <v>-2.2311588674124219E-2</v>
      </c>
      <c r="AB30" s="19"/>
      <c r="AC30" s="4">
        <f t="shared" ca="1" si="39"/>
        <v>-29432.396694213992</v>
      </c>
      <c r="AD30" s="4">
        <f t="shared" ca="1" si="40"/>
        <v>238318.01652892499</v>
      </c>
      <c r="AF30" s="4">
        <f t="shared" ca="1" si="9"/>
        <v>-29432.396694213992</v>
      </c>
      <c r="AG30" s="4">
        <f t="shared" ca="1" si="10"/>
        <v>238318.01652892499</v>
      </c>
      <c r="AH30" s="4">
        <f t="shared" ca="1" si="41"/>
        <v>-29432.396694213992</v>
      </c>
      <c r="AJ30" s="4">
        <f t="shared" ca="1" si="11"/>
        <v>-29432.396694213992</v>
      </c>
      <c r="AK30" s="4">
        <f t="shared" ca="1" si="12"/>
        <v>238318.01652892499</v>
      </c>
      <c r="AL30" s="4">
        <f t="shared" ca="1" si="42"/>
        <v>-29432.396694213992</v>
      </c>
      <c r="AN30" s="4">
        <f t="shared" ca="1" si="13"/>
        <v>-67021.157024792672</v>
      </c>
      <c r="AO30" s="4">
        <f t="shared" ca="1" si="14"/>
        <v>238318.01652892499</v>
      </c>
      <c r="AP30" s="4">
        <f t="shared" ca="1" si="43"/>
        <v>-29432.396694213992</v>
      </c>
      <c r="AR30" s="4">
        <f t="shared" ca="1" si="15"/>
        <v>-77318.016528925</v>
      </c>
      <c r="AS30" s="4">
        <f t="shared" ca="1" si="16"/>
        <v>238318.01652892499</v>
      </c>
      <c r="AT30" s="4">
        <f t="shared" ca="1" si="44"/>
        <v>-67021.157024792672</v>
      </c>
      <c r="AV30" s="4">
        <f t="shared" ca="1" si="17"/>
        <v>-2784.1322314046265</v>
      </c>
      <c r="AW30" s="4">
        <f t="shared" ca="1" si="18"/>
        <v>238318.01652892499</v>
      </c>
      <c r="AX30" s="4">
        <f t="shared" ca="1" si="45"/>
        <v>-77318.016528925</v>
      </c>
    </row>
    <row r="31" spans="1:50" x14ac:dyDescent="0.25">
      <c r="A31" s="12">
        <f t="shared" si="34"/>
        <v>2006</v>
      </c>
      <c r="B31" s="21">
        <v>680</v>
      </c>
      <c r="C31" s="22">
        <v>680</v>
      </c>
      <c r="D31" s="22">
        <v>680</v>
      </c>
      <c r="E31" s="22">
        <v>556</v>
      </c>
      <c r="F31" s="22">
        <v>372</v>
      </c>
      <c r="G31" s="22">
        <v>186</v>
      </c>
      <c r="H31" s="22">
        <f ca="1">Annual!E47</f>
        <v>651.76066115702292</v>
      </c>
      <c r="I31" s="22">
        <f ca="1">Annual!F47</f>
        <v>549.88958677685798</v>
      </c>
      <c r="J31" s="22">
        <f ca="1">Annual!G47</f>
        <v>352.4747107438007</v>
      </c>
      <c r="K31" s="23">
        <f ca="1">Annual!H47</f>
        <v>165.81024793388386</v>
      </c>
      <c r="L31" s="4"/>
      <c r="M31" s="27">
        <f t="shared" si="35"/>
        <v>2006</v>
      </c>
      <c r="N31" s="22">
        <f t="shared" ca="1" si="0"/>
        <v>28239.338842977078</v>
      </c>
      <c r="O31" s="22">
        <f t="shared" ca="1" si="1"/>
        <v>28239.338842977078</v>
      </c>
      <c r="P31" s="22">
        <f t="shared" ca="1" si="2"/>
        <v>28239.338842977078</v>
      </c>
      <c r="Q31" s="22">
        <f t="shared" ca="1" si="20"/>
        <v>6110.4132231420181</v>
      </c>
      <c r="R31" s="22">
        <f t="shared" ca="1" si="36"/>
        <v>19525.289256199299</v>
      </c>
      <c r="S31" s="23">
        <f t="shared" ca="1" si="21"/>
        <v>20189.752066116143</v>
      </c>
      <c r="U31" s="27">
        <f t="shared" si="37"/>
        <v>2006</v>
      </c>
      <c r="V31" s="34">
        <f t="shared" ca="1" si="4"/>
        <v>4.3327774328763335E-2</v>
      </c>
      <c r="W31" s="34">
        <f t="shared" ca="1" si="5"/>
        <v>4.3327774328763335E-2</v>
      </c>
      <c r="X31" s="34">
        <f t="shared" ca="1" si="23"/>
        <v>5.1354561937606652E-2</v>
      </c>
      <c r="Y31" s="35">
        <f t="shared" ca="1" si="6"/>
        <v>9.3752409240144222E-3</v>
      </c>
      <c r="Z31" s="35">
        <f t="shared" ca="1" si="38"/>
        <v>5.5394865677019949E-2</v>
      </c>
      <c r="AA31" s="66">
        <f t="shared" ca="1" si="24"/>
        <v>0.12176419924398595</v>
      </c>
      <c r="AB31" s="19"/>
      <c r="AC31" s="4">
        <f t="shared" ca="1" si="39"/>
        <v>28239.338842977078</v>
      </c>
      <c r="AD31" s="4">
        <f t="shared" ca="1" si="40"/>
        <v>352474.71074380068</v>
      </c>
      <c r="AF31" s="4">
        <f t="shared" ca="1" si="9"/>
        <v>28239.338842977078</v>
      </c>
      <c r="AG31" s="4">
        <f t="shared" ca="1" si="10"/>
        <v>352474.71074380068</v>
      </c>
      <c r="AH31" s="4">
        <f t="shared" ca="1" si="41"/>
        <v>28239.338842977078</v>
      </c>
      <c r="AJ31" s="4">
        <f t="shared" ca="1" si="11"/>
        <v>28239.338842977078</v>
      </c>
      <c r="AK31" s="4">
        <f t="shared" ca="1" si="12"/>
        <v>352474.71074380068</v>
      </c>
      <c r="AL31" s="4">
        <f t="shared" ca="1" si="42"/>
        <v>28239.338842977078</v>
      </c>
      <c r="AN31" s="4">
        <f t="shared" ca="1" si="13"/>
        <v>6110.4132231420181</v>
      </c>
      <c r="AO31" s="4">
        <f t="shared" ca="1" si="14"/>
        <v>352474.71074380068</v>
      </c>
      <c r="AP31" s="4">
        <f t="shared" ca="1" si="43"/>
        <v>28239.338842977078</v>
      </c>
      <c r="AR31" s="4">
        <f t="shared" ca="1" si="15"/>
        <v>19525.289256199299</v>
      </c>
      <c r="AS31" s="4">
        <f t="shared" ca="1" si="16"/>
        <v>352474.71074380068</v>
      </c>
      <c r="AT31" s="4">
        <f t="shared" ca="1" si="44"/>
        <v>6110.4132231420181</v>
      </c>
      <c r="AV31" s="4">
        <f t="shared" ca="1" si="17"/>
        <v>20189.752066116143</v>
      </c>
      <c r="AW31" s="4">
        <f t="shared" ca="1" si="18"/>
        <v>352474.71074380068</v>
      </c>
      <c r="AX31" s="4">
        <f t="shared" ca="1" si="45"/>
        <v>19525.289256199299</v>
      </c>
    </row>
    <row r="32" spans="1:50" x14ac:dyDescent="0.25">
      <c r="A32" s="12">
        <f t="shared" si="34"/>
        <v>2007</v>
      </c>
      <c r="B32" s="21">
        <v>396</v>
      </c>
      <c r="C32" s="22">
        <v>396</v>
      </c>
      <c r="D32" s="22">
        <v>396</v>
      </c>
      <c r="E32" s="22">
        <v>270</v>
      </c>
      <c r="F32" s="22">
        <v>186</v>
      </c>
      <c r="G32" s="22">
        <v>120</v>
      </c>
      <c r="H32" s="22">
        <f ca="1">Annual!E48</f>
        <v>366.13685950413117</v>
      </c>
      <c r="I32" s="22">
        <f ca="1">Annual!F48</f>
        <v>258.73586776859435</v>
      </c>
      <c r="J32" s="22">
        <f ca="1">Annual!G48</f>
        <v>174.57719008264419</v>
      </c>
      <c r="K32" s="23">
        <f ca="1">Annual!H48</f>
        <v>113.71834710743771</v>
      </c>
      <c r="L32" s="4"/>
      <c r="M32" s="27">
        <f t="shared" si="35"/>
        <v>2007</v>
      </c>
      <c r="N32" s="22">
        <f t="shared" ca="1" si="0"/>
        <v>29863.140495868833</v>
      </c>
      <c r="O32" s="22">
        <f t="shared" ca="1" si="1"/>
        <v>29863.140495868833</v>
      </c>
      <c r="P32" s="22">
        <f t="shared" ca="1" si="2"/>
        <v>29863.140495868833</v>
      </c>
      <c r="Q32" s="22">
        <f t="shared" ca="1" si="20"/>
        <v>11264.132231405654</v>
      </c>
      <c r="R32" s="22">
        <f t="shared" ca="1" si="36"/>
        <v>11422.809917355806</v>
      </c>
      <c r="S32" s="23">
        <f t="shared" ca="1" si="21"/>
        <v>6281.6528925622915</v>
      </c>
      <c r="U32" s="27">
        <f t="shared" si="37"/>
        <v>2007</v>
      </c>
      <c r="V32" s="34">
        <f t="shared" ca="1" si="4"/>
        <v>8.1562781022138195E-2</v>
      </c>
      <c r="W32" s="34">
        <f t="shared" ca="1" si="5"/>
        <v>8.1562781022138195E-2</v>
      </c>
      <c r="X32" s="34">
        <f t="shared" ca="1" si="23"/>
        <v>0.11541940726431302</v>
      </c>
      <c r="Y32" s="35">
        <f t="shared" ca="1" si="6"/>
        <v>3.0764813590909601E-2</v>
      </c>
      <c r="Z32" s="35">
        <f t="shared" ca="1" si="38"/>
        <v>6.5431285220871577E-2</v>
      </c>
      <c r="AA32" s="66">
        <f t="shared" ca="1" si="24"/>
        <v>5.5238693248219423E-2</v>
      </c>
      <c r="AB32" s="19"/>
      <c r="AC32" s="4">
        <f t="shared" ca="1" si="39"/>
        <v>29863.140495868833</v>
      </c>
      <c r="AD32" s="4">
        <f t="shared" ca="1" si="40"/>
        <v>174577.1900826442</v>
      </c>
      <c r="AF32" s="4">
        <f t="shared" ca="1" si="9"/>
        <v>29863.140495868833</v>
      </c>
      <c r="AG32" s="4">
        <f t="shared" ca="1" si="10"/>
        <v>174577.1900826442</v>
      </c>
      <c r="AH32" s="4">
        <f t="shared" ca="1" si="41"/>
        <v>29863.140495868833</v>
      </c>
      <c r="AJ32" s="4">
        <f t="shared" ca="1" si="11"/>
        <v>29863.140495868833</v>
      </c>
      <c r="AK32" s="4">
        <f t="shared" ca="1" si="12"/>
        <v>174577.1900826442</v>
      </c>
      <c r="AL32" s="4">
        <f t="shared" ca="1" si="42"/>
        <v>29863.140495868833</v>
      </c>
      <c r="AN32" s="4">
        <f t="shared" ca="1" si="13"/>
        <v>11264.132231405654</v>
      </c>
      <c r="AO32" s="4">
        <f t="shared" ca="1" si="14"/>
        <v>174577.1900826442</v>
      </c>
      <c r="AP32" s="4">
        <f t="shared" ca="1" si="43"/>
        <v>29863.140495868833</v>
      </c>
      <c r="AR32" s="4">
        <f t="shared" ca="1" si="15"/>
        <v>11422.809917355806</v>
      </c>
      <c r="AS32" s="4">
        <f t="shared" ca="1" si="16"/>
        <v>174577.1900826442</v>
      </c>
      <c r="AT32" s="4">
        <f t="shared" ca="1" si="44"/>
        <v>11264.132231405654</v>
      </c>
      <c r="AV32" s="4">
        <f t="shared" ca="1" si="17"/>
        <v>6281.6528925622915</v>
      </c>
      <c r="AW32" s="4">
        <f t="shared" ca="1" si="18"/>
        <v>174577.1900826442</v>
      </c>
      <c r="AX32" s="4">
        <f t="shared" ca="1" si="45"/>
        <v>11422.809917355806</v>
      </c>
    </row>
    <row r="33" spans="1:50" x14ac:dyDescent="0.25">
      <c r="A33" s="12">
        <f t="shared" si="34"/>
        <v>2008</v>
      </c>
      <c r="B33" s="21">
        <v>492</v>
      </c>
      <c r="C33" s="22">
        <v>492</v>
      </c>
      <c r="D33" s="22">
        <v>492</v>
      </c>
      <c r="E33" s="22">
        <v>378</v>
      </c>
      <c r="F33" s="22">
        <v>257</v>
      </c>
      <c r="G33" s="22">
        <v>153</v>
      </c>
      <c r="H33" s="22">
        <f ca="1">Annual!E49</f>
        <v>450.36892561983348</v>
      </c>
      <c r="I33" s="22">
        <f ca="1">Annual!F49</f>
        <v>371.23041322313952</v>
      </c>
      <c r="J33" s="22">
        <f ca="1">Annual!G49</f>
        <v>264.2221487603299</v>
      </c>
      <c r="K33" s="23">
        <f ca="1">Annual!H49</f>
        <v>156.79735537190044</v>
      </c>
      <c r="L33" s="4"/>
      <c r="M33" s="27">
        <f t="shared" si="35"/>
        <v>2008</v>
      </c>
      <c r="N33" s="22">
        <f t="shared" ca="1" si="0"/>
        <v>41631.074380166523</v>
      </c>
      <c r="O33" s="22">
        <f t="shared" ca="1" si="1"/>
        <v>41631.074380166523</v>
      </c>
      <c r="P33" s="22">
        <f t="shared" ca="1" si="2"/>
        <v>41631.074380166523</v>
      </c>
      <c r="Q33" s="22">
        <f t="shared" ca="1" si="20"/>
        <v>6769.5867768604785</v>
      </c>
      <c r="R33" s="22">
        <f t="shared" ca="1" si="36"/>
        <v>-7222.1487603299011</v>
      </c>
      <c r="S33" s="23">
        <f t="shared" ca="1" si="21"/>
        <v>-3797.3553719004371</v>
      </c>
      <c r="U33" s="27">
        <f t="shared" si="37"/>
        <v>2008</v>
      </c>
      <c r="V33" s="34">
        <f t="shared" ca="1" si="4"/>
        <v>9.2437714975273963E-2</v>
      </c>
      <c r="W33" s="34">
        <f t="shared" ca="1" si="5"/>
        <v>9.2437714975273963E-2</v>
      </c>
      <c r="X33" s="34">
        <f t="shared" ca="1" si="23"/>
        <v>0.11214349066584391</v>
      </c>
      <c r="Y33" s="35">
        <f t="shared" ca="1" si="6"/>
        <v>1.503120306878108E-2</v>
      </c>
      <c r="Z33" s="35">
        <f t="shared" ca="1" si="38"/>
        <v>-2.7333623597471209E-2</v>
      </c>
      <c r="AA33" s="66">
        <f t="shared" ca="1" si="24"/>
        <v>-2.4218236097756016E-2</v>
      </c>
      <c r="AB33" s="19"/>
      <c r="AC33" s="4">
        <f t="shared" ca="1" si="39"/>
        <v>41631.074380166523</v>
      </c>
      <c r="AD33" s="4">
        <f t="shared" ca="1" si="40"/>
        <v>264222.14876032987</v>
      </c>
      <c r="AF33" s="4">
        <f t="shared" ca="1" si="9"/>
        <v>41631.074380166523</v>
      </c>
      <c r="AG33" s="4">
        <f t="shared" ca="1" si="10"/>
        <v>264222.14876032987</v>
      </c>
      <c r="AH33" s="4">
        <f t="shared" ca="1" si="41"/>
        <v>41631.074380166523</v>
      </c>
      <c r="AJ33" s="4">
        <f t="shared" ca="1" si="11"/>
        <v>41631.074380166523</v>
      </c>
      <c r="AK33" s="4">
        <f t="shared" ca="1" si="12"/>
        <v>264222.14876032987</v>
      </c>
      <c r="AL33" s="4">
        <f t="shared" ca="1" si="42"/>
        <v>41631.074380166523</v>
      </c>
      <c r="AN33" s="4">
        <f t="shared" ca="1" si="13"/>
        <v>6769.5867768604785</v>
      </c>
      <c r="AO33" s="4">
        <f t="shared" ca="1" si="14"/>
        <v>264222.14876032987</v>
      </c>
      <c r="AP33" s="4">
        <f t="shared" ca="1" si="43"/>
        <v>41631.074380166523</v>
      </c>
      <c r="AR33" s="4">
        <f t="shared" ca="1" si="15"/>
        <v>-7222.1487603299011</v>
      </c>
      <c r="AS33" s="4">
        <f t="shared" ca="1" si="16"/>
        <v>264222.14876032987</v>
      </c>
      <c r="AT33" s="4">
        <f t="shared" ca="1" si="44"/>
        <v>6769.5867768604785</v>
      </c>
      <c r="AV33" s="4">
        <f t="shared" ca="1" si="17"/>
        <v>-3797.3553719004371</v>
      </c>
      <c r="AW33" s="4">
        <f t="shared" ca="1" si="18"/>
        <v>264222.14876032987</v>
      </c>
      <c r="AX33" s="4">
        <f t="shared" ca="1" si="45"/>
        <v>-7222.1487603299011</v>
      </c>
    </row>
    <row r="34" spans="1:50" x14ac:dyDescent="0.25">
      <c r="A34" s="12">
        <f t="shared" si="34"/>
        <v>2009</v>
      </c>
      <c r="B34" s="21">
        <v>368</v>
      </c>
      <c r="C34" s="22">
        <v>368</v>
      </c>
      <c r="D34" s="22">
        <v>368</v>
      </c>
      <c r="E34" s="22">
        <v>298</v>
      </c>
      <c r="F34" s="22">
        <v>230</v>
      </c>
      <c r="G34" s="22">
        <v>145</v>
      </c>
      <c r="H34" s="22">
        <f ca="1">Annual!E50</f>
        <v>349.27140495867678</v>
      </c>
      <c r="I34" s="22">
        <f ca="1">Annual!F50</f>
        <v>281.42280991735464</v>
      </c>
      <c r="J34" s="22">
        <f ca="1">Annual!G50</f>
        <v>211.67404958677628</v>
      </c>
      <c r="K34" s="23">
        <f ca="1">Annual!H50</f>
        <v>131.5537190082641</v>
      </c>
      <c r="L34" s="4"/>
      <c r="M34" s="27">
        <f t="shared" si="35"/>
        <v>2009</v>
      </c>
      <c r="N34" s="22">
        <f t="shared" ca="1" si="0"/>
        <v>18728.595041323217</v>
      </c>
      <c r="O34" s="22">
        <f t="shared" ca="1" si="1"/>
        <v>18728.595041323217</v>
      </c>
      <c r="P34" s="22">
        <f t="shared" ca="1" si="2"/>
        <v>18728.595041323217</v>
      </c>
      <c r="Q34" s="22">
        <f t="shared" ca="1" si="20"/>
        <v>16577.19008264536</v>
      </c>
      <c r="R34" s="22">
        <f t="shared" ca="1" si="36"/>
        <v>18325.950413223723</v>
      </c>
      <c r="S34" s="23">
        <f t="shared" ca="1" si="21"/>
        <v>13446.280991735905</v>
      </c>
      <c r="U34" s="27">
        <f t="shared" si="37"/>
        <v>2009</v>
      </c>
      <c r="V34" s="34">
        <f t="shared" ca="1" si="4"/>
        <v>5.3621896254401488E-2</v>
      </c>
      <c r="W34" s="34">
        <f t="shared" ca="1" si="5"/>
        <v>5.3621896254401488E-2</v>
      </c>
      <c r="X34" s="34">
        <f t="shared" ca="1" si="23"/>
        <v>6.6549669683218765E-2</v>
      </c>
      <c r="Y34" s="35">
        <f t="shared" ca="1" si="6"/>
        <v>4.7462202308278433E-2</v>
      </c>
      <c r="Z34" s="35">
        <f t="shared" ca="1" si="38"/>
        <v>8.6576273515809307E-2</v>
      </c>
      <c r="AA34" s="66">
        <f t="shared" ca="1" si="24"/>
        <v>0.10221133308204855</v>
      </c>
      <c r="AB34" s="19"/>
      <c r="AC34" s="4">
        <f t="shared" ca="1" si="39"/>
        <v>18728.595041323217</v>
      </c>
      <c r="AD34" s="4">
        <f t="shared" ca="1" si="40"/>
        <v>211674.04958677627</v>
      </c>
      <c r="AF34" s="4">
        <f t="shared" ca="1" si="9"/>
        <v>18728.595041323217</v>
      </c>
      <c r="AG34" s="4">
        <f t="shared" ca="1" si="10"/>
        <v>211674.04958677627</v>
      </c>
      <c r="AH34" s="4">
        <f t="shared" ca="1" si="41"/>
        <v>18728.595041323217</v>
      </c>
      <c r="AJ34" s="4">
        <f t="shared" ca="1" si="11"/>
        <v>18728.595041323217</v>
      </c>
      <c r="AK34" s="4">
        <f t="shared" ca="1" si="12"/>
        <v>211674.04958677627</v>
      </c>
      <c r="AL34" s="4">
        <f t="shared" ca="1" si="42"/>
        <v>18728.595041323217</v>
      </c>
      <c r="AN34" s="4">
        <f t="shared" ca="1" si="13"/>
        <v>16577.19008264536</v>
      </c>
      <c r="AO34" s="4">
        <f t="shared" ca="1" si="14"/>
        <v>211674.04958677627</v>
      </c>
      <c r="AP34" s="4">
        <f t="shared" ca="1" si="43"/>
        <v>18728.595041323217</v>
      </c>
      <c r="AR34" s="4">
        <f t="shared" ca="1" si="15"/>
        <v>18325.950413223723</v>
      </c>
      <c r="AS34" s="4">
        <f t="shared" ca="1" si="16"/>
        <v>211674.04958677627</v>
      </c>
      <c r="AT34" s="4">
        <f t="shared" ca="1" si="44"/>
        <v>16577.19008264536</v>
      </c>
      <c r="AV34" s="4">
        <f t="shared" ca="1" si="17"/>
        <v>13446.280991735905</v>
      </c>
      <c r="AW34" s="4">
        <f t="shared" ca="1" si="18"/>
        <v>211674.04958677627</v>
      </c>
      <c r="AX34" s="4">
        <f t="shared" ca="1" si="45"/>
        <v>18325.950413223723</v>
      </c>
    </row>
    <row r="35" spans="1:50" x14ac:dyDescent="0.25">
      <c r="A35" s="12">
        <f t="shared" si="34"/>
        <v>2010</v>
      </c>
      <c r="B35" s="21">
        <v>332</v>
      </c>
      <c r="C35" s="22">
        <v>332</v>
      </c>
      <c r="D35" s="22">
        <v>332</v>
      </c>
      <c r="E35" s="22">
        <v>234</v>
      </c>
      <c r="F35" s="22">
        <v>170</v>
      </c>
      <c r="G35" s="22">
        <v>112</v>
      </c>
      <c r="H35" s="22">
        <f ca="1">Annual!E51</f>
        <v>305.95239669421403</v>
      </c>
      <c r="I35" s="22">
        <f ca="1">Annual!F51</f>
        <v>260.91768595041253</v>
      </c>
      <c r="J35" s="22">
        <f ca="1">Annual!G51</f>
        <v>209.01024793388373</v>
      </c>
      <c r="K35" s="23">
        <f ca="1">Annual!H51</f>
        <v>140.13024793388394</v>
      </c>
      <c r="L35" s="4"/>
      <c r="M35" s="27">
        <f t="shared" si="35"/>
        <v>2010</v>
      </c>
      <c r="N35" s="22">
        <f t="shared" ca="1" si="0"/>
        <v>26047.603305785968</v>
      </c>
      <c r="O35" s="22">
        <f t="shared" ca="1" si="1"/>
        <v>26047.603305785968</v>
      </c>
      <c r="P35" s="22">
        <f t="shared" ca="1" si="2"/>
        <v>26047.603305785968</v>
      </c>
      <c r="Q35" s="22">
        <f t="shared" ca="1" si="20"/>
        <v>-26917.685950412531</v>
      </c>
      <c r="R35" s="22">
        <f t="shared" ca="1" si="36"/>
        <v>-39010.247933883729</v>
      </c>
      <c r="S35" s="23">
        <f t="shared" ca="1" si="21"/>
        <v>-28130.247933883937</v>
      </c>
      <c r="U35" s="27">
        <f t="shared" si="37"/>
        <v>2010</v>
      </c>
      <c r="V35" s="34">
        <f t="shared" ca="1" si="4"/>
        <v>8.5136130938106042E-2</v>
      </c>
      <c r="W35" s="34">
        <f t="shared" ca="1" si="5"/>
        <v>8.5136130938106042E-2</v>
      </c>
      <c r="X35" s="34">
        <f t="shared" ca="1" si="23"/>
        <v>9.9830730948366309E-2</v>
      </c>
      <c r="Y35" s="35">
        <f t="shared" ca="1" si="6"/>
        <v>-8.7979980680836359E-2</v>
      </c>
      <c r="Z35" s="35">
        <f t="shared" ca="1" si="38"/>
        <v>-0.18664275230286242</v>
      </c>
      <c r="AA35" s="66">
        <f t="shared" ca="1" si="24"/>
        <v>-0.20074358212194351</v>
      </c>
      <c r="AB35" s="19"/>
      <c r="AC35" s="4">
        <f t="shared" ca="1" si="39"/>
        <v>26047.603305785968</v>
      </c>
      <c r="AD35" s="4">
        <f t="shared" ca="1" si="40"/>
        <v>209010.24793388374</v>
      </c>
      <c r="AF35" s="4">
        <f t="shared" ca="1" si="9"/>
        <v>26047.603305785968</v>
      </c>
      <c r="AG35" s="4">
        <f t="shared" ca="1" si="10"/>
        <v>209010.24793388374</v>
      </c>
      <c r="AH35" s="4">
        <f t="shared" ca="1" si="41"/>
        <v>26047.603305785968</v>
      </c>
      <c r="AJ35" s="4">
        <f t="shared" ca="1" si="11"/>
        <v>26047.603305785968</v>
      </c>
      <c r="AK35" s="4">
        <f t="shared" ca="1" si="12"/>
        <v>209010.24793388374</v>
      </c>
      <c r="AL35" s="4">
        <f t="shared" ca="1" si="42"/>
        <v>26047.603305785968</v>
      </c>
      <c r="AN35" s="4">
        <f t="shared" ca="1" si="13"/>
        <v>-26917.685950412531</v>
      </c>
      <c r="AO35" s="4">
        <f t="shared" ca="1" si="14"/>
        <v>209010.24793388374</v>
      </c>
      <c r="AP35" s="4">
        <f t="shared" ca="1" si="43"/>
        <v>26047.603305785968</v>
      </c>
      <c r="AR35" s="4">
        <f t="shared" ca="1" si="15"/>
        <v>-39010.247933883729</v>
      </c>
      <c r="AS35" s="4">
        <f t="shared" ca="1" si="16"/>
        <v>209010.24793388374</v>
      </c>
      <c r="AT35" s="4">
        <f t="shared" ca="1" si="44"/>
        <v>-26917.685950412531</v>
      </c>
      <c r="AV35" s="4">
        <f t="shared" ca="1" si="17"/>
        <v>-28130.247933883937</v>
      </c>
      <c r="AW35" s="4">
        <f t="shared" ca="1" si="18"/>
        <v>209010.24793388374</v>
      </c>
      <c r="AX35" s="4">
        <f t="shared" ca="1" si="45"/>
        <v>-39010.247933883729</v>
      </c>
    </row>
    <row r="36" spans="1:50" x14ac:dyDescent="0.25">
      <c r="A36" s="31">
        <f t="shared" si="34"/>
        <v>2011</v>
      </c>
      <c r="B36" s="24">
        <v>502</v>
      </c>
      <c r="C36" s="25">
        <v>502</v>
      </c>
      <c r="D36" s="25">
        <v>502</v>
      </c>
      <c r="E36" s="25">
        <v>474</v>
      </c>
      <c r="F36" s="25">
        <v>340</v>
      </c>
      <c r="G36" s="25">
        <v>225</v>
      </c>
      <c r="H36" s="25">
        <f ca="1">Annual!E52</f>
        <v>557.80165289256047</v>
      </c>
      <c r="I36" s="25">
        <f ca="1">Annual!F52</f>
        <v>460.27438016528805</v>
      </c>
      <c r="J36" s="25">
        <f ca="1">Annual!G52</f>
        <v>337.08099173553632</v>
      </c>
      <c r="K36" s="26">
        <f ca="1">Annual!H52</f>
        <v>206.74710743801597</v>
      </c>
      <c r="L36" s="4"/>
      <c r="M36" s="29">
        <f t="shared" si="35"/>
        <v>2011</v>
      </c>
      <c r="N36" s="25">
        <f t="shared" ca="1" si="0"/>
        <v>-55801.652892560465</v>
      </c>
      <c r="O36" s="25">
        <f t="shared" ca="1" si="1"/>
        <v>-55801.652892560465</v>
      </c>
      <c r="P36" s="25">
        <f t="shared" ca="1" si="2"/>
        <v>-55801.652892560465</v>
      </c>
      <c r="Q36" s="25">
        <f t="shared" ca="1" si="20"/>
        <v>13725.61983471195</v>
      </c>
      <c r="R36" s="25">
        <f ca="1">(F36-$J36)*1000</f>
        <v>2919.0082644636846</v>
      </c>
      <c r="S36" s="26">
        <f t="shared" ca="1" si="21"/>
        <v>18252.892561984027</v>
      </c>
      <c r="U36" s="29">
        <f t="shared" si="37"/>
        <v>2011</v>
      </c>
      <c r="V36" s="36">
        <f t="shared" ca="1" si="4"/>
        <v>-0.10003852194268875</v>
      </c>
      <c r="W36" s="36">
        <f t="shared" ca="1" si="5"/>
        <v>-0.10003852194268875</v>
      </c>
      <c r="X36" s="36">
        <f t="shared" ca="1" si="23"/>
        <v>-0.12123562661150435</v>
      </c>
      <c r="Y36" s="36">
        <f t="shared" ca="1" si="6"/>
        <v>2.4606631700597837E-2</v>
      </c>
      <c r="Z36" s="36">
        <f t="shared" ca="1" si="38"/>
        <v>8.6596644012304647E-3</v>
      </c>
      <c r="AA36" s="65">
        <f t="shared" ca="1" si="24"/>
        <v>8.8286084328683304E-2</v>
      </c>
      <c r="AB36" s="19"/>
      <c r="AC36" s="4">
        <f t="shared" ca="1" si="39"/>
        <v>-55801.652892560465</v>
      </c>
      <c r="AD36" s="4">
        <f t="shared" ca="1" si="40"/>
        <v>337080.99173553631</v>
      </c>
      <c r="AF36" s="4">
        <f t="shared" ca="1" si="9"/>
        <v>-55801.652892560465</v>
      </c>
      <c r="AG36" s="4">
        <f t="shared" ca="1" si="10"/>
        <v>337080.99173553631</v>
      </c>
      <c r="AH36" s="4">
        <f t="shared" ca="1" si="41"/>
        <v>-55801.652892560465</v>
      </c>
      <c r="AJ36" s="4">
        <f t="shared" ca="1" si="11"/>
        <v>-55801.652892560465</v>
      </c>
      <c r="AK36" s="4">
        <f t="shared" ca="1" si="12"/>
        <v>337080.99173553631</v>
      </c>
      <c r="AL36" s="4">
        <f t="shared" ca="1" si="42"/>
        <v>-55801.652892560465</v>
      </c>
      <c r="AN36" s="4">
        <f t="shared" ca="1" si="13"/>
        <v>13725.61983471195</v>
      </c>
      <c r="AO36" s="4">
        <f t="shared" ca="1" si="14"/>
        <v>337080.99173553631</v>
      </c>
      <c r="AP36" s="4">
        <f t="shared" ca="1" si="43"/>
        <v>-55801.652892560465</v>
      </c>
      <c r="AR36" s="4">
        <f t="shared" ca="1" si="15"/>
        <v>2919.0082644636846</v>
      </c>
      <c r="AS36" s="4">
        <f t="shared" ca="1" si="16"/>
        <v>337080.99173553631</v>
      </c>
      <c r="AT36" s="4">
        <f t="shared" ca="1" si="44"/>
        <v>13725.61983471195</v>
      </c>
      <c r="AV36" s="4">
        <f t="shared" ca="1" si="17"/>
        <v>18252.892561984027</v>
      </c>
      <c r="AW36" s="4">
        <f t="shared" ca="1" si="18"/>
        <v>337080.99173553631</v>
      </c>
      <c r="AX36" s="4">
        <f t="shared" ca="1" si="45"/>
        <v>2919.0082644636846</v>
      </c>
    </row>
    <row r="37" spans="1:50" x14ac:dyDescent="0.25">
      <c r="A37" s="19"/>
      <c r="B37" s="14"/>
      <c r="C37" s="16"/>
      <c r="D37" s="16"/>
      <c r="E37" s="16"/>
      <c r="F37" s="16"/>
      <c r="G37" s="16"/>
      <c r="H37" s="16"/>
      <c r="I37" s="16"/>
      <c r="J37" s="16"/>
      <c r="K37" s="16"/>
      <c r="L37" s="4"/>
      <c r="W37" s="3"/>
      <c r="X37" s="3"/>
      <c r="Y37" s="3"/>
      <c r="Z37" s="3"/>
      <c r="AA37" s="3"/>
    </row>
    <row r="38" spans="1:50" x14ac:dyDescent="0.25">
      <c r="A38" s="19"/>
      <c r="B38" s="27"/>
      <c r="C38" s="19"/>
      <c r="D38" s="19"/>
      <c r="E38" s="19"/>
      <c r="F38" s="19"/>
      <c r="G38" s="19"/>
      <c r="H38" s="19"/>
      <c r="I38" s="19"/>
      <c r="J38" s="19"/>
      <c r="K38" s="19"/>
      <c r="W38" s="3"/>
      <c r="X38" s="3"/>
      <c r="Y38" s="3"/>
      <c r="Z38" s="3"/>
      <c r="AA38" s="3"/>
    </row>
    <row r="39" spans="1:50" ht="13.5" customHeight="1" x14ac:dyDescent="0.25">
      <c r="A39" s="11"/>
      <c r="B39" s="14"/>
      <c r="C39" s="15" t="s">
        <v>109</v>
      </c>
      <c r="D39" s="16"/>
      <c r="E39" s="16"/>
      <c r="F39" s="16"/>
      <c r="G39" s="16"/>
      <c r="H39" s="16"/>
      <c r="I39" s="16"/>
      <c r="J39" s="16"/>
      <c r="K39" s="17"/>
      <c r="L39" s="19"/>
      <c r="M39" s="14"/>
      <c r="N39" s="16"/>
      <c r="O39" s="16" t="s">
        <v>54</v>
      </c>
      <c r="P39" s="16"/>
      <c r="Q39" s="16"/>
      <c r="R39" s="16"/>
      <c r="S39" s="17"/>
      <c r="U39" s="14"/>
      <c r="V39" s="37"/>
      <c r="W39" s="16" t="s">
        <v>53</v>
      </c>
      <c r="X39" s="37"/>
      <c r="Y39" s="37"/>
      <c r="Z39" s="37"/>
      <c r="AA39" s="63"/>
      <c r="AB39" s="19"/>
      <c r="AC39" s="14" t="s">
        <v>74</v>
      </c>
      <c r="AD39" s="16"/>
      <c r="AE39" s="16"/>
      <c r="AF39" s="16"/>
      <c r="AG39" s="16"/>
      <c r="AH39" s="16"/>
      <c r="AI39" s="16"/>
      <c r="AJ39" s="16"/>
      <c r="AK39" s="16"/>
      <c r="AL39" s="17"/>
      <c r="AN39" s="38"/>
    </row>
    <row r="40" spans="1:50" ht="13.5" customHeight="1" x14ac:dyDescent="0.25">
      <c r="A40" s="12"/>
      <c r="B40" s="27"/>
      <c r="C40" s="53"/>
      <c r="D40" s="19"/>
      <c r="E40" s="19"/>
      <c r="F40" s="19"/>
      <c r="G40" s="19"/>
      <c r="H40" s="52" t="s">
        <v>100</v>
      </c>
      <c r="I40" s="52" t="s">
        <v>77</v>
      </c>
      <c r="J40" s="52" t="s">
        <v>79</v>
      </c>
      <c r="K40" s="48" t="s">
        <v>83</v>
      </c>
      <c r="L40" s="19"/>
      <c r="M40" s="27"/>
      <c r="N40" s="19"/>
      <c r="O40" s="19"/>
      <c r="P40" s="19"/>
      <c r="Q40" s="19"/>
      <c r="R40" s="19"/>
      <c r="S40" s="28"/>
      <c r="U40" s="27"/>
      <c r="V40" s="34"/>
      <c r="W40" s="19"/>
      <c r="X40" s="34"/>
      <c r="Y40" s="34"/>
      <c r="Z40" s="34"/>
      <c r="AA40" s="64"/>
      <c r="AB40" s="19"/>
      <c r="AC40" s="27"/>
      <c r="AD40" s="19"/>
      <c r="AE40" s="19"/>
      <c r="AF40" s="19"/>
      <c r="AG40" s="19"/>
      <c r="AH40" s="19"/>
      <c r="AI40" s="19"/>
      <c r="AJ40" s="19"/>
      <c r="AK40" s="19"/>
      <c r="AL40" s="28"/>
      <c r="AN40" s="38"/>
    </row>
    <row r="41" spans="1:50" x14ac:dyDescent="0.25">
      <c r="A41" s="12"/>
      <c r="B41" s="18"/>
      <c r="C41" s="19"/>
      <c r="D41" s="19"/>
      <c r="E41" s="19"/>
      <c r="F41" s="19"/>
      <c r="G41" s="19"/>
      <c r="H41" s="52" t="s">
        <v>80</v>
      </c>
      <c r="I41" s="52" t="s">
        <v>80</v>
      </c>
      <c r="J41" s="52" t="s">
        <v>80</v>
      </c>
      <c r="K41" s="48" t="s">
        <v>80</v>
      </c>
      <c r="L41" s="2"/>
      <c r="M41" s="27"/>
      <c r="N41" s="19"/>
      <c r="O41" s="19"/>
      <c r="P41" s="19"/>
      <c r="Q41" s="19"/>
      <c r="R41" s="19"/>
      <c r="S41" s="28"/>
      <c r="U41" s="27"/>
      <c r="V41" s="34"/>
      <c r="W41" s="19"/>
      <c r="X41" s="34"/>
      <c r="Y41" s="34"/>
      <c r="Z41" s="34"/>
      <c r="AA41" s="64"/>
      <c r="AB41" s="19"/>
      <c r="AC41" s="49" t="s">
        <v>114</v>
      </c>
      <c r="AD41" s="19"/>
      <c r="AE41" s="19"/>
      <c r="AF41" s="19"/>
      <c r="AG41" s="19"/>
      <c r="AH41" s="19"/>
      <c r="AI41" s="19"/>
      <c r="AJ41" s="19"/>
      <c r="AK41" s="19"/>
      <c r="AL41" s="28"/>
      <c r="AN41" s="38"/>
    </row>
    <row r="42" spans="1:50" x14ac:dyDescent="0.25">
      <c r="A42" s="12"/>
      <c r="B42" s="20" t="str">
        <f t="shared" ref="B42:G42" si="46">B4</f>
        <v>JAN</v>
      </c>
      <c r="C42" s="1" t="str">
        <f t="shared" si="46"/>
        <v>FEB</v>
      </c>
      <c r="D42" s="1" t="str">
        <f t="shared" si="46"/>
        <v>MAR</v>
      </c>
      <c r="E42" s="1" t="str">
        <f t="shared" si="46"/>
        <v>APR</v>
      </c>
      <c r="F42" s="1" t="str">
        <f t="shared" si="46"/>
        <v>MAY</v>
      </c>
      <c r="G42" s="1" t="str">
        <f t="shared" si="46"/>
        <v>JUN</v>
      </c>
      <c r="H42" s="52" t="s">
        <v>81</v>
      </c>
      <c r="I42" s="52" t="s">
        <v>81</v>
      </c>
      <c r="J42" s="52" t="s">
        <v>81</v>
      </c>
      <c r="K42" s="48" t="s">
        <v>81</v>
      </c>
      <c r="L42" s="2"/>
      <c r="M42" s="27"/>
      <c r="N42" s="1" t="str">
        <f t="shared" ref="N42:S42" si="47">N4</f>
        <v>JAN</v>
      </c>
      <c r="O42" s="1" t="str">
        <f t="shared" si="47"/>
        <v>FEB</v>
      </c>
      <c r="P42" s="1" t="str">
        <f t="shared" si="47"/>
        <v>MAR</v>
      </c>
      <c r="Q42" s="1" t="str">
        <f t="shared" si="47"/>
        <v>APR</v>
      </c>
      <c r="R42" s="1" t="str">
        <f t="shared" si="47"/>
        <v>MAY</v>
      </c>
      <c r="S42" s="30" t="str">
        <f t="shared" si="47"/>
        <v>JUN</v>
      </c>
      <c r="T42" s="10"/>
      <c r="U42" s="27"/>
      <c r="V42" s="1" t="str">
        <f t="shared" ref="V42:AA42" si="48">V4</f>
        <v>JAN</v>
      </c>
      <c r="W42" s="1" t="str">
        <f t="shared" si="48"/>
        <v>FEB</v>
      </c>
      <c r="X42" s="1" t="str">
        <f t="shared" si="48"/>
        <v>MAR</v>
      </c>
      <c r="Y42" s="1" t="str">
        <f t="shared" si="48"/>
        <v>APR</v>
      </c>
      <c r="Z42" s="1" t="str">
        <f t="shared" si="48"/>
        <v>MAY</v>
      </c>
      <c r="AA42" s="48" t="str">
        <f t="shared" si="48"/>
        <v>JUN</v>
      </c>
      <c r="AB42" s="19"/>
      <c r="AC42" s="49" t="s">
        <v>113</v>
      </c>
      <c r="AD42" s="19"/>
      <c r="AE42" s="19"/>
      <c r="AF42" s="19"/>
      <c r="AG42" s="19"/>
      <c r="AH42" s="19"/>
      <c r="AI42" s="19"/>
      <c r="AJ42" s="19"/>
      <c r="AK42" s="19"/>
      <c r="AL42" s="28"/>
      <c r="AN42" s="38"/>
    </row>
    <row r="43" spans="1:50" ht="12.75" customHeight="1" x14ac:dyDescent="0.25">
      <c r="A43" s="13" t="s">
        <v>50</v>
      </c>
      <c r="B43" s="21">
        <f t="shared" ref="B43:K43" si="49">AVERAGE(B5:B36)</f>
        <v>459.8125</v>
      </c>
      <c r="C43" s="22">
        <f t="shared" si="49"/>
        <v>459.8125</v>
      </c>
      <c r="D43" s="22">
        <f t="shared" si="49"/>
        <v>459.8125</v>
      </c>
      <c r="E43" s="22">
        <f t="shared" si="49"/>
        <v>354.71875</v>
      </c>
      <c r="F43" s="22">
        <f t="shared" si="49"/>
        <v>246.90625</v>
      </c>
      <c r="G43" s="22">
        <f t="shared" si="49"/>
        <v>150.0625</v>
      </c>
      <c r="H43" s="22">
        <f t="shared" ca="1" si="49"/>
        <v>460.92762396694104</v>
      </c>
      <c r="I43" s="22">
        <f t="shared" ca="1" si="49"/>
        <v>355.50080578512308</v>
      </c>
      <c r="J43" s="22">
        <f t="shared" ca="1" si="49"/>
        <v>247.99902892561917</v>
      </c>
      <c r="K43" s="23">
        <f t="shared" ca="1" si="49"/>
        <v>150.44126033057813</v>
      </c>
      <c r="L43" s="22"/>
      <c r="M43" s="33" t="s">
        <v>50</v>
      </c>
      <c r="N43" s="22">
        <f t="shared" ref="N43:S43" ca="1" si="50">AVERAGE(N5:N36)</f>
        <v>-1115.1239669409188</v>
      </c>
      <c r="O43" s="22">
        <f t="shared" ca="1" si="50"/>
        <v>-1115.1239669409188</v>
      </c>
      <c r="P43" s="22">
        <f t="shared" ca="1" si="50"/>
        <v>-1115.1239669409188</v>
      </c>
      <c r="Q43" s="22">
        <f t="shared" ca="1" si="50"/>
        <v>-782.05578512301236</v>
      </c>
      <c r="R43" s="22">
        <f t="shared" ca="1" si="50"/>
        <v>-1092.778925619175</v>
      </c>
      <c r="S43" s="23">
        <f t="shared" ca="1" si="50"/>
        <v>-378.76033057811264</v>
      </c>
      <c r="T43" s="4"/>
      <c r="U43" s="33" t="s">
        <v>50</v>
      </c>
      <c r="V43" s="34">
        <f t="shared" ref="V43:AA43" ca="1" si="51">AVERAGE(V5:V36)</f>
        <v>2.6369309731503456E-2</v>
      </c>
      <c r="W43" s="34">
        <f t="shared" ca="1" si="51"/>
        <v>2.6369309731503456E-2</v>
      </c>
      <c r="X43" s="34">
        <f t="shared" ca="1" si="51"/>
        <v>3.4208972638932876E-2</v>
      </c>
      <c r="Y43" s="34">
        <f t="shared" ca="1" si="51"/>
        <v>2.3851074003769174E-3</v>
      </c>
      <c r="Z43" s="34">
        <f t="shared" ca="1" si="51"/>
        <v>1.0065178072078951E-2</v>
      </c>
      <c r="AA43" s="64">
        <f t="shared" ca="1" si="51"/>
        <v>1.124103257812767E-2</v>
      </c>
      <c r="AB43" s="45"/>
      <c r="AC43" s="27" t="s">
        <v>78</v>
      </c>
      <c r="AD43" s="19"/>
      <c r="AE43" s="19"/>
      <c r="AF43" s="19"/>
      <c r="AG43" s="19"/>
      <c r="AH43" s="19"/>
      <c r="AI43" s="19"/>
      <c r="AJ43" s="19"/>
      <c r="AK43" s="19"/>
      <c r="AL43" s="28"/>
      <c r="AN43" s="38"/>
    </row>
    <row r="44" spans="1:50" ht="12.75" customHeight="1" x14ac:dyDescent="0.25">
      <c r="A44" s="13" t="s">
        <v>57</v>
      </c>
      <c r="B44" s="21">
        <f t="shared" ref="B44:K44" si="52">MIN(B5:B36)</f>
        <v>123</v>
      </c>
      <c r="C44" s="22">
        <f t="shared" si="52"/>
        <v>123</v>
      </c>
      <c r="D44" s="22">
        <f t="shared" si="52"/>
        <v>123</v>
      </c>
      <c r="E44" s="22">
        <f t="shared" si="52"/>
        <v>159</v>
      </c>
      <c r="F44" s="22">
        <f t="shared" si="52"/>
        <v>121</v>
      </c>
      <c r="G44" s="22">
        <f t="shared" si="52"/>
        <v>93</v>
      </c>
      <c r="H44" s="22">
        <f t="shared" ca="1" si="52"/>
        <v>182.74115702479293</v>
      </c>
      <c r="I44" s="22">
        <f t="shared" ca="1" si="52"/>
        <v>144.70809917355334</v>
      </c>
      <c r="J44" s="22">
        <f t="shared" ca="1" si="52"/>
        <v>110.03504132231375</v>
      </c>
      <c r="K44" s="23">
        <f t="shared" ca="1" si="52"/>
        <v>84.06545454545433</v>
      </c>
      <c r="L44" s="22"/>
      <c r="M44" s="33" t="s">
        <v>57</v>
      </c>
      <c r="N44" s="22">
        <f t="shared" ref="N44:S44" ca="1" si="53">MIN(N5:N36)</f>
        <v>-156348.09917355209</v>
      </c>
      <c r="O44" s="22">
        <f t="shared" ca="1" si="53"/>
        <v>-156348.09917355209</v>
      </c>
      <c r="P44" s="22">
        <f t="shared" ca="1" si="53"/>
        <v>-156348.09917355209</v>
      </c>
      <c r="Q44" s="22">
        <f t="shared" ca="1" si="53"/>
        <v>-121579.17355371751</v>
      </c>
      <c r="R44" s="22">
        <f t="shared" ca="1" si="53"/>
        <v>-77318.016528925</v>
      </c>
      <c r="S44" s="23">
        <f t="shared" ca="1" si="53"/>
        <v>-47536.859504131426</v>
      </c>
      <c r="U44" s="33" t="s">
        <v>57</v>
      </c>
      <c r="V44" s="34">
        <f t="shared" ref="V44:AA44" ca="1" si="54">MIN(V5:V36)</f>
        <v>-0.5087301650175462</v>
      </c>
      <c r="W44" s="34">
        <f t="shared" ca="1" si="54"/>
        <v>-0.5087301650175462</v>
      </c>
      <c r="X44" s="34">
        <f t="shared" ca="1" si="54"/>
        <v>-0.63598954155153309</v>
      </c>
      <c r="Y44" s="34">
        <f t="shared" ca="1" si="54"/>
        <v>-0.19572084204591592</v>
      </c>
      <c r="Z44" s="34">
        <f t="shared" ca="1" si="54"/>
        <v>-0.32443210821847707</v>
      </c>
      <c r="AA44" s="64">
        <f t="shared" ca="1" si="54"/>
        <v>-0.2538912835249022</v>
      </c>
      <c r="AB44" s="19"/>
      <c r="AC44" s="49" t="s">
        <v>103</v>
      </c>
      <c r="AD44" s="19"/>
      <c r="AE44" s="19"/>
      <c r="AF44" s="19"/>
      <c r="AG44" s="19"/>
      <c r="AH44" s="19"/>
      <c r="AI44" s="19"/>
      <c r="AJ44" s="19"/>
      <c r="AK44" s="19"/>
      <c r="AL44" s="28"/>
      <c r="AN44" s="38"/>
    </row>
    <row r="45" spans="1:50" ht="12" customHeight="1" x14ac:dyDescent="0.25">
      <c r="A45" s="13" t="s">
        <v>58</v>
      </c>
      <c r="B45" s="21">
        <f t="shared" ref="B45:K45" si="55">MAX(B5:B36)</f>
        <v>793</v>
      </c>
      <c r="C45" s="22">
        <f t="shared" si="55"/>
        <v>793</v>
      </c>
      <c r="D45" s="22">
        <f t="shared" si="55"/>
        <v>793</v>
      </c>
      <c r="E45" s="22">
        <f t="shared" si="55"/>
        <v>689</v>
      </c>
      <c r="F45" s="22">
        <f t="shared" si="55"/>
        <v>443</v>
      </c>
      <c r="G45" s="22">
        <f t="shared" si="55"/>
        <v>254</v>
      </c>
      <c r="H45" s="22">
        <f t="shared" ca="1" si="55"/>
        <v>867.32033057851015</v>
      </c>
      <c r="I45" s="22">
        <f t="shared" ca="1" si="55"/>
        <v>669.78644628098994</v>
      </c>
      <c r="J45" s="22">
        <f t="shared" ca="1" si="55"/>
        <v>480.52363636363509</v>
      </c>
      <c r="K45" s="23">
        <f t="shared" ca="1" si="55"/>
        <v>296.53685950413143</v>
      </c>
      <c r="L45" s="22"/>
      <c r="M45" s="33" t="s">
        <v>58</v>
      </c>
      <c r="N45" s="22">
        <f t="shared" ref="N45:S45" ca="1" si="56">MAX(N5:N36)</f>
        <v>171771.9008264475</v>
      </c>
      <c r="O45" s="22">
        <f t="shared" ca="1" si="56"/>
        <v>171771.9008264475</v>
      </c>
      <c r="P45" s="22">
        <f t="shared" ca="1" si="56"/>
        <v>171771.9008264475</v>
      </c>
      <c r="Q45" s="22">
        <f t="shared" ca="1" si="56"/>
        <v>72364.628099174806</v>
      </c>
      <c r="R45" s="22">
        <f t="shared" ca="1" si="56"/>
        <v>88886.942148761023</v>
      </c>
      <c r="S45" s="23">
        <f t="shared" ca="1" si="56"/>
        <v>48343.140495868167</v>
      </c>
      <c r="U45" s="33" t="s">
        <v>58</v>
      </c>
      <c r="V45" s="34">
        <f t="shared" ref="V45:AA45" ca="1" si="57">MAX(V5:V36)</f>
        <v>0.48018521952325416</v>
      </c>
      <c r="W45" s="34">
        <f t="shared" ca="1" si="57"/>
        <v>0.48018521952325416</v>
      </c>
      <c r="X45" s="34">
        <f t="shared" ca="1" si="57"/>
        <v>0.66685979971388232</v>
      </c>
      <c r="Y45" s="34">
        <f t="shared" ca="1" si="57"/>
        <v>0.19297134145085437</v>
      </c>
      <c r="Z45" s="34">
        <f t="shared" ca="1" si="57"/>
        <v>0.35256778409791595</v>
      </c>
      <c r="AA45" s="64">
        <f t="shared" ca="1" si="57"/>
        <v>0.33651814930896307</v>
      </c>
      <c r="AB45" s="19"/>
      <c r="AC45" s="27" t="s">
        <v>102</v>
      </c>
      <c r="AD45" s="19"/>
      <c r="AE45" s="19"/>
      <c r="AF45" s="19"/>
      <c r="AG45" s="19"/>
      <c r="AH45" s="19"/>
      <c r="AI45" s="19"/>
      <c r="AJ45" s="19"/>
      <c r="AK45" s="19"/>
      <c r="AL45" s="28"/>
      <c r="AN45" s="38"/>
    </row>
    <row r="46" spans="1:50" ht="16.5" customHeight="1" x14ac:dyDescent="0.25">
      <c r="A46" s="41" t="s">
        <v>70</v>
      </c>
      <c r="B46" s="21">
        <f t="shared" ref="B46:K46" si="58">STDEV(B5:B36)</f>
        <v>163.46025214790924</v>
      </c>
      <c r="C46" s="22">
        <f t="shared" si="58"/>
        <v>163.46025214790924</v>
      </c>
      <c r="D46" s="22">
        <f t="shared" si="58"/>
        <v>163.46025214790924</v>
      </c>
      <c r="E46" s="22">
        <f t="shared" si="58"/>
        <v>137.42499053736023</v>
      </c>
      <c r="F46" s="22">
        <f t="shared" si="58"/>
        <v>89.083273610127137</v>
      </c>
      <c r="G46" s="22">
        <f t="shared" si="58"/>
        <v>44.693896169820661</v>
      </c>
      <c r="H46" s="22">
        <f t="shared" ca="1" si="58"/>
        <v>181.17791240207524</v>
      </c>
      <c r="I46" s="22">
        <f t="shared" ca="1" si="58"/>
        <v>139.98287033255832</v>
      </c>
      <c r="J46" s="22">
        <f t="shared" ca="1" si="58"/>
        <v>94.431922665488159</v>
      </c>
      <c r="K46" s="23">
        <f t="shared" ca="1" si="58"/>
        <v>48.859111619388287</v>
      </c>
      <c r="M46" s="40" t="s">
        <v>70</v>
      </c>
      <c r="N46" s="22">
        <f t="shared" ref="N46:S46" ca="1" si="59">STDEV(N5:N36)</f>
        <v>82540.616444645959</v>
      </c>
      <c r="O46" s="22">
        <f t="shared" ca="1" si="59"/>
        <v>82540.616444645959</v>
      </c>
      <c r="P46" s="22">
        <f t="shared" ca="1" si="59"/>
        <v>82540.616444645959</v>
      </c>
      <c r="Q46" s="22">
        <f t="shared" ca="1" si="59"/>
        <v>41943.182161074968</v>
      </c>
      <c r="R46" s="22">
        <f t="shared" ca="1" si="59"/>
        <v>36480.927445553323</v>
      </c>
      <c r="S46" s="23">
        <f t="shared" ca="1" si="59"/>
        <v>20990.152784318081</v>
      </c>
      <c r="U46" s="40" t="s">
        <v>70</v>
      </c>
      <c r="V46" s="34">
        <f t="shared" ref="V46:AA46" ca="1" si="60">STDEV(V5:V36)</f>
        <v>0.20701657109036975</v>
      </c>
      <c r="W46" s="34">
        <f t="shared" ca="1" si="60"/>
        <v>0.20701657109036975</v>
      </c>
      <c r="X46" s="34">
        <f t="shared" ca="1" si="60"/>
        <v>0.27252832975409497</v>
      </c>
      <c r="Y46" s="34">
        <f t="shared" ca="1" si="60"/>
        <v>9.3207925069857117E-2</v>
      </c>
      <c r="Z46" s="34">
        <f t="shared" ca="1" si="60"/>
        <v>0.14742066935873521</v>
      </c>
      <c r="AA46" s="64">
        <f t="shared" ca="1" si="60"/>
        <v>0.13188906058811975</v>
      </c>
      <c r="AB46" s="19"/>
      <c r="AC46" s="27" t="s">
        <v>73</v>
      </c>
      <c r="AD46" s="19"/>
      <c r="AE46" s="19"/>
      <c r="AF46" s="19"/>
      <c r="AG46" s="19"/>
      <c r="AH46" s="19"/>
      <c r="AI46" s="19"/>
      <c r="AJ46" s="19"/>
      <c r="AK46" s="19"/>
      <c r="AL46" s="28"/>
    </row>
    <row r="47" spans="1:50" x14ac:dyDescent="0.25">
      <c r="A47" s="42" t="s">
        <v>71</v>
      </c>
      <c r="B47" s="21">
        <f>B43+B46</f>
        <v>623.27275214790927</v>
      </c>
      <c r="C47" s="22">
        <f t="shared" ref="C47:J47" si="61">C43+C46</f>
        <v>623.27275214790927</v>
      </c>
      <c r="D47" s="22">
        <f t="shared" si="61"/>
        <v>623.27275214790927</v>
      </c>
      <c r="E47" s="22">
        <f t="shared" si="61"/>
        <v>492.14374053736026</v>
      </c>
      <c r="F47" s="22">
        <f t="shared" si="61"/>
        <v>335.98952361012715</v>
      </c>
      <c r="G47" s="22">
        <f t="shared" si="61"/>
        <v>194.75639616982068</v>
      </c>
      <c r="H47" s="22">
        <f ca="1">H43+H46</f>
        <v>642.10553636901625</v>
      </c>
      <c r="I47" s="22">
        <f ca="1">I43+I46</f>
        <v>495.4836761176814</v>
      </c>
      <c r="J47" s="22">
        <f t="shared" ca="1" si="61"/>
        <v>342.43095159110732</v>
      </c>
      <c r="K47" s="23">
        <f ca="1">K43+K46</f>
        <v>199.3003719499664</v>
      </c>
      <c r="M47" s="39" t="s">
        <v>71</v>
      </c>
      <c r="N47" s="22">
        <f t="shared" ref="N47:S47" ca="1" si="62">N43+N46</f>
        <v>81425.492477705033</v>
      </c>
      <c r="O47" s="22">
        <f t="shared" ca="1" si="62"/>
        <v>81425.492477705033</v>
      </c>
      <c r="P47" s="22">
        <f t="shared" ca="1" si="62"/>
        <v>81425.492477705033</v>
      </c>
      <c r="Q47" s="22">
        <f t="shared" ca="1" si="62"/>
        <v>41161.126375951957</v>
      </c>
      <c r="R47" s="22">
        <f t="shared" ca="1" si="62"/>
        <v>35388.148519934148</v>
      </c>
      <c r="S47" s="23">
        <f t="shared" ca="1" si="62"/>
        <v>20611.392453739969</v>
      </c>
      <c r="T47" s="10"/>
      <c r="U47" s="39" t="s">
        <v>71</v>
      </c>
      <c r="V47" s="34">
        <f t="shared" ref="V47:AA47" ca="1" si="63">V43+V46</f>
        <v>0.2333858808218732</v>
      </c>
      <c r="W47" s="34">
        <f t="shared" ca="1" si="63"/>
        <v>0.2333858808218732</v>
      </c>
      <c r="X47" s="34">
        <f t="shared" ca="1" si="63"/>
        <v>0.30673730239302782</v>
      </c>
      <c r="Y47" s="34">
        <f t="shared" ca="1" si="63"/>
        <v>9.5593032470234041E-2</v>
      </c>
      <c r="Z47" s="34">
        <f t="shared" ca="1" si="63"/>
        <v>0.15748584743081417</v>
      </c>
      <c r="AA47" s="64">
        <f t="shared" ca="1" si="63"/>
        <v>0.14313009316624742</v>
      </c>
      <c r="AB47" s="19"/>
      <c r="AC47" s="27"/>
      <c r="AD47" s="19"/>
      <c r="AE47" s="19"/>
      <c r="AF47" s="19"/>
      <c r="AG47" s="19"/>
      <c r="AH47" s="19"/>
      <c r="AI47" s="19"/>
      <c r="AJ47" s="19"/>
      <c r="AK47" s="19"/>
      <c r="AL47" s="28"/>
    </row>
    <row r="48" spans="1:50" x14ac:dyDescent="0.25">
      <c r="A48" s="43" t="s">
        <v>72</v>
      </c>
      <c r="B48" s="24">
        <f>B43-B47</f>
        <v>-163.46025214790927</v>
      </c>
      <c r="C48" s="25">
        <f t="shared" ref="C48:J48" si="64">C43-C47</f>
        <v>-163.46025214790927</v>
      </c>
      <c r="D48" s="25">
        <f t="shared" si="64"/>
        <v>-163.46025214790927</v>
      </c>
      <c r="E48" s="25">
        <f t="shared" si="64"/>
        <v>-137.42499053736026</v>
      </c>
      <c r="F48" s="25">
        <f t="shared" si="64"/>
        <v>-89.083273610127151</v>
      </c>
      <c r="G48" s="25">
        <f t="shared" si="64"/>
        <v>-44.693896169820675</v>
      </c>
      <c r="H48" s="25">
        <f ca="1">H43-H47</f>
        <v>-181.17791240207521</v>
      </c>
      <c r="I48" s="25">
        <f ca="1">I43-I47</f>
        <v>-139.98287033255832</v>
      </c>
      <c r="J48" s="25">
        <f t="shared" ca="1" si="64"/>
        <v>-94.431922665488145</v>
      </c>
      <c r="K48" s="26">
        <f ca="1">K43-K47</f>
        <v>-48.859111619388273</v>
      </c>
      <c r="M48" s="44" t="s">
        <v>72</v>
      </c>
      <c r="N48" s="25">
        <f t="shared" ref="N48:S48" ca="1" si="65">N43-N47</f>
        <v>-82540.616444645944</v>
      </c>
      <c r="O48" s="25">
        <f t="shared" ca="1" si="65"/>
        <v>-82540.616444645944</v>
      </c>
      <c r="P48" s="25">
        <f t="shared" ca="1" si="65"/>
        <v>-82540.616444645944</v>
      </c>
      <c r="Q48" s="25">
        <f t="shared" ca="1" si="65"/>
        <v>-41943.182161074968</v>
      </c>
      <c r="R48" s="25">
        <f t="shared" ca="1" si="65"/>
        <v>-36480.927445553323</v>
      </c>
      <c r="S48" s="26">
        <f t="shared" ca="1" si="65"/>
        <v>-20990.152784318081</v>
      </c>
      <c r="U48" s="44" t="s">
        <v>72</v>
      </c>
      <c r="V48" s="36">
        <f t="shared" ref="V48:AA48" ca="1" si="66">V43-V47</f>
        <v>-0.20701657109036975</v>
      </c>
      <c r="W48" s="36">
        <f t="shared" ca="1" si="66"/>
        <v>-0.20701657109036975</v>
      </c>
      <c r="X48" s="36">
        <f t="shared" ca="1" si="66"/>
        <v>-0.27252832975409497</v>
      </c>
      <c r="Y48" s="36">
        <f t="shared" ca="1" si="66"/>
        <v>-9.3207925069857117E-2</v>
      </c>
      <c r="Z48" s="36">
        <f t="shared" ca="1" si="66"/>
        <v>-0.14742066935873521</v>
      </c>
      <c r="AA48" s="65">
        <f t="shared" ca="1" si="66"/>
        <v>-0.13188906058811975</v>
      </c>
      <c r="AB48" s="19"/>
      <c r="AC48" s="29"/>
      <c r="AD48" s="46"/>
      <c r="AE48" s="46"/>
      <c r="AF48" s="46"/>
      <c r="AG48" s="46"/>
      <c r="AH48" s="46"/>
      <c r="AI48" s="46"/>
      <c r="AJ48" s="46"/>
      <c r="AK48" s="46"/>
      <c r="AL48" s="32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19"/>
    </row>
    <row r="94" spans="1:1" x14ac:dyDescent="0.25">
      <c r="A94" s="19"/>
    </row>
    <row r="95" spans="1:1" x14ac:dyDescent="0.25">
      <c r="A95" s="19"/>
    </row>
    <row r="96" spans="1:1" x14ac:dyDescent="0.25">
      <c r="A96" s="19"/>
    </row>
    <row r="97" spans="1:1" x14ac:dyDescent="0.25">
      <c r="A97" s="19"/>
    </row>
    <row r="98" spans="1:1" x14ac:dyDescent="0.25">
      <c r="A98" s="19"/>
    </row>
    <row r="99" spans="1:1" x14ac:dyDescent="0.25">
      <c r="A99" s="19"/>
    </row>
    <row r="100" spans="1:1" x14ac:dyDescent="0.25">
      <c r="A100" s="19"/>
    </row>
    <row r="101" spans="1:1" x14ac:dyDescent="0.25">
      <c r="A101" s="19"/>
    </row>
    <row r="102" spans="1:1" x14ac:dyDescent="0.25">
      <c r="A102" s="19"/>
    </row>
    <row r="103" spans="1:1" x14ac:dyDescent="0.25">
      <c r="A103" s="19"/>
    </row>
    <row r="104" spans="1:1" x14ac:dyDescent="0.25">
      <c r="A104" s="19"/>
    </row>
    <row r="105" spans="1:1" x14ac:dyDescent="0.25">
      <c r="A105" s="19"/>
    </row>
    <row r="106" spans="1:1" x14ac:dyDescent="0.25">
      <c r="A106" s="19"/>
    </row>
    <row r="107" spans="1:1" x14ac:dyDescent="0.25">
      <c r="A107" s="19"/>
    </row>
    <row r="108" spans="1:1" x14ac:dyDescent="0.25">
      <c r="A108" s="19"/>
    </row>
    <row r="109" spans="1:1" x14ac:dyDescent="0.25">
      <c r="A109" s="19"/>
    </row>
    <row r="110" spans="1:1" x14ac:dyDescent="0.25">
      <c r="A110" s="19"/>
    </row>
    <row r="111" spans="1:1" x14ac:dyDescent="0.25">
      <c r="A111" s="19"/>
    </row>
    <row r="112" spans="1:1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</sheetData>
  <mergeCells count="11">
    <mergeCell ref="AR2:AT2"/>
    <mergeCell ref="AV2:AX2"/>
    <mergeCell ref="AC2:AD2"/>
    <mergeCell ref="AF2:AH2"/>
    <mergeCell ref="AJ2:AL2"/>
    <mergeCell ref="AN2:AP2"/>
    <mergeCell ref="B3:G3"/>
    <mergeCell ref="B1:K1"/>
    <mergeCell ref="B2:G2"/>
    <mergeCell ref="M1:S1"/>
    <mergeCell ref="U1:AA1"/>
  </mergeCells>
  <phoneticPr fontId="0" type="noConversion"/>
  <pageMargins left="0.75" right="0.75" top="1" bottom="1" header="0.5" footer="0.5"/>
  <pageSetup scale="84" orientation="portrait" r:id="rId1"/>
  <headerFooter alignWithMargins="0"/>
  <colBreaks count="4" manualBreakCount="4">
    <brk id="12" max="1048575" man="1"/>
    <brk id="20" max="1048575" man="1"/>
    <brk id="28" max="1048575" man="1"/>
    <brk id="3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8.875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0.4512012329737391</v>
      </c>
    </row>
    <row r="5" spans="1:9" x14ac:dyDescent="0.25">
      <c r="A5" s="5" t="s">
        <v>18</v>
      </c>
      <c r="B5" s="5">
        <v>0.20358255263702241</v>
      </c>
    </row>
    <row r="6" spans="1:9" x14ac:dyDescent="0.25">
      <c r="A6" s="5" t="s">
        <v>19</v>
      </c>
      <c r="B6" s="5">
        <v>0.17703530439158982</v>
      </c>
    </row>
    <row r="7" spans="1:9" x14ac:dyDescent="0.25">
      <c r="A7" s="5" t="s">
        <v>20</v>
      </c>
      <c r="B7" s="5">
        <v>74878.702516982376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1</v>
      </c>
      <c r="C12" s="5">
        <v>42996951536.124603</v>
      </c>
      <c r="D12" s="5">
        <v>42996951536.124603</v>
      </c>
      <c r="E12" s="5">
        <v>7.6686875699837742</v>
      </c>
      <c r="F12" s="5">
        <v>9.5430792378548204E-3</v>
      </c>
    </row>
    <row r="13" spans="1:9" x14ac:dyDescent="0.25">
      <c r="A13" s="5" t="s">
        <v>29</v>
      </c>
      <c r="B13" s="5">
        <v>30</v>
      </c>
      <c r="C13" s="5">
        <v>168204602718.80231</v>
      </c>
      <c r="D13" s="5">
        <v>5606820090.6267433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211201554254.92691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96691.694912397448</v>
      </c>
      <c r="C17" s="5">
        <v>37717.981280792512</v>
      </c>
      <c r="D17" s="5">
        <v>2.5635437430379309</v>
      </c>
      <c r="E17" s="5">
        <v>1.5614286183090754E-2</v>
      </c>
      <c r="F17" s="5">
        <v>19661.300635349224</v>
      </c>
      <c r="G17" s="5">
        <v>173722.08918944566</v>
      </c>
      <c r="H17" s="5">
        <v>19661.300635349224</v>
      </c>
      <c r="I17" s="5">
        <v>173722.08918944566</v>
      </c>
    </row>
    <row r="18" spans="1:9" ht="14.25" thickBot="1" x14ac:dyDescent="0.3">
      <c r="A18" s="6" t="s">
        <v>39</v>
      </c>
      <c r="B18" s="6">
        <v>-0.39438387844926986</v>
      </c>
      <c r="C18" s="6">
        <v>0.14241595004451474</v>
      </c>
      <c r="D18" s="6">
        <v>-2.7692395291819341</v>
      </c>
      <c r="E18" s="6">
        <v>9.5430792378547683E-3</v>
      </c>
      <c r="F18" s="6">
        <v>-0.6852360505631554</v>
      </c>
      <c r="G18" s="6">
        <v>-0.10353170633538439</v>
      </c>
      <c r="H18" s="6">
        <v>-0.6852360505631554</v>
      </c>
      <c r="I18" s="6">
        <v>-0.10353170633538439</v>
      </c>
    </row>
    <row r="19" spans="1:9" ht="14.25" thickBot="1" x14ac:dyDescent="0.3">
      <c r="A19" s="6" t="s">
        <v>47</v>
      </c>
      <c r="B19" s="6">
        <v>1.0000000000000002</v>
      </c>
      <c r="C19" s="6">
        <v>3.7672029770011864E-17</v>
      </c>
      <c r="D19" s="6">
        <v>2.6544893017578576E+16</v>
      </c>
      <c r="E19" s="6">
        <v>0</v>
      </c>
      <c r="F19" s="6">
        <v>1.0000000000000002</v>
      </c>
      <c r="G19" s="6">
        <v>1.0000000000000002</v>
      </c>
      <c r="H19" s="6">
        <v>1.0000000000000002</v>
      </c>
      <c r="I19" s="6">
        <v>1.0000000000000002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61</v>
      </c>
      <c r="B24">
        <f>B18</f>
        <v>-0.39438387844926986</v>
      </c>
      <c r="C24">
        <v>0</v>
      </c>
      <c r="D24">
        <f>B17</f>
        <v>96691.694912397448</v>
      </c>
      <c r="E24">
        <f>B7</f>
        <v>74878.702516982376</v>
      </c>
    </row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6" bestFit="1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0.47127848360184471</v>
      </c>
    </row>
    <row r="5" spans="1:9" x14ac:dyDescent="0.25">
      <c r="A5" s="5" t="s">
        <v>18</v>
      </c>
      <c r="B5" s="5">
        <v>0.22210340910605422</v>
      </c>
    </row>
    <row r="6" spans="1:9" x14ac:dyDescent="0.25">
      <c r="A6" s="5" t="s">
        <v>19</v>
      </c>
      <c r="B6" s="5">
        <v>0.16845536835474761</v>
      </c>
    </row>
    <row r="7" spans="1:9" x14ac:dyDescent="0.25">
      <c r="A7" s="5" t="s">
        <v>20</v>
      </c>
      <c r="B7" s="5">
        <v>38247.597347797237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12112664040.213081</v>
      </c>
      <c r="D12" s="5">
        <v>6056332020.1065407</v>
      </c>
      <c r="E12" s="5">
        <v>4.1400097001798679</v>
      </c>
      <c r="F12" s="5">
        <v>2.6203969729822411E-2</v>
      </c>
    </row>
    <row r="13" spans="1:9" x14ac:dyDescent="0.25">
      <c r="A13" s="5" t="s">
        <v>29</v>
      </c>
      <c r="B13" s="5">
        <v>29</v>
      </c>
      <c r="C13" s="5">
        <v>42423482383.497566</v>
      </c>
      <c r="D13" s="5">
        <v>1462878702.8792264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54536146423.710648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11006.38881631175</v>
      </c>
      <c r="C17" s="5">
        <v>21271.914141349847</v>
      </c>
      <c r="D17" s="5">
        <v>0.51741412376786322</v>
      </c>
      <c r="E17" s="5">
        <v>0.60879160214064854</v>
      </c>
      <c r="F17" s="5">
        <v>-32499.560530478819</v>
      </c>
      <c r="G17" s="5">
        <v>54512.338163102322</v>
      </c>
      <c r="H17" s="5">
        <v>-32499.560530478819</v>
      </c>
      <c r="I17" s="5">
        <v>54512.338163102322</v>
      </c>
    </row>
    <row r="18" spans="1:9" x14ac:dyDescent="0.25">
      <c r="A18" s="5" t="s">
        <v>39</v>
      </c>
      <c r="B18" s="5">
        <v>-4.6587000095449631E-2</v>
      </c>
      <c r="C18" s="5">
        <v>8.1514355057198284E-2</v>
      </c>
      <c r="D18" s="5">
        <v>-0.57151896819596659</v>
      </c>
      <c r="E18" s="5">
        <v>0.57205129921581954</v>
      </c>
      <c r="F18" s="5">
        <v>-0.21330257531776151</v>
      </c>
      <c r="G18" s="5">
        <v>0.12012857512686223</v>
      </c>
      <c r="H18" s="5">
        <v>-0.21330257531776151</v>
      </c>
      <c r="I18" s="5">
        <v>0.12012857512686223</v>
      </c>
    </row>
    <row r="19" spans="1:9" ht="14.25" thickBot="1" x14ac:dyDescent="0.3">
      <c r="A19" s="6" t="s">
        <v>47</v>
      </c>
      <c r="B19" s="6">
        <v>0.21066161625954302</v>
      </c>
      <c r="C19" s="6">
        <v>9.3257811783495639E-2</v>
      </c>
      <c r="D19" s="6">
        <v>2.2589165693551583</v>
      </c>
      <c r="E19" s="6">
        <v>3.1580831995747106E-2</v>
      </c>
      <c r="F19" s="6">
        <v>1.9927975239505097E-2</v>
      </c>
      <c r="G19" s="6">
        <v>0.40139525727958092</v>
      </c>
      <c r="H19" s="6">
        <v>1.9927975239505097E-2</v>
      </c>
      <c r="I19" s="6">
        <v>0.40139525727958092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48</v>
      </c>
      <c r="B24">
        <f>B18</f>
        <v>-4.6587000095449631E-2</v>
      </c>
      <c r="C24">
        <f>B19</f>
        <v>0.21066161625954302</v>
      </c>
      <c r="D24">
        <f>B17</f>
        <v>11006.38881631175</v>
      </c>
      <c r="E24">
        <f>B7</f>
        <v>38247.597347797237</v>
      </c>
    </row>
    <row r="26" spans="1:9" x14ac:dyDescent="0.25">
      <c r="A26" s="50" t="s">
        <v>104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0.33272793743225543</v>
      </c>
    </row>
    <row r="31" spans="1:9" x14ac:dyDescent="0.25">
      <c r="A31" s="5" t="s">
        <v>18</v>
      </c>
      <c r="B31" s="5">
        <v>0.11070788034792288</v>
      </c>
    </row>
    <row r="32" spans="1:9" x14ac:dyDescent="0.25">
      <c r="A32" s="5" t="s">
        <v>19</v>
      </c>
      <c r="B32" s="5">
        <v>8.1064809692853651E-2</v>
      </c>
    </row>
    <row r="33" spans="1:9" x14ac:dyDescent="0.25">
      <c r="A33" s="5" t="s">
        <v>20</v>
      </c>
      <c r="B33" s="5">
        <v>59784.929947478566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13348694563.633499</v>
      </c>
      <c r="D38" s="5">
        <v>13348694563.633499</v>
      </c>
      <c r="E38" s="5">
        <v>3.7346967740331185</v>
      </c>
      <c r="F38" s="5">
        <v>6.2783295478419918E-2</v>
      </c>
    </row>
    <row r="39" spans="1:9" x14ac:dyDescent="0.25">
      <c r="A39" s="5" t="s">
        <v>29</v>
      </c>
      <c r="B39" s="5">
        <v>30</v>
      </c>
      <c r="C39" s="5">
        <v>107227135464.74757</v>
      </c>
      <c r="D39" s="5">
        <v>3574237848.8249192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120575830028.38107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-121746.65450564529</v>
      </c>
      <c r="C43" s="5">
        <v>37881.803522936301</v>
      </c>
      <c r="D43" s="5">
        <v>-3.2138558142283622</v>
      </c>
      <c r="E43" s="5">
        <v>3.1249088355495116E-3</v>
      </c>
      <c r="F43" s="5">
        <v>-199111.61843555328</v>
      </c>
      <c r="G43" s="5">
        <v>-44381.690575737288</v>
      </c>
      <c r="H43" s="5">
        <v>-199111.61843555328</v>
      </c>
      <c r="I43" s="5">
        <v>-44381.690575737288</v>
      </c>
    </row>
    <row r="44" spans="1:9" ht="14.25" thickBot="1" x14ac:dyDescent="0.3">
      <c r="A44" s="6" t="s">
        <v>39</v>
      </c>
      <c r="B44" s="6">
        <v>-0.1424175596610662</v>
      </c>
      <c r="C44" s="6">
        <v>7.3694634043903057E-2</v>
      </c>
      <c r="D44" s="6">
        <v>-1.9325363577519354</v>
      </c>
      <c r="E44" s="6">
        <v>6.2783295478419904E-2</v>
      </c>
      <c r="F44" s="6">
        <v>-0.29292208094612893</v>
      </c>
      <c r="G44" s="6">
        <v>8.0869616239965247E-3</v>
      </c>
      <c r="H44" s="6">
        <v>-0.29292208094612893</v>
      </c>
      <c r="I44" s="6">
        <v>8.0869616239965247E-3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0" t="s">
        <v>48</v>
      </c>
      <c r="B49">
        <f>B44</f>
        <v>-0.1424175596610662</v>
      </c>
      <c r="C49">
        <v>0</v>
      </c>
      <c r="D49">
        <f>B43</f>
        <v>-121746.65450564529</v>
      </c>
      <c r="E49">
        <f>B33</f>
        <v>59784.929947478566</v>
      </c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3.625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0.75123706569499782</v>
      </c>
    </row>
    <row r="5" spans="1:9" x14ac:dyDescent="0.25">
      <c r="A5" s="5" t="s">
        <v>18</v>
      </c>
      <c r="B5" s="5">
        <v>0.56435712887403044</v>
      </c>
    </row>
    <row r="6" spans="1:9" x14ac:dyDescent="0.25">
      <c r="A6" s="5" t="s">
        <v>19</v>
      </c>
      <c r="B6" s="5">
        <v>0.53431279293430844</v>
      </c>
    </row>
    <row r="7" spans="1:9" x14ac:dyDescent="0.25">
      <c r="A7" s="5" t="s">
        <v>20</v>
      </c>
      <c r="B7" s="5">
        <v>24895.05124228639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23283456371.593605</v>
      </c>
      <c r="D12" s="5">
        <v>11641728185.796803</v>
      </c>
      <c r="E12" s="5">
        <v>18.784143873450905</v>
      </c>
      <c r="F12" s="5">
        <v>5.8532068001372823E-6</v>
      </c>
    </row>
    <row r="13" spans="1:9" x14ac:dyDescent="0.25">
      <c r="A13" s="5" t="s">
        <v>29</v>
      </c>
      <c r="B13" s="5">
        <v>29</v>
      </c>
      <c r="C13" s="5">
        <v>17973143714.32589</v>
      </c>
      <c r="D13" s="5">
        <v>619763576.35606515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41256600085.919495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11885.572948106059</v>
      </c>
      <c r="C17" s="5">
        <v>13018.652126733288</v>
      </c>
      <c r="D17" s="5">
        <v>0.91296493925815136</v>
      </c>
      <c r="E17" s="5">
        <v>0.36878895506505793</v>
      </c>
      <c r="F17" s="5">
        <v>-14740.560282102841</v>
      </c>
      <c r="G17" s="5">
        <v>38511.706178314955</v>
      </c>
      <c r="H17" s="5">
        <v>-14740.560282102841</v>
      </c>
      <c r="I17" s="5">
        <v>38511.706178314955</v>
      </c>
    </row>
    <row r="18" spans="1:9" x14ac:dyDescent="0.25">
      <c r="A18" s="5" t="s">
        <v>39</v>
      </c>
      <c r="B18" s="5">
        <v>-5.040488634383565E-2</v>
      </c>
      <c r="C18" s="5">
        <v>4.9505904773052264E-2</v>
      </c>
      <c r="D18" s="5">
        <v>-1.018159077687895</v>
      </c>
      <c r="E18" s="5">
        <v>0.31702181707539323</v>
      </c>
      <c r="F18" s="5">
        <v>-0.1516558302462811</v>
      </c>
      <c r="G18" s="5">
        <v>5.0846057558609797E-2</v>
      </c>
      <c r="H18" s="5">
        <v>-0.1516558302462811</v>
      </c>
      <c r="I18" s="5">
        <v>5.0846057558609797E-2</v>
      </c>
    </row>
    <row r="19" spans="1:9" ht="14.25" thickBot="1" x14ac:dyDescent="0.3">
      <c r="A19" s="6" t="s">
        <v>47</v>
      </c>
      <c r="B19" s="6">
        <v>0.61119553929596482</v>
      </c>
      <c r="C19" s="6">
        <v>0.11145882429856348</v>
      </c>
      <c r="D19" s="6">
        <v>5.4835993753061878</v>
      </c>
      <c r="E19" s="6">
        <v>6.6211306146061235E-6</v>
      </c>
      <c r="F19" s="6">
        <v>0.38323664796328183</v>
      </c>
      <c r="G19" s="6">
        <v>0.83915443062864781</v>
      </c>
      <c r="H19" s="6">
        <v>0.38323664796328183</v>
      </c>
      <c r="I19" s="6">
        <v>0.83915443062864781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46</v>
      </c>
      <c r="B24">
        <f>B18</f>
        <v>-5.040488634383565E-2</v>
      </c>
      <c r="C24">
        <f>B19</f>
        <v>0.61119553929596482</v>
      </c>
      <c r="D24">
        <f>B17</f>
        <v>11885.572948106059</v>
      </c>
      <c r="E24">
        <f>B7</f>
        <v>24895.05124228639</v>
      </c>
    </row>
    <row r="26" spans="1:9" x14ac:dyDescent="0.25">
      <c r="A26" s="50" t="s">
        <v>104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0.43273005571301815</v>
      </c>
    </row>
    <row r="31" spans="1:9" x14ac:dyDescent="0.25">
      <c r="A31" s="5" t="s">
        <v>18</v>
      </c>
      <c r="B31" s="5">
        <v>0.18725530111739178</v>
      </c>
    </row>
    <row r="32" spans="1:9" x14ac:dyDescent="0.25">
      <c r="A32" s="5" t="s">
        <v>19</v>
      </c>
      <c r="B32" s="5">
        <v>0.16016381115463815</v>
      </c>
    </row>
    <row r="33" spans="1:9" x14ac:dyDescent="0.25">
      <c r="A33" s="5" t="s">
        <v>20</v>
      </c>
      <c r="B33" s="5">
        <v>54762.619494046085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20728585064.986465</v>
      </c>
      <c r="D38" s="5">
        <v>20728585064.986465</v>
      </c>
      <c r="E38" s="5">
        <v>6.9119602271723464</v>
      </c>
      <c r="F38" s="5">
        <v>1.3372545957962558E-2</v>
      </c>
    </row>
    <row r="39" spans="1:9" x14ac:dyDescent="0.25">
      <c r="A39" s="5" t="s">
        <v>29</v>
      </c>
      <c r="B39" s="5">
        <v>30</v>
      </c>
      <c r="C39" s="5">
        <v>89968334815.49028</v>
      </c>
      <c r="D39" s="5">
        <v>2998944493.8496761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110696919880.47675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-87538.118011720348</v>
      </c>
      <c r="C43" s="5">
        <v>34699.493566309138</v>
      </c>
      <c r="D43" s="5">
        <v>-2.5227491532243556</v>
      </c>
      <c r="E43" s="5">
        <v>1.7180559840755286E-2</v>
      </c>
      <c r="F43" s="5">
        <v>-158403.93796979552</v>
      </c>
      <c r="G43" s="5">
        <v>-16672.29805364518</v>
      </c>
      <c r="H43" s="5">
        <v>-158403.93796979552</v>
      </c>
      <c r="I43" s="5">
        <v>-16672.29805364518</v>
      </c>
    </row>
    <row r="44" spans="1:9" ht="14.25" thickBot="1" x14ac:dyDescent="0.3">
      <c r="A44" s="6" t="s">
        <v>39</v>
      </c>
      <c r="B44" s="6">
        <v>-0.17747164340044977</v>
      </c>
      <c r="C44" s="6">
        <v>6.7503820886712348E-2</v>
      </c>
      <c r="D44" s="6">
        <v>-2.6290607119601406</v>
      </c>
      <c r="E44" s="6">
        <v>1.3372545957962506E-2</v>
      </c>
      <c r="F44" s="6">
        <v>-0.31533283749247459</v>
      </c>
      <c r="G44" s="6">
        <v>-3.9610449308424944E-2</v>
      </c>
      <c r="H44" s="6">
        <v>-0.31533283749247459</v>
      </c>
      <c r="I44" s="6">
        <v>-3.9610449308424944E-2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0" t="s">
        <v>46</v>
      </c>
      <c r="B49">
        <f>B44</f>
        <v>-0.17747164340044977</v>
      </c>
      <c r="C49">
        <v>0</v>
      </c>
      <c r="D49">
        <f>B43</f>
        <v>-87538.118011720348</v>
      </c>
      <c r="E49">
        <f>B33</f>
        <v>54762.619494046085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ColWidth="7.25" defaultRowHeight="13.5" x14ac:dyDescent="0.25"/>
  <cols>
    <col min="1" max="1" width="18.125" customWidth="1"/>
    <col min="2" max="2" width="15" bestFit="1" customWidth="1"/>
    <col min="3" max="3" width="15.625" customWidth="1"/>
    <col min="4" max="4" width="13" customWidth="1"/>
    <col min="5" max="5" width="11.875" customWidth="1"/>
    <col min="6" max="6" width="15.625" customWidth="1"/>
    <col min="7" max="7" width="11.875" customWidth="1"/>
    <col min="8" max="8" width="13" customWidth="1"/>
    <col min="9" max="9" width="12.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0.6262514258510482</v>
      </c>
    </row>
    <row r="5" spans="1:9" x14ac:dyDescent="0.25">
      <c r="A5" s="5" t="s">
        <v>18</v>
      </c>
      <c r="B5" s="5">
        <v>0.39219084838047091</v>
      </c>
    </row>
    <row r="6" spans="1:9" x14ac:dyDescent="0.25">
      <c r="A6" s="5" t="s">
        <v>19</v>
      </c>
      <c r="B6" s="5">
        <v>0.35027297585498612</v>
      </c>
    </row>
    <row r="7" spans="1:9" x14ac:dyDescent="0.25">
      <c r="A7" s="5" t="s">
        <v>20</v>
      </c>
      <c r="B7" s="5">
        <v>16919.248345022035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2</v>
      </c>
      <c r="C12" s="5">
        <v>5356613958.9241066</v>
      </c>
      <c r="D12" s="5">
        <v>2678306979.4620533</v>
      </c>
      <c r="E12" s="5">
        <v>9.3561725524603148</v>
      </c>
      <c r="F12" s="5">
        <v>7.3219187503727255E-4</v>
      </c>
    </row>
    <row r="13" spans="1:9" x14ac:dyDescent="0.25">
      <c r="A13" s="5" t="s">
        <v>29</v>
      </c>
      <c r="B13" s="5">
        <v>29</v>
      </c>
      <c r="C13" s="5">
        <v>8301567972.255394</v>
      </c>
      <c r="D13" s="5">
        <v>286260964.56053084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13658181931.179501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3905.3300080012013</v>
      </c>
      <c r="C17" s="5">
        <v>8954.271733342759</v>
      </c>
      <c r="D17" s="5">
        <v>0.43614155615347683</v>
      </c>
      <c r="E17" s="5">
        <v>0.66596373775076079</v>
      </c>
      <c r="F17" s="5">
        <v>-14408.211964742404</v>
      </c>
      <c r="G17" s="5">
        <v>22218.871980744807</v>
      </c>
      <c r="H17" s="5">
        <v>-14408.211964742404</v>
      </c>
      <c r="I17" s="5">
        <v>22218.871980744807</v>
      </c>
    </row>
    <row r="18" spans="1:9" x14ac:dyDescent="0.25">
      <c r="A18" s="5" t="s">
        <v>39</v>
      </c>
      <c r="B18" s="5">
        <v>-1.5756248445247947E-2</v>
      </c>
      <c r="C18" s="5">
        <v>3.4161119979990134E-2</v>
      </c>
      <c r="D18" s="5">
        <v>-0.46123336865059356</v>
      </c>
      <c r="E18" s="5">
        <v>0.64807200453297664</v>
      </c>
      <c r="F18" s="5">
        <v>-8.5623583636775566E-2</v>
      </c>
      <c r="G18" s="5">
        <v>5.4111086746279666E-2</v>
      </c>
      <c r="H18" s="5">
        <v>-8.5623583636775566E-2</v>
      </c>
      <c r="I18" s="5">
        <v>5.4111086746279666E-2</v>
      </c>
    </row>
    <row r="19" spans="1:9" ht="14.25" thickBot="1" x14ac:dyDescent="0.3">
      <c r="A19" s="6" t="s">
        <v>47</v>
      </c>
      <c r="B19" s="6">
        <v>0.34458573076312538</v>
      </c>
      <c r="C19" s="6">
        <v>8.8427034782255803E-2</v>
      </c>
      <c r="D19" s="6">
        <v>3.8968368849146531</v>
      </c>
      <c r="E19" s="6">
        <v>5.2902159323389426E-4</v>
      </c>
      <c r="F19" s="6">
        <v>0.16373213806055611</v>
      </c>
      <c r="G19" s="6">
        <v>0.52543932346569466</v>
      </c>
      <c r="H19" s="6">
        <v>0.16373213806055611</v>
      </c>
      <c r="I19" s="6">
        <v>0.52543932346569466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49</v>
      </c>
      <c r="B24">
        <f>B18</f>
        <v>-1.5756248445247947E-2</v>
      </c>
      <c r="C24">
        <f>B19</f>
        <v>0.34458573076312538</v>
      </c>
      <c r="D24">
        <f>B17</f>
        <v>3905.3300080012013</v>
      </c>
      <c r="E24">
        <f>B7</f>
        <v>16919.248345022035</v>
      </c>
    </row>
    <row r="26" spans="1:9" x14ac:dyDescent="0.25">
      <c r="A26" s="50" t="s">
        <v>104</v>
      </c>
    </row>
    <row r="27" spans="1:9" x14ac:dyDescent="0.25">
      <c r="A27" t="s">
        <v>15</v>
      </c>
    </row>
    <row r="28" spans="1:9" ht="14.25" thickBot="1" x14ac:dyDescent="0.3"/>
    <row r="29" spans="1:9" x14ac:dyDescent="0.25">
      <c r="A29" s="8" t="s">
        <v>16</v>
      </c>
      <c r="B29" s="8"/>
    </row>
    <row r="30" spans="1:9" x14ac:dyDescent="0.25">
      <c r="A30" s="5" t="s">
        <v>17</v>
      </c>
      <c r="B30" s="5">
        <v>0.43022054710439622</v>
      </c>
    </row>
    <row r="31" spans="1:9" x14ac:dyDescent="0.25">
      <c r="A31" s="5" t="s">
        <v>18</v>
      </c>
      <c r="B31" s="5">
        <v>0.18508971915080599</v>
      </c>
    </row>
    <row r="32" spans="1:9" x14ac:dyDescent="0.25">
      <c r="A32" s="5" t="s">
        <v>19</v>
      </c>
      <c r="B32" s="5">
        <v>0.15792604312249953</v>
      </c>
    </row>
    <row r="33" spans="1:9" x14ac:dyDescent="0.25">
      <c r="A33" s="5" t="s">
        <v>20</v>
      </c>
      <c r="B33" s="5">
        <v>40627.744367203079</v>
      </c>
    </row>
    <row r="34" spans="1:9" ht="14.25" thickBot="1" x14ac:dyDescent="0.3">
      <c r="A34" s="6" t="s">
        <v>21</v>
      </c>
      <c r="B34" s="6">
        <v>32</v>
      </c>
    </row>
    <row r="36" spans="1:9" ht="14.25" thickBot="1" x14ac:dyDescent="0.3">
      <c r="A36" t="s">
        <v>22</v>
      </c>
    </row>
    <row r="37" spans="1:9" x14ac:dyDescent="0.25">
      <c r="A37" s="7"/>
      <c r="B37" s="7" t="s">
        <v>23</v>
      </c>
      <c r="C37" s="7" t="s">
        <v>24</v>
      </c>
      <c r="D37" s="7" t="s">
        <v>25</v>
      </c>
      <c r="E37" s="7" t="s">
        <v>26</v>
      </c>
      <c r="F37" s="7" t="s">
        <v>27</v>
      </c>
    </row>
    <row r="38" spans="1:9" x14ac:dyDescent="0.25">
      <c r="A38" s="5" t="s">
        <v>28</v>
      </c>
      <c r="B38" s="5">
        <v>1</v>
      </c>
      <c r="C38" s="5">
        <v>11247064264.096802</v>
      </c>
      <c r="D38" s="5">
        <v>11247064264.096802</v>
      </c>
      <c r="E38" s="5">
        <v>6.813868600035188</v>
      </c>
      <c r="F38" s="5">
        <v>1.3980618042893489E-2</v>
      </c>
    </row>
    <row r="39" spans="1:9" x14ac:dyDescent="0.25">
      <c r="A39" s="5" t="s">
        <v>29</v>
      </c>
      <c r="B39" s="5">
        <v>30</v>
      </c>
      <c r="C39" s="5">
        <v>49518408371.004044</v>
      </c>
      <c r="D39" s="5">
        <v>1650613612.3668015</v>
      </c>
      <c r="E39" s="5"/>
      <c r="F39" s="5"/>
    </row>
    <row r="40" spans="1:9" ht="14.25" thickBot="1" x14ac:dyDescent="0.3">
      <c r="A40" s="6" t="s">
        <v>30</v>
      </c>
      <c r="B40" s="6">
        <v>31</v>
      </c>
      <c r="C40" s="6">
        <v>60765472635.100845</v>
      </c>
      <c r="D40" s="6"/>
      <c r="E40" s="6"/>
      <c r="F40" s="6"/>
    </row>
    <row r="41" spans="1:9" ht="14.25" thickBot="1" x14ac:dyDescent="0.3"/>
    <row r="42" spans="1:9" x14ac:dyDescent="0.25">
      <c r="A42" s="7"/>
      <c r="B42" s="7" t="s">
        <v>31</v>
      </c>
      <c r="C42" s="7" t="s">
        <v>20</v>
      </c>
      <c r="D42" s="7" t="s">
        <v>32</v>
      </c>
      <c r="E42" s="7" t="s">
        <v>33</v>
      </c>
      <c r="F42" s="7" t="s">
        <v>34</v>
      </c>
      <c r="G42" s="7" t="s">
        <v>35</v>
      </c>
      <c r="H42" s="7" t="s">
        <v>36</v>
      </c>
      <c r="I42" s="7" t="s">
        <v>37</v>
      </c>
    </row>
    <row r="43" spans="1:9" x14ac:dyDescent="0.25">
      <c r="A43" s="5" t="s">
        <v>38</v>
      </c>
      <c r="B43" s="5">
        <v>-78471.251006374601</v>
      </c>
      <c r="C43" s="5">
        <v>25743.14682731143</v>
      </c>
      <c r="D43" s="5">
        <v>-3.0482384897530417</v>
      </c>
      <c r="E43" s="5">
        <v>4.772253908701906E-3</v>
      </c>
      <c r="F43" s="5">
        <v>-131045.77071031134</v>
      </c>
      <c r="G43" s="5">
        <v>-25896.731302437875</v>
      </c>
      <c r="H43" s="5">
        <v>-131045.77071031134</v>
      </c>
      <c r="I43" s="5">
        <v>-25896.731302437875</v>
      </c>
    </row>
    <row r="44" spans="1:9" ht="14.25" thickBot="1" x14ac:dyDescent="0.3">
      <c r="A44" s="6" t="s">
        <v>39</v>
      </c>
      <c r="B44" s="6">
        <v>-0.13072652901952359</v>
      </c>
      <c r="C44" s="6">
        <v>5.0080292070268609E-2</v>
      </c>
      <c r="D44" s="6">
        <v>-2.6103387902789925</v>
      </c>
      <c r="E44" s="6">
        <v>1.3980618042893462E-2</v>
      </c>
      <c r="F44" s="6">
        <v>-0.23300413011815446</v>
      </c>
      <c r="G44" s="6">
        <v>-2.8448927920892708E-2</v>
      </c>
      <c r="H44" s="6">
        <v>-0.23300413011815446</v>
      </c>
      <c r="I44" s="6">
        <v>-2.8448927920892708E-2</v>
      </c>
    </row>
    <row r="48" spans="1:9" x14ac:dyDescent="0.25">
      <c r="B48" t="s">
        <v>40</v>
      </c>
      <c r="C48" t="s">
        <v>41</v>
      </c>
      <c r="D48" t="s">
        <v>42</v>
      </c>
      <c r="E48" t="s">
        <v>43</v>
      </c>
    </row>
    <row r="49" spans="1:5" x14ac:dyDescent="0.25">
      <c r="A49" s="50" t="s">
        <v>49</v>
      </c>
      <c r="B49">
        <f>B44</f>
        <v>-0.13072652901952359</v>
      </c>
      <c r="C49">
        <v>0</v>
      </c>
      <c r="D49">
        <f>B43</f>
        <v>-78471.251006374601</v>
      </c>
      <c r="E49">
        <f>B33</f>
        <v>40627.744367203079</v>
      </c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3.5" x14ac:dyDescent="0.25"/>
  <sheetData>
    <row r="1" spans="1:7" x14ac:dyDescent="0.25">
      <c r="A1" t="s">
        <v>110</v>
      </c>
    </row>
    <row r="2" spans="1:7" x14ac:dyDescent="0.25">
      <c r="A2" s="50" t="s">
        <v>112</v>
      </c>
    </row>
    <row r="3" spans="1:7" x14ac:dyDescent="0.25">
      <c r="A3" t="s">
        <v>111</v>
      </c>
    </row>
    <row r="4" spans="1:7" x14ac:dyDescent="0.25">
      <c r="A4" t="s">
        <v>84</v>
      </c>
      <c r="B4" s="54">
        <v>18264</v>
      </c>
      <c r="C4" s="54">
        <v>18295</v>
      </c>
      <c r="D4" s="54">
        <v>18323</v>
      </c>
      <c r="E4" s="54">
        <v>18354</v>
      </c>
      <c r="F4" s="54">
        <v>18384</v>
      </c>
      <c r="G4" s="54">
        <v>18415</v>
      </c>
    </row>
    <row r="5" spans="1:7" x14ac:dyDescent="0.25">
      <c r="A5">
        <v>1980</v>
      </c>
      <c r="B5" s="3">
        <v>318</v>
      </c>
      <c r="C5" s="3">
        <v>318</v>
      </c>
      <c r="D5" s="3">
        <v>318</v>
      </c>
      <c r="E5" s="3">
        <v>265</v>
      </c>
      <c r="F5" s="3">
        <v>187</v>
      </c>
      <c r="G5" s="3">
        <v>124</v>
      </c>
    </row>
    <row r="6" spans="1:7" x14ac:dyDescent="0.25">
      <c r="A6">
        <v>1981</v>
      </c>
      <c r="B6" s="3">
        <v>318</v>
      </c>
      <c r="C6" s="3">
        <v>318</v>
      </c>
      <c r="D6" s="3">
        <v>318</v>
      </c>
      <c r="E6" s="3">
        <v>265</v>
      </c>
      <c r="F6" s="3">
        <v>187</v>
      </c>
      <c r="G6" s="3">
        <v>124</v>
      </c>
    </row>
    <row r="7" spans="1:7" x14ac:dyDescent="0.25">
      <c r="A7">
        <v>1982</v>
      </c>
      <c r="B7" s="3">
        <v>705</v>
      </c>
      <c r="C7" s="3">
        <v>705</v>
      </c>
      <c r="D7" s="3">
        <v>705</v>
      </c>
      <c r="E7" s="3">
        <v>572</v>
      </c>
      <c r="F7" s="3">
        <v>348</v>
      </c>
      <c r="G7" s="3">
        <v>195</v>
      </c>
    </row>
    <row r="8" spans="1:7" x14ac:dyDescent="0.25">
      <c r="A8">
        <v>1983</v>
      </c>
      <c r="B8" s="3">
        <v>714</v>
      </c>
      <c r="C8" s="3">
        <v>714</v>
      </c>
      <c r="D8" s="3">
        <v>714</v>
      </c>
      <c r="E8" s="3">
        <v>689</v>
      </c>
      <c r="F8" s="3">
        <v>443</v>
      </c>
      <c r="G8" s="3">
        <v>249</v>
      </c>
    </row>
    <row r="9" spans="1:7" x14ac:dyDescent="0.25">
      <c r="A9">
        <v>1984</v>
      </c>
      <c r="B9" s="3">
        <v>654</v>
      </c>
      <c r="C9" s="3">
        <v>654</v>
      </c>
      <c r="D9" s="3">
        <v>654</v>
      </c>
      <c r="E9" s="3">
        <v>473</v>
      </c>
      <c r="F9" s="3">
        <v>348</v>
      </c>
      <c r="G9" s="3">
        <v>206</v>
      </c>
    </row>
    <row r="10" spans="1:7" x14ac:dyDescent="0.25">
      <c r="A10">
        <v>1985</v>
      </c>
      <c r="B10" s="3">
        <v>565</v>
      </c>
      <c r="C10" s="3">
        <v>565</v>
      </c>
      <c r="D10" s="3">
        <v>565</v>
      </c>
      <c r="E10" s="3">
        <v>413</v>
      </c>
      <c r="F10" s="3">
        <v>303</v>
      </c>
      <c r="G10" s="3">
        <v>156</v>
      </c>
    </row>
    <row r="11" spans="1:7" x14ac:dyDescent="0.25">
      <c r="A11">
        <v>1986</v>
      </c>
      <c r="B11" s="3">
        <v>471</v>
      </c>
      <c r="C11" s="3">
        <v>471</v>
      </c>
      <c r="D11" s="3">
        <v>471</v>
      </c>
      <c r="E11" s="3">
        <v>413</v>
      </c>
      <c r="F11" s="3">
        <v>249</v>
      </c>
      <c r="G11" s="3">
        <v>148</v>
      </c>
    </row>
    <row r="12" spans="1:7" x14ac:dyDescent="0.25">
      <c r="A12">
        <v>1987</v>
      </c>
      <c r="B12" s="3">
        <v>355</v>
      </c>
      <c r="C12" s="3">
        <v>355</v>
      </c>
      <c r="D12" s="3">
        <v>355</v>
      </c>
      <c r="E12" s="3">
        <v>253</v>
      </c>
      <c r="F12" s="3">
        <v>156</v>
      </c>
      <c r="G12" s="3">
        <v>103</v>
      </c>
    </row>
    <row r="13" spans="1:7" x14ac:dyDescent="0.25">
      <c r="A13">
        <v>1988</v>
      </c>
      <c r="B13" s="3">
        <v>354</v>
      </c>
      <c r="C13" s="3">
        <v>354</v>
      </c>
      <c r="D13" s="3">
        <v>354</v>
      </c>
      <c r="E13" s="3">
        <v>219</v>
      </c>
      <c r="F13" s="3">
        <v>157</v>
      </c>
      <c r="G13" s="3">
        <v>114</v>
      </c>
    </row>
    <row r="14" spans="1:7" x14ac:dyDescent="0.25">
      <c r="A14">
        <v>1989</v>
      </c>
      <c r="B14" s="3">
        <v>539</v>
      </c>
      <c r="C14" s="3">
        <v>539</v>
      </c>
      <c r="D14" s="3">
        <v>539</v>
      </c>
      <c r="E14" s="3">
        <v>497</v>
      </c>
      <c r="F14" s="3">
        <v>341</v>
      </c>
      <c r="G14" s="3">
        <v>192</v>
      </c>
    </row>
    <row r="15" spans="1:7" x14ac:dyDescent="0.25">
      <c r="A15">
        <v>1990</v>
      </c>
      <c r="B15" s="3">
        <v>291</v>
      </c>
      <c r="C15" s="3">
        <v>291</v>
      </c>
      <c r="D15" s="3">
        <v>291</v>
      </c>
      <c r="E15" s="3">
        <v>218</v>
      </c>
      <c r="F15" s="3">
        <v>151</v>
      </c>
      <c r="G15" s="3">
        <v>110</v>
      </c>
    </row>
    <row r="16" spans="1:7" x14ac:dyDescent="0.25">
      <c r="A16">
        <v>1991</v>
      </c>
      <c r="B16" s="3">
        <v>123</v>
      </c>
      <c r="C16" s="3">
        <v>123</v>
      </c>
      <c r="D16" s="3">
        <v>123</v>
      </c>
      <c r="E16" s="3">
        <v>184</v>
      </c>
      <c r="F16" s="3">
        <v>133</v>
      </c>
      <c r="G16" s="3">
        <v>95</v>
      </c>
    </row>
    <row r="17" spans="1:7" x14ac:dyDescent="0.25">
      <c r="A17">
        <v>1992</v>
      </c>
      <c r="B17" s="3">
        <v>235</v>
      </c>
      <c r="C17" s="3">
        <v>235</v>
      </c>
      <c r="D17" s="3">
        <v>235</v>
      </c>
      <c r="E17" s="3">
        <v>159</v>
      </c>
      <c r="F17" s="3">
        <v>121</v>
      </c>
      <c r="G17" s="3">
        <v>93</v>
      </c>
    </row>
    <row r="18" spans="1:7" x14ac:dyDescent="0.25">
      <c r="A18">
        <v>1993</v>
      </c>
      <c r="B18" s="3">
        <v>601</v>
      </c>
      <c r="C18" s="3">
        <v>601</v>
      </c>
      <c r="D18" s="3">
        <v>601</v>
      </c>
      <c r="E18" s="3">
        <v>433</v>
      </c>
      <c r="F18" s="3">
        <v>313</v>
      </c>
      <c r="G18" s="3">
        <v>160</v>
      </c>
    </row>
    <row r="19" spans="1:7" x14ac:dyDescent="0.25">
      <c r="A19">
        <v>1994</v>
      </c>
      <c r="B19" s="3">
        <v>287</v>
      </c>
      <c r="C19" s="3">
        <v>287</v>
      </c>
      <c r="D19" s="3">
        <v>287</v>
      </c>
      <c r="E19" s="3">
        <v>161</v>
      </c>
      <c r="F19" s="3">
        <v>127</v>
      </c>
      <c r="G19" s="3">
        <v>98</v>
      </c>
    </row>
    <row r="20" spans="1:7" x14ac:dyDescent="0.25">
      <c r="A20">
        <v>1995</v>
      </c>
      <c r="B20" s="3">
        <v>409</v>
      </c>
      <c r="C20" s="3">
        <v>409</v>
      </c>
      <c r="D20" s="3">
        <v>409</v>
      </c>
      <c r="E20" s="3">
        <v>392</v>
      </c>
      <c r="F20" s="3">
        <v>280</v>
      </c>
      <c r="G20" s="3">
        <v>161</v>
      </c>
    </row>
    <row r="21" spans="1:7" x14ac:dyDescent="0.25">
      <c r="A21">
        <v>1996</v>
      </c>
      <c r="B21" s="3">
        <v>577</v>
      </c>
      <c r="C21" s="3">
        <v>577</v>
      </c>
      <c r="D21" s="3">
        <v>577</v>
      </c>
      <c r="E21" s="3">
        <v>424</v>
      </c>
      <c r="F21" s="3">
        <v>289</v>
      </c>
      <c r="G21" s="3">
        <v>174</v>
      </c>
    </row>
    <row r="22" spans="1:7" x14ac:dyDescent="0.25">
      <c r="A22">
        <v>1997</v>
      </c>
      <c r="B22" s="3">
        <v>628</v>
      </c>
      <c r="C22" s="3">
        <v>628</v>
      </c>
      <c r="D22" s="3">
        <v>628</v>
      </c>
      <c r="E22" s="3">
        <v>411</v>
      </c>
      <c r="F22" s="3">
        <v>280</v>
      </c>
      <c r="G22" s="3">
        <v>158</v>
      </c>
    </row>
    <row r="23" spans="1:7" x14ac:dyDescent="0.25">
      <c r="A23">
        <v>1998</v>
      </c>
      <c r="B23" s="3">
        <v>609</v>
      </c>
      <c r="C23" s="3">
        <v>609</v>
      </c>
      <c r="D23" s="3">
        <v>609</v>
      </c>
      <c r="E23" s="3">
        <v>479</v>
      </c>
      <c r="F23" s="3">
        <v>344</v>
      </c>
      <c r="G23" s="3">
        <v>254</v>
      </c>
    </row>
    <row r="24" spans="1:7" x14ac:dyDescent="0.25">
      <c r="A24">
        <v>1999</v>
      </c>
      <c r="B24" s="3">
        <v>793</v>
      </c>
      <c r="C24" s="3">
        <v>793</v>
      </c>
      <c r="D24" s="3">
        <v>793</v>
      </c>
      <c r="E24" s="3">
        <v>557</v>
      </c>
      <c r="F24" s="3">
        <v>397</v>
      </c>
      <c r="G24" s="3">
        <v>203</v>
      </c>
    </row>
    <row r="25" spans="1:7" x14ac:dyDescent="0.25">
      <c r="A25">
        <v>2000</v>
      </c>
      <c r="B25" s="3">
        <v>577</v>
      </c>
      <c r="C25" s="3">
        <v>577</v>
      </c>
      <c r="D25" s="3">
        <v>577</v>
      </c>
      <c r="E25" s="3">
        <v>404</v>
      </c>
      <c r="F25" s="3">
        <v>289</v>
      </c>
      <c r="G25" s="3">
        <v>162</v>
      </c>
    </row>
    <row r="26" spans="1:7" x14ac:dyDescent="0.25">
      <c r="A26">
        <v>2001</v>
      </c>
      <c r="B26" s="3">
        <v>313</v>
      </c>
      <c r="C26" s="3">
        <v>313</v>
      </c>
      <c r="D26" s="3">
        <v>313</v>
      </c>
      <c r="E26" s="3">
        <v>189</v>
      </c>
      <c r="F26" s="3">
        <v>173</v>
      </c>
      <c r="G26" s="3">
        <v>119</v>
      </c>
    </row>
    <row r="27" spans="1:7" x14ac:dyDescent="0.25">
      <c r="A27">
        <v>2002</v>
      </c>
      <c r="B27" s="3">
        <v>426</v>
      </c>
      <c r="C27" s="3">
        <v>426</v>
      </c>
      <c r="D27" s="3">
        <v>426</v>
      </c>
      <c r="E27" s="3">
        <v>308</v>
      </c>
      <c r="F27" s="3">
        <v>191</v>
      </c>
      <c r="G27" s="3">
        <v>108</v>
      </c>
    </row>
    <row r="28" spans="1:7" x14ac:dyDescent="0.25">
      <c r="A28">
        <v>2003</v>
      </c>
      <c r="B28" s="3">
        <v>294</v>
      </c>
      <c r="C28" s="3">
        <v>294</v>
      </c>
      <c r="D28" s="3">
        <v>294</v>
      </c>
      <c r="E28" s="3">
        <v>247</v>
      </c>
      <c r="F28" s="3">
        <v>197</v>
      </c>
      <c r="G28" s="3">
        <v>121</v>
      </c>
    </row>
    <row r="29" spans="1:7" x14ac:dyDescent="0.25">
      <c r="A29">
        <v>2004</v>
      </c>
      <c r="B29" s="3">
        <v>475</v>
      </c>
      <c r="C29" s="3">
        <v>475</v>
      </c>
      <c r="D29" s="3">
        <v>475</v>
      </c>
      <c r="E29" s="3">
        <v>293</v>
      </c>
      <c r="F29" s="3">
        <v>181</v>
      </c>
      <c r="G29" s="3">
        <v>112</v>
      </c>
    </row>
    <row r="30" spans="1:7" x14ac:dyDescent="0.25">
      <c r="A30">
        <v>2005</v>
      </c>
      <c r="B30" s="3">
        <v>313</v>
      </c>
      <c r="C30" s="3">
        <v>313</v>
      </c>
      <c r="D30" s="3">
        <v>313</v>
      </c>
      <c r="E30" s="3">
        <v>223</v>
      </c>
      <c r="F30" s="3">
        <v>161</v>
      </c>
      <c r="G30" s="3">
        <v>122</v>
      </c>
    </row>
    <row r="31" spans="1:7" x14ac:dyDescent="0.25">
      <c r="A31">
        <v>2006</v>
      </c>
      <c r="B31" s="3">
        <v>680</v>
      </c>
      <c r="C31" s="3">
        <v>680</v>
      </c>
      <c r="D31" s="3">
        <v>680</v>
      </c>
      <c r="E31" s="3">
        <v>556</v>
      </c>
      <c r="F31" s="3">
        <v>372</v>
      </c>
      <c r="G31" s="3">
        <v>186</v>
      </c>
    </row>
    <row r="32" spans="1:7" x14ac:dyDescent="0.25">
      <c r="A32">
        <v>2007</v>
      </c>
      <c r="B32" s="3">
        <v>396</v>
      </c>
      <c r="C32" s="3">
        <v>396</v>
      </c>
      <c r="D32" s="3">
        <v>396</v>
      </c>
      <c r="E32" s="3">
        <v>270</v>
      </c>
      <c r="F32" s="3">
        <v>186</v>
      </c>
      <c r="G32" s="3">
        <v>120</v>
      </c>
    </row>
    <row r="33" spans="1:7" x14ac:dyDescent="0.25">
      <c r="A33">
        <v>2008</v>
      </c>
      <c r="B33" s="3">
        <v>492</v>
      </c>
      <c r="C33" s="3">
        <v>492</v>
      </c>
      <c r="D33" s="3">
        <v>492</v>
      </c>
      <c r="E33" s="3">
        <v>378</v>
      </c>
      <c r="F33" s="3">
        <v>257</v>
      </c>
      <c r="G33" s="3">
        <v>153</v>
      </c>
    </row>
    <row r="34" spans="1:7" x14ac:dyDescent="0.25">
      <c r="A34">
        <v>2009</v>
      </c>
      <c r="B34" s="3">
        <v>368</v>
      </c>
      <c r="C34" s="3">
        <v>368</v>
      </c>
      <c r="D34" s="3">
        <v>368</v>
      </c>
      <c r="E34" s="3">
        <v>298</v>
      </c>
      <c r="F34" s="3">
        <v>230</v>
      </c>
      <c r="G34" s="3">
        <v>145</v>
      </c>
    </row>
    <row r="35" spans="1:7" x14ac:dyDescent="0.25">
      <c r="A35">
        <v>2010</v>
      </c>
      <c r="B35" s="3">
        <v>332</v>
      </c>
      <c r="C35" s="3">
        <v>332</v>
      </c>
      <c r="D35" s="3">
        <v>332</v>
      </c>
      <c r="E35" s="3">
        <v>234</v>
      </c>
      <c r="F35" s="3">
        <v>170</v>
      </c>
      <c r="G35" s="3">
        <v>112</v>
      </c>
    </row>
    <row r="36" spans="1:7" x14ac:dyDescent="0.25">
      <c r="A36">
        <v>2011</v>
      </c>
      <c r="B36" s="3">
        <v>502</v>
      </c>
      <c r="C36" s="3">
        <v>502</v>
      </c>
      <c r="D36" s="3">
        <v>502</v>
      </c>
      <c r="E36" s="3">
        <v>474</v>
      </c>
      <c r="F36" s="3">
        <v>340</v>
      </c>
      <c r="G36" s="3">
        <v>225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2" max="3" width="11" customWidth="1"/>
    <col min="4" max="4" width="1.5" customWidth="1"/>
  </cols>
  <sheetData>
    <row r="1" spans="1:12" ht="39" x14ac:dyDescent="0.25">
      <c r="A1" s="55" t="s">
        <v>85</v>
      </c>
      <c r="B1" s="55" t="s">
        <v>87</v>
      </c>
      <c r="C1" s="55" t="s">
        <v>88</v>
      </c>
      <c r="D1" s="58" t="s">
        <v>69</v>
      </c>
      <c r="E1" s="55" t="s">
        <v>90</v>
      </c>
      <c r="F1" s="55" t="s">
        <v>89</v>
      </c>
      <c r="G1" s="55" t="s">
        <v>91</v>
      </c>
      <c r="H1" s="55" t="s">
        <v>92</v>
      </c>
      <c r="I1" s="67"/>
    </row>
    <row r="2" spans="1:12" x14ac:dyDescent="0.25">
      <c r="A2" s="56">
        <v>22220</v>
      </c>
      <c r="B2" s="57">
        <v>40072.066115702371</v>
      </c>
      <c r="C2" s="59">
        <f>B2/1000</f>
        <v>40.07206611570237</v>
      </c>
      <c r="E2">
        <f>IF($H2&gt;9,G2+1,G2)</f>
        <v>1961</v>
      </c>
      <c r="F2">
        <f>IF($H2&gt;9,H2-9,H2+3)</f>
        <v>1</v>
      </c>
      <c r="G2">
        <f>YEAR($A2)</f>
        <v>1960</v>
      </c>
      <c r="H2">
        <f>MONTH($A2)</f>
        <v>10</v>
      </c>
    </row>
    <row r="3" spans="1:12" x14ac:dyDescent="0.25">
      <c r="A3" s="56">
        <v>22250</v>
      </c>
      <c r="B3" s="57">
        <v>45784.462809917233</v>
      </c>
      <c r="C3" s="59">
        <f t="shared" ref="C3:C66" si="0">B3/1000</f>
        <v>45.78446280991723</v>
      </c>
      <c r="E3">
        <f t="shared" ref="E3:E66" si="1">IF($H3&gt;9,G3+1,G3)</f>
        <v>1961</v>
      </c>
      <c r="F3">
        <f t="shared" ref="F3:F66" si="2">IF($H3&gt;9,H3-9,H3+3)</f>
        <v>2</v>
      </c>
      <c r="G3">
        <f t="shared" ref="G3:G66" si="3">YEAR($A3)</f>
        <v>1960</v>
      </c>
      <c r="H3">
        <f t="shared" ref="H3:H66" si="4">MONTH($A3)</f>
        <v>11</v>
      </c>
    </row>
    <row r="4" spans="1:12" x14ac:dyDescent="0.25">
      <c r="A4" s="56">
        <v>22281</v>
      </c>
      <c r="B4" s="57">
        <v>62715.371900826278</v>
      </c>
      <c r="C4" s="59">
        <f t="shared" si="0"/>
        <v>62.715371900826277</v>
      </c>
      <c r="E4">
        <f t="shared" si="1"/>
        <v>1961</v>
      </c>
      <c r="F4">
        <f t="shared" si="2"/>
        <v>3</v>
      </c>
      <c r="G4">
        <f t="shared" si="3"/>
        <v>1960</v>
      </c>
      <c r="H4">
        <f t="shared" si="4"/>
        <v>12</v>
      </c>
    </row>
    <row r="5" spans="1:12" x14ac:dyDescent="0.25">
      <c r="A5" s="56">
        <v>22312</v>
      </c>
      <c r="B5" s="57">
        <v>54239.999999999854</v>
      </c>
      <c r="C5" s="59">
        <f t="shared" si="0"/>
        <v>54.239999999999853</v>
      </c>
      <c r="E5">
        <f t="shared" si="1"/>
        <v>1961</v>
      </c>
      <c r="F5">
        <f t="shared" si="2"/>
        <v>4</v>
      </c>
      <c r="G5">
        <f t="shared" si="3"/>
        <v>1961</v>
      </c>
      <c r="H5">
        <f t="shared" si="4"/>
        <v>1</v>
      </c>
    </row>
    <row r="6" spans="1:12" x14ac:dyDescent="0.25">
      <c r="A6" s="56">
        <v>22340</v>
      </c>
      <c r="B6" s="57">
        <v>82036.363636363414</v>
      </c>
      <c r="C6" s="59">
        <f t="shared" si="0"/>
        <v>82.036363636363419</v>
      </c>
      <c r="E6">
        <f t="shared" si="1"/>
        <v>1961</v>
      </c>
      <c r="F6">
        <f t="shared" si="2"/>
        <v>5</v>
      </c>
      <c r="G6">
        <f t="shared" si="3"/>
        <v>1961</v>
      </c>
      <c r="H6">
        <f t="shared" si="4"/>
        <v>2</v>
      </c>
    </row>
    <row r="7" spans="1:12" x14ac:dyDescent="0.25">
      <c r="A7" s="56">
        <v>22371</v>
      </c>
      <c r="B7" s="57">
        <v>81441.322314049365</v>
      </c>
      <c r="C7" s="59">
        <f t="shared" si="0"/>
        <v>81.441322314049359</v>
      </c>
      <c r="E7">
        <f t="shared" si="1"/>
        <v>1961</v>
      </c>
      <c r="F7">
        <f t="shared" si="2"/>
        <v>6</v>
      </c>
      <c r="G7">
        <f t="shared" si="3"/>
        <v>1961</v>
      </c>
      <c r="H7">
        <f t="shared" si="4"/>
        <v>3</v>
      </c>
      <c r="I7" s="50" t="s">
        <v>95</v>
      </c>
      <c r="J7" s="50" t="s">
        <v>94</v>
      </c>
      <c r="K7" s="50" t="s">
        <v>95</v>
      </c>
      <c r="L7" s="50" t="s">
        <v>96</v>
      </c>
    </row>
    <row r="8" spans="1:12" x14ac:dyDescent="0.25">
      <c r="A8" s="56">
        <v>22401</v>
      </c>
      <c r="B8" s="57">
        <v>75062.479338842779</v>
      </c>
      <c r="C8" s="59">
        <f t="shared" si="0"/>
        <v>75.062479338842778</v>
      </c>
      <c r="E8">
        <f t="shared" si="1"/>
        <v>1961</v>
      </c>
      <c r="F8">
        <f t="shared" si="2"/>
        <v>7</v>
      </c>
      <c r="G8">
        <f t="shared" si="3"/>
        <v>1961</v>
      </c>
      <c r="H8">
        <f t="shared" si="4"/>
        <v>4</v>
      </c>
      <c r="I8" s="59">
        <f>SUM(C7:C13)</f>
        <v>371.23041322313958</v>
      </c>
      <c r="J8" s="59">
        <f>SUM(C8:C13)</f>
        <v>289.78909090909019</v>
      </c>
      <c r="K8" s="59">
        <f>SUM(C9:C13)</f>
        <v>214.72661157024731</v>
      </c>
      <c r="L8" s="59">
        <f>SUM(C10:D13)</f>
        <v>150.52958677685911</v>
      </c>
    </row>
    <row r="9" spans="1:12" x14ac:dyDescent="0.25">
      <c r="A9" s="56">
        <v>22432</v>
      </c>
      <c r="B9" s="57">
        <v>64197.024793388257</v>
      </c>
      <c r="C9" s="59">
        <f t="shared" si="0"/>
        <v>64.197024793388252</v>
      </c>
      <c r="E9">
        <f t="shared" si="1"/>
        <v>1961</v>
      </c>
      <c r="F9">
        <f t="shared" si="2"/>
        <v>8</v>
      </c>
      <c r="G9">
        <f t="shared" si="3"/>
        <v>1961</v>
      </c>
      <c r="H9">
        <f t="shared" si="4"/>
        <v>5</v>
      </c>
    </row>
    <row r="10" spans="1:12" x14ac:dyDescent="0.25">
      <c r="A10" s="56">
        <v>22462</v>
      </c>
      <c r="B10" s="57">
        <v>52024.462809917219</v>
      </c>
      <c r="C10" s="59">
        <f t="shared" si="0"/>
        <v>52.024462809917217</v>
      </c>
      <c r="E10">
        <f t="shared" si="1"/>
        <v>1961</v>
      </c>
      <c r="F10">
        <f t="shared" si="2"/>
        <v>9</v>
      </c>
      <c r="G10">
        <f t="shared" si="3"/>
        <v>1961</v>
      </c>
      <c r="H10">
        <f t="shared" si="4"/>
        <v>6</v>
      </c>
    </row>
    <row r="11" spans="1:12" x14ac:dyDescent="0.25">
      <c r="A11" s="56">
        <v>22493</v>
      </c>
      <c r="B11" s="57">
        <v>32584.46280991727</v>
      </c>
      <c r="C11" s="59">
        <f t="shared" si="0"/>
        <v>32.58446280991727</v>
      </c>
      <c r="E11">
        <f t="shared" si="1"/>
        <v>1961</v>
      </c>
      <c r="F11">
        <f t="shared" si="2"/>
        <v>10</v>
      </c>
      <c r="G11">
        <f t="shared" si="3"/>
        <v>1961</v>
      </c>
      <c r="H11">
        <f t="shared" si="4"/>
        <v>7</v>
      </c>
    </row>
    <row r="12" spans="1:12" x14ac:dyDescent="0.25">
      <c r="A12" s="56">
        <v>22524</v>
      </c>
      <c r="B12" s="57">
        <v>32425.785123966856</v>
      </c>
      <c r="C12" s="59">
        <f t="shared" si="0"/>
        <v>32.425785123966854</v>
      </c>
      <c r="E12">
        <f t="shared" si="1"/>
        <v>1961</v>
      </c>
      <c r="F12">
        <f t="shared" si="2"/>
        <v>11</v>
      </c>
      <c r="G12">
        <f t="shared" si="3"/>
        <v>1961</v>
      </c>
      <c r="H12">
        <f t="shared" si="4"/>
        <v>8</v>
      </c>
    </row>
    <row r="13" spans="1:12" x14ac:dyDescent="0.25">
      <c r="A13" s="56">
        <v>22554</v>
      </c>
      <c r="B13" s="57">
        <v>33494.876033057764</v>
      </c>
      <c r="C13" s="59">
        <f t="shared" si="0"/>
        <v>33.494876033057764</v>
      </c>
      <c r="E13">
        <f t="shared" si="1"/>
        <v>1961</v>
      </c>
      <c r="F13">
        <f t="shared" si="2"/>
        <v>12</v>
      </c>
      <c r="G13">
        <f t="shared" si="3"/>
        <v>1961</v>
      </c>
      <c r="H13">
        <f t="shared" si="4"/>
        <v>9</v>
      </c>
    </row>
    <row r="14" spans="1:12" x14ac:dyDescent="0.25">
      <c r="A14" s="56">
        <v>22585</v>
      </c>
      <c r="B14" s="57">
        <v>39635.702479338739</v>
      </c>
      <c r="C14" s="59">
        <f t="shared" si="0"/>
        <v>39.63570247933874</v>
      </c>
      <c r="E14">
        <f t="shared" si="1"/>
        <v>1962</v>
      </c>
      <c r="F14">
        <f t="shared" si="2"/>
        <v>1</v>
      </c>
      <c r="G14">
        <f t="shared" si="3"/>
        <v>1961</v>
      </c>
      <c r="H14">
        <f t="shared" si="4"/>
        <v>10</v>
      </c>
    </row>
    <row r="15" spans="1:12" x14ac:dyDescent="0.25">
      <c r="A15" s="56">
        <v>22615</v>
      </c>
      <c r="B15" s="57">
        <v>44576.528925619714</v>
      </c>
      <c r="C15" s="59">
        <f t="shared" si="0"/>
        <v>44.576528925619712</v>
      </c>
      <c r="E15">
        <f t="shared" si="1"/>
        <v>1962</v>
      </c>
      <c r="F15">
        <f t="shared" si="2"/>
        <v>2</v>
      </c>
      <c r="G15">
        <f t="shared" si="3"/>
        <v>1961</v>
      </c>
      <c r="H15">
        <f t="shared" si="4"/>
        <v>11</v>
      </c>
    </row>
    <row r="16" spans="1:12" x14ac:dyDescent="0.25">
      <c r="A16" s="56">
        <v>22646</v>
      </c>
      <c r="B16" s="57">
        <v>58179.173553718851</v>
      </c>
      <c r="C16" s="59">
        <f t="shared" si="0"/>
        <v>58.179173553718847</v>
      </c>
      <c r="E16">
        <f t="shared" si="1"/>
        <v>1962</v>
      </c>
      <c r="F16">
        <f t="shared" si="2"/>
        <v>3</v>
      </c>
      <c r="G16">
        <f t="shared" si="3"/>
        <v>1961</v>
      </c>
      <c r="H16">
        <f t="shared" si="4"/>
        <v>12</v>
      </c>
    </row>
    <row r="17" spans="1:12" x14ac:dyDescent="0.25">
      <c r="A17" s="56">
        <v>22677</v>
      </c>
      <c r="B17" s="57">
        <v>52446.942148760194</v>
      </c>
      <c r="C17" s="59">
        <f t="shared" si="0"/>
        <v>52.446942148760193</v>
      </c>
      <c r="E17">
        <f t="shared" si="1"/>
        <v>1962</v>
      </c>
      <c r="F17">
        <f t="shared" si="2"/>
        <v>4</v>
      </c>
      <c r="G17">
        <f t="shared" si="3"/>
        <v>1962</v>
      </c>
      <c r="H17">
        <f t="shared" si="4"/>
        <v>1</v>
      </c>
    </row>
    <row r="18" spans="1:12" x14ac:dyDescent="0.25">
      <c r="A18" s="56">
        <v>22705</v>
      </c>
      <c r="B18" s="57">
        <v>66005.950413222963</v>
      </c>
      <c r="C18" s="59">
        <f t="shared" si="0"/>
        <v>66.005950413222962</v>
      </c>
      <c r="E18">
        <f t="shared" si="1"/>
        <v>1962</v>
      </c>
      <c r="F18">
        <f t="shared" si="2"/>
        <v>5</v>
      </c>
      <c r="G18">
        <f t="shared" si="3"/>
        <v>1962</v>
      </c>
      <c r="H18">
        <f t="shared" si="4"/>
        <v>2</v>
      </c>
    </row>
    <row r="19" spans="1:12" x14ac:dyDescent="0.25">
      <c r="A19" s="56">
        <v>22736</v>
      </c>
      <c r="B19" s="57">
        <v>72309.421487603118</v>
      </c>
      <c r="C19" s="59">
        <f t="shared" si="0"/>
        <v>72.309421487603117</v>
      </c>
      <c r="E19">
        <f t="shared" si="1"/>
        <v>1962</v>
      </c>
      <c r="F19">
        <f t="shared" si="2"/>
        <v>6</v>
      </c>
      <c r="G19">
        <f t="shared" si="3"/>
        <v>1962</v>
      </c>
      <c r="H19">
        <f t="shared" si="4"/>
        <v>3</v>
      </c>
      <c r="I19" s="50" t="s">
        <v>95</v>
      </c>
      <c r="J19" s="50" t="s">
        <v>94</v>
      </c>
      <c r="K19" s="50" t="s">
        <v>95</v>
      </c>
      <c r="L19" s="50" t="s">
        <v>96</v>
      </c>
    </row>
    <row r="20" spans="1:12" x14ac:dyDescent="0.25">
      <c r="A20" s="56">
        <v>22766</v>
      </c>
      <c r="B20" s="57">
        <v>134360.33057851205</v>
      </c>
      <c r="C20" s="59">
        <f t="shared" si="0"/>
        <v>134.36033057851205</v>
      </c>
      <c r="E20">
        <f t="shared" si="1"/>
        <v>1962</v>
      </c>
      <c r="F20">
        <f t="shared" si="2"/>
        <v>7</v>
      </c>
      <c r="G20">
        <f t="shared" si="3"/>
        <v>1962</v>
      </c>
      <c r="H20">
        <f t="shared" si="4"/>
        <v>4</v>
      </c>
      <c r="I20" s="59">
        <f>SUM(C19:C25)</f>
        <v>429.88760330578401</v>
      </c>
      <c r="J20" s="59">
        <f>SUM(C20:C25)</f>
        <v>357.57818181818089</v>
      </c>
      <c r="K20" s="59">
        <f>SUM(C21:C25)</f>
        <v>223.21785123966885</v>
      </c>
      <c r="L20" s="59">
        <f>SUM(C22:D25)</f>
        <v>141.08231404958639</v>
      </c>
    </row>
    <row r="21" spans="1:12" x14ac:dyDescent="0.25">
      <c r="A21" s="56">
        <v>22797</v>
      </c>
      <c r="B21" s="57">
        <v>82135.537190082425</v>
      </c>
      <c r="C21" s="59">
        <f t="shared" si="0"/>
        <v>82.135537190082431</v>
      </c>
      <c r="E21">
        <f t="shared" si="1"/>
        <v>1962</v>
      </c>
      <c r="F21">
        <f t="shared" si="2"/>
        <v>8</v>
      </c>
      <c r="G21">
        <f t="shared" si="3"/>
        <v>1962</v>
      </c>
      <c r="H21">
        <f t="shared" si="4"/>
        <v>5</v>
      </c>
    </row>
    <row r="22" spans="1:12" x14ac:dyDescent="0.25">
      <c r="A22" s="56">
        <v>22827</v>
      </c>
      <c r="B22" s="57">
        <v>46240.661157024668</v>
      </c>
      <c r="C22" s="59">
        <f t="shared" si="0"/>
        <v>46.240661157024668</v>
      </c>
      <c r="E22">
        <f t="shared" si="1"/>
        <v>1962</v>
      </c>
      <c r="F22">
        <f t="shared" si="2"/>
        <v>9</v>
      </c>
      <c r="G22">
        <f t="shared" si="3"/>
        <v>1962</v>
      </c>
      <c r="H22">
        <f t="shared" si="4"/>
        <v>6</v>
      </c>
    </row>
    <row r="23" spans="1:12" x14ac:dyDescent="0.25">
      <c r="A23" s="56">
        <v>22858</v>
      </c>
      <c r="B23" s="57">
        <v>31785.123966942065</v>
      </c>
      <c r="C23" s="59">
        <f t="shared" si="0"/>
        <v>31.785123966942066</v>
      </c>
      <c r="E23">
        <f t="shared" si="1"/>
        <v>1962</v>
      </c>
      <c r="F23">
        <f t="shared" si="2"/>
        <v>10</v>
      </c>
      <c r="G23">
        <f t="shared" si="3"/>
        <v>1962</v>
      </c>
      <c r="H23">
        <f t="shared" si="4"/>
        <v>7</v>
      </c>
    </row>
    <row r="24" spans="1:12" x14ac:dyDescent="0.25">
      <c r="A24" s="56">
        <v>22889</v>
      </c>
      <c r="B24" s="57">
        <v>31519.338842975121</v>
      </c>
      <c r="C24" s="59">
        <f t="shared" si="0"/>
        <v>31.51933884297512</v>
      </c>
      <c r="E24">
        <f t="shared" si="1"/>
        <v>1962</v>
      </c>
      <c r="F24">
        <f t="shared" si="2"/>
        <v>11</v>
      </c>
      <c r="G24">
        <f t="shared" si="3"/>
        <v>1962</v>
      </c>
      <c r="H24">
        <f t="shared" si="4"/>
        <v>8</v>
      </c>
    </row>
    <row r="25" spans="1:12" x14ac:dyDescent="0.25">
      <c r="A25" s="56">
        <v>22919</v>
      </c>
      <c r="B25" s="57">
        <v>31537.190082644545</v>
      </c>
      <c r="C25" s="59">
        <f t="shared" si="0"/>
        <v>31.537190082644546</v>
      </c>
      <c r="E25">
        <f t="shared" si="1"/>
        <v>1962</v>
      </c>
      <c r="F25">
        <f t="shared" si="2"/>
        <v>12</v>
      </c>
      <c r="G25">
        <f t="shared" si="3"/>
        <v>1962</v>
      </c>
      <c r="H25">
        <f t="shared" si="4"/>
        <v>9</v>
      </c>
    </row>
    <row r="26" spans="1:12" x14ac:dyDescent="0.25">
      <c r="A26" s="56">
        <v>22950</v>
      </c>
      <c r="B26" s="57">
        <v>76036.363636363429</v>
      </c>
      <c r="C26" s="59">
        <f t="shared" si="0"/>
        <v>76.036363636363433</v>
      </c>
      <c r="E26">
        <f t="shared" si="1"/>
        <v>1963</v>
      </c>
      <c r="F26">
        <f t="shared" si="2"/>
        <v>1</v>
      </c>
      <c r="G26">
        <f t="shared" si="3"/>
        <v>1962</v>
      </c>
      <c r="H26">
        <f t="shared" si="4"/>
        <v>10</v>
      </c>
    </row>
    <row r="27" spans="1:12" x14ac:dyDescent="0.25">
      <c r="A27" s="56">
        <v>22980</v>
      </c>
      <c r="B27" s="57">
        <v>60212.231404958518</v>
      </c>
      <c r="C27" s="59">
        <f t="shared" si="0"/>
        <v>60.212231404958516</v>
      </c>
      <c r="E27">
        <f t="shared" si="1"/>
        <v>1963</v>
      </c>
      <c r="F27">
        <f t="shared" si="2"/>
        <v>2</v>
      </c>
      <c r="G27">
        <f t="shared" si="3"/>
        <v>1962</v>
      </c>
      <c r="H27">
        <f t="shared" si="4"/>
        <v>11</v>
      </c>
    </row>
    <row r="28" spans="1:12" x14ac:dyDescent="0.25">
      <c r="A28" s="56">
        <v>23011</v>
      </c>
      <c r="B28" s="57">
        <v>97586.77685950388</v>
      </c>
      <c r="C28" s="59">
        <f t="shared" si="0"/>
        <v>97.586776859503885</v>
      </c>
      <c r="E28">
        <f t="shared" si="1"/>
        <v>1963</v>
      </c>
      <c r="F28">
        <f t="shared" si="2"/>
        <v>3</v>
      </c>
      <c r="G28">
        <f t="shared" si="3"/>
        <v>1962</v>
      </c>
      <c r="H28">
        <f t="shared" si="4"/>
        <v>12</v>
      </c>
    </row>
    <row r="29" spans="1:12" x14ac:dyDescent="0.25">
      <c r="A29" s="56">
        <v>23042</v>
      </c>
      <c r="B29" s="57">
        <v>57354.049586776709</v>
      </c>
      <c r="C29" s="59">
        <f t="shared" si="0"/>
        <v>57.354049586776711</v>
      </c>
      <c r="E29">
        <f t="shared" si="1"/>
        <v>1963</v>
      </c>
      <c r="F29">
        <f t="shared" si="2"/>
        <v>4</v>
      </c>
      <c r="G29">
        <f t="shared" si="3"/>
        <v>1963</v>
      </c>
      <c r="H29">
        <f t="shared" si="4"/>
        <v>1</v>
      </c>
    </row>
    <row r="30" spans="1:12" x14ac:dyDescent="0.25">
      <c r="A30" s="56">
        <v>23070</v>
      </c>
      <c r="B30" s="57">
        <v>112125.61983471045</v>
      </c>
      <c r="C30" s="59">
        <f t="shared" si="0"/>
        <v>112.12561983471045</v>
      </c>
      <c r="E30">
        <f t="shared" si="1"/>
        <v>1963</v>
      </c>
      <c r="F30">
        <f t="shared" si="2"/>
        <v>5</v>
      </c>
      <c r="G30">
        <f t="shared" si="3"/>
        <v>1963</v>
      </c>
      <c r="H30">
        <f t="shared" si="4"/>
        <v>2</v>
      </c>
    </row>
    <row r="31" spans="1:12" x14ac:dyDescent="0.25">
      <c r="A31" s="56">
        <v>23101</v>
      </c>
      <c r="B31" s="57">
        <v>79735.537190082439</v>
      </c>
      <c r="C31" s="59">
        <f t="shared" si="0"/>
        <v>79.735537190082439</v>
      </c>
      <c r="E31">
        <f t="shared" si="1"/>
        <v>1963</v>
      </c>
      <c r="F31">
        <f t="shared" si="2"/>
        <v>6</v>
      </c>
      <c r="G31">
        <f t="shared" si="3"/>
        <v>1963</v>
      </c>
      <c r="H31">
        <f t="shared" si="4"/>
        <v>3</v>
      </c>
    </row>
    <row r="32" spans="1:12" x14ac:dyDescent="0.25">
      <c r="A32" s="56">
        <v>23131</v>
      </c>
      <c r="B32" s="57">
        <v>136462.80991735501</v>
      </c>
      <c r="C32" s="59">
        <f t="shared" si="0"/>
        <v>136.462809917355</v>
      </c>
      <c r="E32">
        <f t="shared" si="1"/>
        <v>1963</v>
      </c>
      <c r="F32">
        <f t="shared" si="2"/>
        <v>7</v>
      </c>
      <c r="G32">
        <f t="shared" si="3"/>
        <v>1963</v>
      </c>
      <c r="H32">
        <f t="shared" si="4"/>
        <v>4</v>
      </c>
    </row>
    <row r="33" spans="1:8" x14ac:dyDescent="0.25">
      <c r="A33" s="56">
        <v>23162</v>
      </c>
      <c r="B33" s="57">
        <v>134876.03305785087</v>
      </c>
      <c r="C33" s="59">
        <f t="shared" si="0"/>
        <v>134.87603305785086</v>
      </c>
      <c r="E33">
        <f t="shared" si="1"/>
        <v>1963</v>
      </c>
      <c r="F33">
        <f t="shared" si="2"/>
        <v>8</v>
      </c>
      <c r="G33">
        <f t="shared" si="3"/>
        <v>1963</v>
      </c>
      <c r="H33">
        <f t="shared" si="4"/>
        <v>5</v>
      </c>
    </row>
    <row r="34" spans="1:8" x14ac:dyDescent="0.25">
      <c r="A34" s="56">
        <v>23192</v>
      </c>
      <c r="B34" s="57">
        <v>64460.826446280822</v>
      </c>
      <c r="C34" s="59">
        <f t="shared" si="0"/>
        <v>64.460826446280819</v>
      </c>
      <c r="E34">
        <f t="shared" si="1"/>
        <v>1963</v>
      </c>
      <c r="F34">
        <f t="shared" si="2"/>
        <v>9</v>
      </c>
      <c r="G34">
        <f t="shared" si="3"/>
        <v>1963</v>
      </c>
      <c r="H34">
        <f t="shared" si="4"/>
        <v>6</v>
      </c>
    </row>
    <row r="35" spans="1:8" x14ac:dyDescent="0.25">
      <c r="A35" s="56">
        <v>23223</v>
      </c>
      <c r="B35" s="57">
        <v>43194.049586776746</v>
      </c>
      <c r="C35" s="59">
        <f t="shared" si="0"/>
        <v>43.194049586776742</v>
      </c>
      <c r="E35">
        <f t="shared" si="1"/>
        <v>1963</v>
      </c>
      <c r="F35">
        <f t="shared" si="2"/>
        <v>10</v>
      </c>
      <c r="G35">
        <f t="shared" si="3"/>
        <v>1963</v>
      </c>
      <c r="H35">
        <f t="shared" si="4"/>
        <v>7</v>
      </c>
    </row>
    <row r="36" spans="1:8" x14ac:dyDescent="0.25">
      <c r="A36" s="56">
        <v>23254</v>
      </c>
      <c r="B36" s="57">
        <v>34526.280991735446</v>
      </c>
      <c r="C36" s="59">
        <f t="shared" si="0"/>
        <v>34.526280991735447</v>
      </c>
      <c r="E36">
        <f t="shared" si="1"/>
        <v>1963</v>
      </c>
      <c r="F36">
        <f t="shared" si="2"/>
        <v>11</v>
      </c>
      <c r="G36">
        <f t="shared" si="3"/>
        <v>1963</v>
      </c>
      <c r="H36">
        <f t="shared" si="4"/>
        <v>8</v>
      </c>
    </row>
    <row r="37" spans="1:8" x14ac:dyDescent="0.25">
      <c r="A37" s="56">
        <v>23284</v>
      </c>
      <c r="B37" s="57">
        <v>33502.809917355284</v>
      </c>
      <c r="C37" s="59">
        <f t="shared" si="0"/>
        <v>33.502809917355286</v>
      </c>
      <c r="E37">
        <f t="shared" si="1"/>
        <v>1963</v>
      </c>
      <c r="F37">
        <f t="shared" si="2"/>
        <v>12</v>
      </c>
      <c r="G37">
        <f t="shared" si="3"/>
        <v>1963</v>
      </c>
      <c r="H37">
        <f t="shared" si="4"/>
        <v>9</v>
      </c>
    </row>
    <row r="38" spans="1:8" x14ac:dyDescent="0.25">
      <c r="A38" s="56">
        <v>23315</v>
      </c>
      <c r="B38" s="57">
        <v>38158.016528925516</v>
      </c>
      <c r="C38" s="59">
        <f t="shared" si="0"/>
        <v>38.158016528925515</v>
      </c>
      <c r="E38">
        <f t="shared" si="1"/>
        <v>1964</v>
      </c>
      <c r="F38">
        <f t="shared" si="2"/>
        <v>1</v>
      </c>
      <c r="G38">
        <f t="shared" si="3"/>
        <v>1963</v>
      </c>
      <c r="H38">
        <f t="shared" si="4"/>
        <v>10</v>
      </c>
    </row>
    <row r="39" spans="1:8" x14ac:dyDescent="0.25">
      <c r="A39" s="56">
        <v>23345</v>
      </c>
      <c r="B39" s="57">
        <v>49568.925619834576</v>
      </c>
      <c r="C39" s="59">
        <f t="shared" si="0"/>
        <v>49.568925619834573</v>
      </c>
      <c r="E39">
        <f t="shared" si="1"/>
        <v>1964</v>
      </c>
      <c r="F39">
        <f t="shared" si="2"/>
        <v>2</v>
      </c>
      <c r="G39">
        <f t="shared" si="3"/>
        <v>1963</v>
      </c>
      <c r="H39">
        <f t="shared" si="4"/>
        <v>11</v>
      </c>
    </row>
    <row r="40" spans="1:8" x14ac:dyDescent="0.25">
      <c r="A40" s="56">
        <v>23376</v>
      </c>
      <c r="B40" s="57">
        <v>51925.289256198208</v>
      </c>
      <c r="C40" s="59">
        <f t="shared" si="0"/>
        <v>51.925289256198205</v>
      </c>
      <c r="E40">
        <f t="shared" si="1"/>
        <v>1964</v>
      </c>
      <c r="F40">
        <f t="shared" si="2"/>
        <v>3</v>
      </c>
      <c r="G40">
        <f t="shared" si="3"/>
        <v>1963</v>
      </c>
      <c r="H40">
        <f t="shared" si="4"/>
        <v>12</v>
      </c>
    </row>
    <row r="41" spans="1:8" x14ac:dyDescent="0.25">
      <c r="A41" s="56">
        <v>23407</v>
      </c>
      <c r="B41" s="57">
        <v>49987.438016528795</v>
      </c>
      <c r="C41" s="59">
        <f t="shared" si="0"/>
        <v>49.987438016528792</v>
      </c>
      <c r="E41">
        <f t="shared" si="1"/>
        <v>1964</v>
      </c>
      <c r="F41">
        <f t="shared" si="2"/>
        <v>4</v>
      </c>
      <c r="G41">
        <f t="shared" si="3"/>
        <v>1964</v>
      </c>
      <c r="H41">
        <f t="shared" si="4"/>
        <v>1</v>
      </c>
    </row>
    <row r="42" spans="1:8" x14ac:dyDescent="0.25">
      <c r="A42" s="56">
        <v>23436</v>
      </c>
      <c r="B42" s="57">
        <v>43188.099173553601</v>
      </c>
      <c r="C42" s="59">
        <f t="shared" si="0"/>
        <v>43.188099173553603</v>
      </c>
      <c r="E42">
        <f t="shared" si="1"/>
        <v>1964</v>
      </c>
      <c r="F42">
        <f t="shared" si="2"/>
        <v>5</v>
      </c>
      <c r="G42">
        <f t="shared" si="3"/>
        <v>1964</v>
      </c>
      <c r="H42">
        <f t="shared" si="4"/>
        <v>2</v>
      </c>
    </row>
    <row r="43" spans="1:8" x14ac:dyDescent="0.25">
      <c r="A43" s="56">
        <v>23467</v>
      </c>
      <c r="B43" s="57">
        <v>59299.834710743642</v>
      </c>
      <c r="C43" s="59">
        <f t="shared" si="0"/>
        <v>59.299834710743639</v>
      </c>
      <c r="E43">
        <f t="shared" si="1"/>
        <v>1964</v>
      </c>
      <c r="F43">
        <f t="shared" si="2"/>
        <v>6</v>
      </c>
      <c r="G43">
        <f t="shared" si="3"/>
        <v>1964</v>
      </c>
      <c r="H43">
        <f t="shared" si="4"/>
        <v>3</v>
      </c>
    </row>
    <row r="44" spans="1:8" x14ac:dyDescent="0.25">
      <c r="A44" s="56">
        <v>23497</v>
      </c>
      <c r="B44" s="57">
        <v>126624.79338842942</v>
      </c>
      <c r="C44" s="59">
        <f t="shared" si="0"/>
        <v>126.62479338842942</v>
      </c>
      <c r="E44">
        <f t="shared" si="1"/>
        <v>1964</v>
      </c>
      <c r="F44">
        <f t="shared" si="2"/>
        <v>7</v>
      </c>
      <c r="G44">
        <f t="shared" si="3"/>
        <v>1964</v>
      </c>
      <c r="H44">
        <f t="shared" si="4"/>
        <v>4</v>
      </c>
    </row>
    <row r="45" spans="1:8" x14ac:dyDescent="0.25">
      <c r="A45" s="56">
        <v>23528</v>
      </c>
      <c r="B45" s="57">
        <v>88185.123966941916</v>
      </c>
      <c r="C45" s="59">
        <f t="shared" si="0"/>
        <v>88.185123966941916</v>
      </c>
      <c r="E45">
        <f t="shared" si="1"/>
        <v>1964</v>
      </c>
      <c r="F45">
        <f t="shared" si="2"/>
        <v>8</v>
      </c>
      <c r="G45">
        <f t="shared" si="3"/>
        <v>1964</v>
      </c>
      <c r="H45">
        <f t="shared" si="4"/>
        <v>5</v>
      </c>
    </row>
    <row r="46" spans="1:8" x14ac:dyDescent="0.25">
      <c r="A46" s="56">
        <v>23558</v>
      </c>
      <c r="B46" s="57">
        <v>65240.330578512221</v>
      </c>
      <c r="C46" s="59">
        <f t="shared" si="0"/>
        <v>65.240330578512214</v>
      </c>
      <c r="E46">
        <f t="shared" si="1"/>
        <v>1964</v>
      </c>
      <c r="F46">
        <f t="shared" si="2"/>
        <v>9</v>
      </c>
      <c r="G46">
        <f t="shared" si="3"/>
        <v>1964</v>
      </c>
      <c r="H46">
        <f t="shared" si="4"/>
        <v>6</v>
      </c>
    </row>
    <row r="47" spans="1:8" x14ac:dyDescent="0.25">
      <c r="A47" s="56">
        <v>23589</v>
      </c>
      <c r="B47" s="57">
        <v>37799.008264462711</v>
      </c>
      <c r="C47" s="59">
        <f t="shared" si="0"/>
        <v>37.799008264462714</v>
      </c>
      <c r="E47">
        <f t="shared" si="1"/>
        <v>1964</v>
      </c>
      <c r="F47">
        <f t="shared" si="2"/>
        <v>10</v>
      </c>
      <c r="G47">
        <f t="shared" si="3"/>
        <v>1964</v>
      </c>
      <c r="H47">
        <f t="shared" si="4"/>
        <v>7</v>
      </c>
    </row>
    <row r="48" spans="1:8" x14ac:dyDescent="0.25">
      <c r="A48" s="56">
        <v>23620</v>
      </c>
      <c r="B48" s="57">
        <v>33897.520661156937</v>
      </c>
      <c r="C48" s="59">
        <f t="shared" si="0"/>
        <v>33.897520661156939</v>
      </c>
      <c r="E48">
        <f t="shared" si="1"/>
        <v>1964</v>
      </c>
      <c r="F48">
        <f t="shared" si="2"/>
        <v>11</v>
      </c>
      <c r="G48">
        <f t="shared" si="3"/>
        <v>1964</v>
      </c>
      <c r="H48">
        <f t="shared" si="4"/>
        <v>8</v>
      </c>
    </row>
    <row r="49" spans="1:8" x14ac:dyDescent="0.25">
      <c r="A49" s="56">
        <v>23650</v>
      </c>
      <c r="B49" s="57">
        <v>32354.380165289171</v>
      </c>
      <c r="C49" s="59">
        <f t="shared" si="0"/>
        <v>32.354380165289172</v>
      </c>
      <c r="E49">
        <f t="shared" si="1"/>
        <v>1964</v>
      </c>
      <c r="F49">
        <f t="shared" si="2"/>
        <v>12</v>
      </c>
      <c r="G49">
        <f t="shared" si="3"/>
        <v>1964</v>
      </c>
      <c r="H49">
        <f t="shared" si="4"/>
        <v>9</v>
      </c>
    </row>
    <row r="50" spans="1:8" x14ac:dyDescent="0.25">
      <c r="A50" s="56">
        <v>23681</v>
      </c>
      <c r="B50" s="57">
        <v>36061.487603305686</v>
      </c>
      <c r="C50" s="59">
        <f t="shared" si="0"/>
        <v>36.061487603305686</v>
      </c>
      <c r="E50">
        <f t="shared" si="1"/>
        <v>1965</v>
      </c>
      <c r="F50">
        <f t="shared" si="2"/>
        <v>1</v>
      </c>
      <c r="G50">
        <f t="shared" si="3"/>
        <v>1964</v>
      </c>
      <c r="H50">
        <f t="shared" si="4"/>
        <v>10</v>
      </c>
    </row>
    <row r="51" spans="1:8" x14ac:dyDescent="0.25">
      <c r="A51" s="56">
        <v>23711</v>
      </c>
      <c r="B51" s="57">
        <v>38973.223140495764</v>
      </c>
      <c r="C51" s="59">
        <f t="shared" si="0"/>
        <v>38.973223140495762</v>
      </c>
      <c r="E51">
        <f t="shared" si="1"/>
        <v>1965</v>
      </c>
      <c r="F51">
        <f t="shared" si="2"/>
        <v>2</v>
      </c>
      <c r="G51">
        <f t="shared" si="3"/>
        <v>1964</v>
      </c>
      <c r="H51">
        <f t="shared" si="4"/>
        <v>11</v>
      </c>
    </row>
    <row r="52" spans="1:8" x14ac:dyDescent="0.25">
      <c r="A52" s="56">
        <v>23742</v>
      </c>
      <c r="B52" s="57">
        <v>226425.12396694155</v>
      </c>
      <c r="C52" s="59">
        <f t="shared" si="0"/>
        <v>226.42512396694156</v>
      </c>
      <c r="E52">
        <f t="shared" si="1"/>
        <v>1965</v>
      </c>
      <c r="F52">
        <f t="shared" si="2"/>
        <v>3</v>
      </c>
      <c r="G52">
        <f t="shared" si="3"/>
        <v>1964</v>
      </c>
      <c r="H52">
        <f t="shared" si="4"/>
        <v>12</v>
      </c>
    </row>
    <row r="53" spans="1:8" x14ac:dyDescent="0.25">
      <c r="A53" s="56">
        <v>23773</v>
      </c>
      <c r="B53" s="57">
        <v>189044.62809917305</v>
      </c>
      <c r="C53" s="59">
        <f t="shared" si="0"/>
        <v>189.04462809917305</v>
      </c>
      <c r="E53">
        <f t="shared" si="1"/>
        <v>1965</v>
      </c>
      <c r="F53">
        <f t="shared" si="2"/>
        <v>4</v>
      </c>
      <c r="G53">
        <f t="shared" si="3"/>
        <v>1965</v>
      </c>
      <c r="H53">
        <f t="shared" si="4"/>
        <v>1</v>
      </c>
    </row>
    <row r="54" spans="1:8" x14ac:dyDescent="0.25">
      <c r="A54" s="56">
        <v>23801</v>
      </c>
      <c r="B54" s="57">
        <v>174704.13223140448</v>
      </c>
      <c r="C54" s="59">
        <f t="shared" si="0"/>
        <v>174.70413223140449</v>
      </c>
      <c r="E54">
        <f t="shared" si="1"/>
        <v>1965</v>
      </c>
      <c r="F54">
        <f t="shared" si="2"/>
        <v>5</v>
      </c>
      <c r="G54">
        <f t="shared" si="3"/>
        <v>1965</v>
      </c>
      <c r="H54">
        <f t="shared" si="4"/>
        <v>2</v>
      </c>
    </row>
    <row r="55" spans="1:8" x14ac:dyDescent="0.25">
      <c r="A55" s="56">
        <v>23832</v>
      </c>
      <c r="B55" s="57">
        <v>110816.52892561954</v>
      </c>
      <c r="C55" s="59">
        <f t="shared" si="0"/>
        <v>110.81652892561954</v>
      </c>
      <c r="E55">
        <f t="shared" si="1"/>
        <v>1965</v>
      </c>
      <c r="F55">
        <f t="shared" si="2"/>
        <v>6</v>
      </c>
      <c r="G55">
        <f t="shared" si="3"/>
        <v>1965</v>
      </c>
      <c r="H55">
        <f t="shared" si="4"/>
        <v>3</v>
      </c>
    </row>
    <row r="56" spans="1:8" x14ac:dyDescent="0.25">
      <c r="A56" s="56">
        <v>23862</v>
      </c>
      <c r="B56" s="57">
        <v>108892.56198347079</v>
      </c>
      <c r="C56" s="59">
        <f t="shared" si="0"/>
        <v>108.89256198347078</v>
      </c>
      <c r="E56">
        <f t="shared" si="1"/>
        <v>1965</v>
      </c>
      <c r="F56">
        <f t="shared" si="2"/>
        <v>7</v>
      </c>
      <c r="G56">
        <f t="shared" si="3"/>
        <v>1965</v>
      </c>
      <c r="H56">
        <f t="shared" si="4"/>
        <v>4</v>
      </c>
    </row>
    <row r="57" spans="1:8" x14ac:dyDescent="0.25">
      <c r="A57" s="56">
        <v>23893</v>
      </c>
      <c r="B57" s="57">
        <v>124383.47107437984</v>
      </c>
      <c r="C57" s="59">
        <f t="shared" si="0"/>
        <v>124.38347107437984</v>
      </c>
      <c r="E57">
        <f t="shared" si="1"/>
        <v>1965</v>
      </c>
      <c r="F57">
        <f t="shared" si="2"/>
        <v>8</v>
      </c>
      <c r="G57">
        <f t="shared" si="3"/>
        <v>1965</v>
      </c>
      <c r="H57">
        <f t="shared" si="4"/>
        <v>5</v>
      </c>
    </row>
    <row r="58" spans="1:8" x14ac:dyDescent="0.25">
      <c r="A58" s="56">
        <v>23923</v>
      </c>
      <c r="B58" s="57">
        <v>64248.595041322144</v>
      </c>
      <c r="C58" s="59">
        <f t="shared" si="0"/>
        <v>64.248595041322147</v>
      </c>
      <c r="E58">
        <f t="shared" si="1"/>
        <v>1965</v>
      </c>
      <c r="F58">
        <f t="shared" si="2"/>
        <v>9</v>
      </c>
      <c r="G58">
        <f t="shared" si="3"/>
        <v>1965</v>
      </c>
      <c r="H58">
        <f t="shared" si="4"/>
        <v>6</v>
      </c>
    </row>
    <row r="59" spans="1:8" x14ac:dyDescent="0.25">
      <c r="A59" s="56">
        <v>23954</v>
      </c>
      <c r="B59" s="57">
        <v>44142.148760330463</v>
      </c>
      <c r="C59" s="59">
        <f t="shared" si="0"/>
        <v>44.142148760330464</v>
      </c>
      <c r="E59">
        <f t="shared" si="1"/>
        <v>1965</v>
      </c>
      <c r="F59">
        <f t="shared" si="2"/>
        <v>10</v>
      </c>
      <c r="G59">
        <f t="shared" si="3"/>
        <v>1965</v>
      </c>
      <c r="H59">
        <f t="shared" si="4"/>
        <v>7</v>
      </c>
    </row>
    <row r="60" spans="1:8" x14ac:dyDescent="0.25">
      <c r="A60" s="56">
        <v>23985</v>
      </c>
      <c r="B60" s="57">
        <v>38138.181818181714</v>
      </c>
      <c r="C60" s="59">
        <f t="shared" si="0"/>
        <v>38.138181818181714</v>
      </c>
      <c r="E60">
        <f t="shared" si="1"/>
        <v>1965</v>
      </c>
      <c r="F60">
        <f t="shared" si="2"/>
        <v>11</v>
      </c>
      <c r="G60">
        <f t="shared" si="3"/>
        <v>1965</v>
      </c>
      <c r="H60">
        <f t="shared" si="4"/>
        <v>8</v>
      </c>
    </row>
    <row r="61" spans="1:8" x14ac:dyDescent="0.25">
      <c r="A61" s="56">
        <v>24015</v>
      </c>
      <c r="B61" s="57">
        <v>36743.801652892464</v>
      </c>
      <c r="C61" s="59">
        <f t="shared" si="0"/>
        <v>36.743801652892465</v>
      </c>
      <c r="E61">
        <f t="shared" si="1"/>
        <v>1965</v>
      </c>
      <c r="F61">
        <f t="shared" si="2"/>
        <v>12</v>
      </c>
      <c r="G61">
        <f t="shared" si="3"/>
        <v>1965</v>
      </c>
      <c r="H61">
        <f t="shared" si="4"/>
        <v>9</v>
      </c>
    </row>
    <row r="62" spans="1:8" x14ac:dyDescent="0.25">
      <c r="A62" s="56">
        <v>24046</v>
      </c>
      <c r="B62" s="57">
        <v>41387.107438016421</v>
      </c>
      <c r="C62" s="59">
        <f t="shared" si="0"/>
        <v>41.387107438016422</v>
      </c>
      <c r="E62">
        <f t="shared" si="1"/>
        <v>1966</v>
      </c>
      <c r="F62">
        <f t="shared" si="2"/>
        <v>1</v>
      </c>
      <c r="G62">
        <f t="shared" si="3"/>
        <v>1965</v>
      </c>
      <c r="H62">
        <f t="shared" si="4"/>
        <v>10</v>
      </c>
    </row>
    <row r="63" spans="1:8" x14ac:dyDescent="0.25">
      <c r="A63" s="56">
        <v>24076</v>
      </c>
      <c r="B63" s="57">
        <v>51498.842975206477</v>
      </c>
      <c r="C63" s="59">
        <f t="shared" si="0"/>
        <v>51.498842975206479</v>
      </c>
      <c r="E63">
        <f t="shared" si="1"/>
        <v>1966</v>
      </c>
      <c r="F63">
        <f t="shared" si="2"/>
        <v>2</v>
      </c>
      <c r="G63">
        <f t="shared" si="3"/>
        <v>1965</v>
      </c>
      <c r="H63">
        <f t="shared" si="4"/>
        <v>11</v>
      </c>
    </row>
    <row r="64" spans="1:8" x14ac:dyDescent="0.25">
      <c r="A64" s="56">
        <v>24107</v>
      </c>
      <c r="B64" s="57">
        <v>53898.842975206469</v>
      </c>
      <c r="C64" s="59">
        <f t="shared" si="0"/>
        <v>53.89884297520647</v>
      </c>
      <c r="E64">
        <f t="shared" si="1"/>
        <v>1966</v>
      </c>
      <c r="F64">
        <f t="shared" si="2"/>
        <v>3</v>
      </c>
      <c r="G64">
        <f t="shared" si="3"/>
        <v>1965</v>
      </c>
      <c r="H64">
        <f t="shared" si="4"/>
        <v>12</v>
      </c>
    </row>
    <row r="65" spans="1:8" x14ac:dyDescent="0.25">
      <c r="A65" s="56">
        <v>24138</v>
      </c>
      <c r="B65" s="57">
        <v>48932.231404958548</v>
      </c>
      <c r="C65" s="59">
        <f t="shared" si="0"/>
        <v>48.93223140495855</v>
      </c>
      <c r="E65">
        <f t="shared" si="1"/>
        <v>1966</v>
      </c>
      <c r="F65">
        <f t="shared" si="2"/>
        <v>4</v>
      </c>
      <c r="G65">
        <f t="shared" si="3"/>
        <v>1966</v>
      </c>
      <c r="H65">
        <f t="shared" si="4"/>
        <v>1</v>
      </c>
    </row>
    <row r="66" spans="1:8" x14ac:dyDescent="0.25">
      <c r="A66" s="56">
        <v>24166</v>
      </c>
      <c r="B66" s="57">
        <v>45413.553719008145</v>
      </c>
      <c r="C66" s="59">
        <f t="shared" si="0"/>
        <v>45.413553719008142</v>
      </c>
      <c r="E66">
        <f t="shared" si="1"/>
        <v>1966</v>
      </c>
      <c r="F66">
        <f t="shared" si="2"/>
        <v>5</v>
      </c>
      <c r="G66">
        <f t="shared" si="3"/>
        <v>1966</v>
      </c>
      <c r="H66">
        <f t="shared" si="4"/>
        <v>2</v>
      </c>
    </row>
    <row r="67" spans="1:8" x14ac:dyDescent="0.25">
      <c r="A67" s="56">
        <v>24197</v>
      </c>
      <c r="B67" s="57">
        <v>90101.157024793152</v>
      </c>
      <c r="C67" s="59">
        <f t="shared" ref="C67:C130" si="5">B67/1000</f>
        <v>90.101157024793153</v>
      </c>
      <c r="E67">
        <f t="shared" ref="E67:E130" si="6">IF($H67&gt;9,G67+1,G67)</f>
        <v>1966</v>
      </c>
      <c r="F67">
        <f t="shared" ref="F67:F130" si="7">IF($H67&gt;9,H67-9,H67+3)</f>
        <v>6</v>
      </c>
      <c r="G67">
        <f t="shared" ref="G67:G130" si="8">YEAR($A67)</f>
        <v>1966</v>
      </c>
      <c r="H67">
        <f t="shared" ref="H67:H130" si="9">MONTH($A67)</f>
        <v>3</v>
      </c>
    </row>
    <row r="68" spans="1:8" x14ac:dyDescent="0.25">
      <c r="A68" s="56">
        <v>24227</v>
      </c>
      <c r="B68" s="57">
        <v>134280.99173553684</v>
      </c>
      <c r="C68" s="59">
        <f t="shared" si="5"/>
        <v>134.28099173553684</v>
      </c>
      <c r="E68">
        <f t="shared" si="6"/>
        <v>1966</v>
      </c>
      <c r="F68">
        <f t="shared" si="7"/>
        <v>7</v>
      </c>
      <c r="G68">
        <f t="shared" si="8"/>
        <v>1966</v>
      </c>
      <c r="H68">
        <f t="shared" si="9"/>
        <v>4</v>
      </c>
    </row>
    <row r="69" spans="1:8" x14ac:dyDescent="0.25">
      <c r="A69" s="56">
        <v>24258</v>
      </c>
      <c r="B69" s="57">
        <v>67763.305785123783</v>
      </c>
      <c r="C69" s="59">
        <f t="shared" si="5"/>
        <v>67.763305785123777</v>
      </c>
      <c r="E69">
        <f t="shared" si="6"/>
        <v>1966</v>
      </c>
      <c r="F69">
        <f t="shared" si="7"/>
        <v>8</v>
      </c>
      <c r="G69">
        <f t="shared" si="8"/>
        <v>1966</v>
      </c>
      <c r="H69">
        <f t="shared" si="9"/>
        <v>5</v>
      </c>
    </row>
    <row r="70" spans="1:8" x14ac:dyDescent="0.25">
      <c r="A70" s="56">
        <v>24288</v>
      </c>
      <c r="B70" s="57">
        <v>42247.93388429741</v>
      </c>
      <c r="C70" s="59">
        <f t="shared" si="5"/>
        <v>42.24793388429741</v>
      </c>
      <c r="E70">
        <f t="shared" si="6"/>
        <v>1966</v>
      </c>
      <c r="F70">
        <f t="shared" si="7"/>
        <v>9</v>
      </c>
      <c r="G70">
        <f t="shared" si="8"/>
        <v>1966</v>
      </c>
      <c r="H70">
        <f t="shared" si="9"/>
        <v>6</v>
      </c>
    </row>
    <row r="71" spans="1:8" x14ac:dyDescent="0.25">
      <c r="A71" s="56">
        <v>24319</v>
      </c>
      <c r="B71" s="57">
        <v>33429.42148760322</v>
      </c>
      <c r="C71" s="59">
        <f t="shared" si="5"/>
        <v>33.429421487603221</v>
      </c>
      <c r="E71">
        <f t="shared" si="6"/>
        <v>1966</v>
      </c>
      <c r="F71">
        <f t="shared" si="7"/>
        <v>10</v>
      </c>
      <c r="G71">
        <f t="shared" si="8"/>
        <v>1966</v>
      </c>
      <c r="H71">
        <f t="shared" si="9"/>
        <v>7</v>
      </c>
    </row>
    <row r="72" spans="1:8" x14ac:dyDescent="0.25">
      <c r="A72" s="56">
        <v>24350</v>
      </c>
      <c r="B72" s="57">
        <v>29555.702479338765</v>
      </c>
      <c r="C72" s="59">
        <f t="shared" si="5"/>
        <v>29.555702479338766</v>
      </c>
      <c r="E72">
        <f t="shared" si="6"/>
        <v>1966</v>
      </c>
      <c r="F72">
        <f t="shared" si="7"/>
        <v>11</v>
      </c>
      <c r="G72">
        <f t="shared" si="8"/>
        <v>1966</v>
      </c>
      <c r="H72">
        <f t="shared" si="9"/>
        <v>8</v>
      </c>
    </row>
    <row r="73" spans="1:8" x14ac:dyDescent="0.25">
      <c r="A73" s="56">
        <v>24380</v>
      </c>
      <c r="B73" s="57">
        <v>32046.942148760245</v>
      </c>
      <c r="C73" s="59">
        <f t="shared" si="5"/>
        <v>32.046942148760245</v>
      </c>
      <c r="E73">
        <f t="shared" si="6"/>
        <v>1966</v>
      </c>
      <c r="F73">
        <f t="shared" si="7"/>
        <v>12</v>
      </c>
      <c r="G73">
        <f t="shared" si="8"/>
        <v>1966</v>
      </c>
      <c r="H73">
        <f t="shared" si="9"/>
        <v>9</v>
      </c>
    </row>
    <row r="74" spans="1:8" x14ac:dyDescent="0.25">
      <c r="A74" s="56">
        <v>24411</v>
      </c>
      <c r="B74" s="57">
        <v>35519.999999999905</v>
      </c>
      <c r="C74" s="59">
        <f t="shared" si="5"/>
        <v>35.519999999999904</v>
      </c>
      <c r="E74">
        <f t="shared" si="6"/>
        <v>1967</v>
      </c>
      <c r="F74">
        <f t="shared" si="7"/>
        <v>1</v>
      </c>
      <c r="G74">
        <f t="shared" si="8"/>
        <v>1966</v>
      </c>
      <c r="H74">
        <f t="shared" si="9"/>
        <v>10</v>
      </c>
    </row>
    <row r="75" spans="1:8" x14ac:dyDescent="0.25">
      <c r="A75" s="56">
        <v>24441</v>
      </c>
      <c r="B75" s="57">
        <v>43864.462809917241</v>
      </c>
      <c r="C75" s="59">
        <f t="shared" si="5"/>
        <v>43.864462809917242</v>
      </c>
      <c r="E75">
        <f t="shared" si="6"/>
        <v>1967</v>
      </c>
      <c r="F75">
        <f t="shared" si="7"/>
        <v>2</v>
      </c>
      <c r="G75">
        <f t="shared" si="8"/>
        <v>1966</v>
      </c>
      <c r="H75">
        <f t="shared" si="9"/>
        <v>11</v>
      </c>
    </row>
    <row r="76" spans="1:8" x14ac:dyDescent="0.25">
      <c r="A76" s="56">
        <v>24472</v>
      </c>
      <c r="B76" s="57">
        <v>70522.314049586596</v>
      </c>
      <c r="C76" s="59">
        <f t="shared" si="5"/>
        <v>70.522314049586598</v>
      </c>
      <c r="E76">
        <f t="shared" si="6"/>
        <v>1967</v>
      </c>
      <c r="F76">
        <f t="shared" si="7"/>
        <v>3</v>
      </c>
      <c r="G76">
        <f t="shared" si="8"/>
        <v>1966</v>
      </c>
      <c r="H76">
        <f t="shared" si="9"/>
        <v>12</v>
      </c>
    </row>
    <row r="77" spans="1:8" x14ac:dyDescent="0.25">
      <c r="A77" s="56">
        <v>24503</v>
      </c>
      <c r="B77" s="57">
        <v>54202.314049586632</v>
      </c>
      <c r="C77" s="59">
        <f t="shared" si="5"/>
        <v>54.202314049586633</v>
      </c>
      <c r="E77">
        <f t="shared" si="6"/>
        <v>1967</v>
      </c>
      <c r="F77">
        <f t="shared" si="7"/>
        <v>4</v>
      </c>
      <c r="G77">
        <f t="shared" si="8"/>
        <v>1967</v>
      </c>
      <c r="H77">
        <f t="shared" si="9"/>
        <v>1</v>
      </c>
    </row>
    <row r="78" spans="1:8" x14ac:dyDescent="0.25">
      <c r="A78" s="56">
        <v>24531</v>
      </c>
      <c r="B78" s="57">
        <v>68568.595041322129</v>
      </c>
      <c r="C78" s="59">
        <f t="shared" si="5"/>
        <v>68.568595041322126</v>
      </c>
      <c r="E78">
        <f t="shared" si="6"/>
        <v>1967</v>
      </c>
      <c r="F78">
        <f t="shared" si="7"/>
        <v>5</v>
      </c>
      <c r="G78">
        <f t="shared" si="8"/>
        <v>1967</v>
      </c>
      <c r="H78">
        <f t="shared" si="9"/>
        <v>2</v>
      </c>
    </row>
    <row r="79" spans="1:8" x14ac:dyDescent="0.25">
      <c r="A79" s="56">
        <v>24562</v>
      </c>
      <c r="B79" s="57">
        <v>98221.487603305519</v>
      </c>
      <c r="C79" s="59">
        <f t="shared" si="5"/>
        <v>98.221487603305519</v>
      </c>
      <c r="E79">
        <f t="shared" si="6"/>
        <v>1967</v>
      </c>
      <c r="F79">
        <f t="shared" si="7"/>
        <v>6</v>
      </c>
      <c r="G79">
        <f t="shared" si="8"/>
        <v>1967</v>
      </c>
      <c r="H79">
        <f t="shared" si="9"/>
        <v>3</v>
      </c>
    </row>
    <row r="80" spans="1:8" x14ac:dyDescent="0.25">
      <c r="A80" s="56">
        <v>24592</v>
      </c>
      <c r="B80" s="57">
        <v>113831.40495867738</v>
      </c>
      <c r="C80" s="59">
        <f t="shared" si="5"/>
        <v>113.83140495867738</v>
      </c>
      <c r="E80">
        <f t="shared" si="6"/>
        <v>1967</v>
      </c>
      <c r="F80">
        <f t="shared" si="7"/>
        <v>7</v>
      </c>
      <c r="G80">
        <f t="shared" si="8"/>
        <v>1967</v>
      </c>
      <c r="H80">
        <f t="shared" si="9"/>
        <v>4</v>
      </c>
    </row>
    <row r="81" spans="1:8" x14ac:dyDescent="0.25">
      <c r="A81" s="56">
        <v>24623</v>
      </c>
      <c r="B81" s="57">
        <v>183252.892561983</v>
      </c>
      <c r="C81" s="59">
        <f t="shared" si="5"/>
        <v>183.252892561983</v>
      </c>
      <c r="E81">
        <f t="shared" si="6"/>
        <v>1967</v>
      </c>
      <c r="F81">
        <f t="shared" si="7"/>
        <v>8</v>
      </c>
      <c r="G81">
        <f t="shared" si="8"/>
        <v>1967</v>
      </c>
      <c r="H81">
        <f t="shared" si="9"/>
        <v>5</v>
      </c>
    </row>
    <row r="82" spans="1:8" x14ac:dyDescent="0.25">
      <c r="A82" s="56">
        <v>24653</v>
      </c>
      <c r="B82" s="57">
        <v>107761.9834710741</v>
      </c>
      <c r="C82" s="59">
        <f t="shared" si="5"/>
        <v>107.7619834710741</v>
      </c>
      <c r="E82">
        <f t="shared" si="6"/>
        <v>1967</v>
      </c>
      <c r="F82">
        <f t="shared" si="7"/>
        <v>9</v>
      </c>
      <c r="G82">
        <f t="shared" si="8"/>
        <v>1967</v>
      </c>
      <c r="H82">
        <f t="shared" si="9"/>
        <v>6</v>
      </c>
    </row>
    <row r="83" spans="1:8" x14ac:dyDescent="0.25">
      <c r="A83" s="56">
        <v>24684</v>
      </c>
      <c r="B83" s="57">
        <v>39895.537190082541</v>
      </c>
      <c r="C83" s="59">
        <f t="shared" si="5"/>
        <v>39.895537190082543</v>
      </c>
      <c r="E83">
        <f t="shared" si="6"/>
        <v>1967</v>
      </c>
      <c r="F83">
        <f t="shared" si="7"/>
        <v>10</v>
      </c>
      <c r="G83">
        <f t="shared" si="8"/>
        <v>1967</v>
      </c>
      <c r="H83">
        <f t="shared" si="9"/>
        <v>7</v>
      </c>
    </row>
    <row r="84" spans="1:8" x14ac:dyDescent="0.25">
      <c r="A84" s="56">
        <v>24715</v>
      </c>
      <c r="B84" s="57">
        <v>30075.371900826365</v>
      </c>
      <c r="C84" s="59">
        <f t="shared" si="5"/>
        <v>30.075371900826365</v>
      </c>
      <c r="E84">
        <f t="shared" si="6"/>
        <v>1967</v>
      </c>
      <c r="F84">
        <f t="shared" si="7"/>
        <v>11</v>
      </c>
      <c r="G84">
        <f t="shared" si="8"/>
        <v>1967</v>
      </c>
      <c r="H84">
        <f t="shared" si="9"/>
        <v>8</v>
      </c>
    </row>
    <row r="85" spans="1:8" x14ac:dyDescent="0.25">
      <c r="A85" s="56">
        <v>24745</v>
      </c>
      <c r="B85" s="57">
        <v>30771.570247933803</v>
      </c>
      <c r="C85" s="59">
        <f t="shared" si="5"/>
        <v>30.771570247933802</v>
      </c>
      <c r="E85">
        <f t="shared" si="6"/>
        <v>1967</v>
      </c>
      <c r="F85">
        <f t="shared" si="7"/>
        <v>12</v>
      </c>
      <c r="G85">
        <f t="shared" si="8"/>
        <v>1967</v>
      </c>
      <c r="H85">
        <f t="shared" si="9"/>
        <v>9</v>
      </c>
    </row>
    <row r="86" spans="1:8" x14ac:dyDescent="0.25">
      <c r="A86" s="56">
        <v>24776</v>
      </c>
      <c r="B86" s="57">
        <v>39141.818181818075</v>
      </c>
      <c r="C86" s="59">
        <f t="shared" si="5"/>
        <v>39.141818181818074</v>
      </c>
      <c r="E86">
        <f t="shared" si="6"/>
        <v>1968</v>
      </c>
      <c r="F86">
        <f t="shared" si="7"/>
        <v>1</v>
      </c>
      <c r="G86">
        <f t="shared" si="8"/>
        <v>1967</v>
      </c>
      <c r="H86">
        <f t="shared" si="9"/>
        <v>10</v>
      </c>
    </row>
    <row r="87" spans="1:8" x14ac:dyDescent="0.25">
      <c r="A87" s="56">
        <v>24806</v>
      </c>
      <c r="B87" s="57">
        <v>40206.942148760223</v>
      </c>
      <c r="C87" s="59">
        <f t="shared" si="5"/>
        <v>40.20694214876022</v>
      </c>
      <c r="E87">
        <f t="shared" si="6"/>
        <v>1968</v>
      </c>
      <c r="F87">
        <f t="shared" si="7"/>
        <v>2</v>
      </c>
      <c r="G87">
        <f t="shared" si="8"/>
        <v>1967</v>
      </c>
      <c r="H87">
        <f t="shared" si="9"/>
        <v>11</v>
      </c>
    </row>
    <row r="88" spans="1:8" x14ac:dyDescent="0.25">
      <c r="A88" s="56">
        <v>24837</v>
      </c>
      <c r="B88" s="57">
        <v>42345.123966942039</v>
      </c>
      <c r="C88" s="59">
        <f t="shared" si="5"/>
        <v>42.34512396694204</v>
      </c>
      <c r="E88">
        <f t="shared" si="6"/>
        <v>1968</v>
      </c>
      <c r="F88">
        <f t="shared" si="7"/>
        <v>3</v>
      </c>
      <c r="G88">
        <f t="shared" si="8"/>
        <v>1967</v>
      </c>
      <c r="H88">
        <f t="shared" si="9"/>
        <v>12</v>
      </c>
    </row>
    <row r="89" spans="1:8" x14ac:dyDescent="0.25">
      <c r="A89" s="56">
        <v>24868</v>
      </c>
      <c r="B89" s="57">
        <v>43160.330578512279</v>
      </c>
      <c r="C89" s="59">
        <f t="shared" si="5"/>
        <v>43.16033057851228</v>
      </c>
      <c r="E89">
        <f t="shared" si="6"/>
        <v>1968</v>
      </c>
      <c r="F89">
        <f t="shared" si="7"/>
        <v>4</v>
      </c>
      <c r="G89">
        <f t="shared" si="8"/>
        <v>1968</v>
      </c>
      <c r="H89">
        <f t="shared" si="9"/>
        <v>1</v>
      </c>
    </row>
    <row r="90" spans="1:8" x14ac:dyDescent="0.25">
      <c r="A90" s="56">
        <v>24897</v>
      </c>
      <c r="B90" s="57">
        <v>81665.454545454326</v>
      </c>
      <c r="C90" s="59">
        <f t="shared" si="5"/>
        <v>81.665454545454324</v>
      </c>
      <c r="E90">
        <f t="shared" si="6"/>
        <v>1968</v>
      </c>
      <c r="F90">
        <f t="shared" si="7"/>
        <v>5</v>
      </c>
      <c r="G90">
        <f t="shared" si="8"/>
        <v>1968</v>
      </c>
      <c r="H90">
        <f t="shared" si="9"/>
        <v>2</v>
      </c>
    </row>
    <row r="91" spans="1:8" x14ac:dyDescent="0.25">
      <c r="A91" s="56">
        <v>24928</v>
      </c>
      <c r="B91" s="57">
        <v>87272.727272727047</v>
      </c>
      <c r="C91" s="59">
        <f t="shared" si="5"/>
        <v>87.272727272727053</v>
      </c>
      <c r="E91">
        <f t="shared" si="6"/>
        <v>1968</v>
      </c>
      <c r="F91">
        <f t="shared" si="7"/>
        <v>6</v>
      </c>
      <c r="G91">
        <f t="shared" si="8"/>
        <v>1968</v>
      </c>
      <c r="H91">
        <f t="shared" si="9"/>
        <v>3</v>
      </c>
    </row>
    <row r="92" spans="1:8" x14ac:dyDescent="0.25">
      <c r="A92" s="56">
        <v>24958</v>
      </c>
      <c r="B92" s="57">
        <v>56689.586776859353</v>
      </c>
      <c r="C92" s="59">
        <f t="shared" si="5"/>
        <v>56.68958677685935</v>
      </c>
      <c r="E92">
        <f t="shared" si="6"/>
        <v>1968</v>
      </c>
      <c r="F92">
        <f t="shared" si="7"/>
        <v>7</v>
      </c>
      <c r="G92">
        <f t="shared" si="8"/>
        <v>1968</v>
      </c>
      <c r="H92">
        <f t="shared" si="9"/>
        <v>4</v>
      </c>
    </row>
    <row r="93" spans="1:8" x14ac:dyDescent="0.25">
      <c r="A93" s="56">
        <v>24989</v>
      </c>
      <c r="B93" s="57">
        <v>42773.553719008152</v>
      </c>
      <c r="C93" s="59">
        <f t="shared" si="5"/>
        <v>42.773553719008149</v>
      </c>
      <c r="E93">
        <f t="shared" si="6"/>
        <v>1968</v>
      </c>
      <c r="F93">
        <f t="shared" si="7"/>
        <v>8</v>
      </c>
      <c r="G93">
        <f t="shared" si="8"/>
        <v>1968</v>
      </c>
      <c r="H93">
        <f t="shared" si="9"/>
        <v>5</v>
      </c>
    </row>
    <row r="94" spans="1:8" x14ac:dyDescent="0.25">
      <c r="A94" s="56">
        <v>25019</v>
      </c>
      <c r="B94" s="57">
        <v>32191.735537189998</v>
      </c>
      <c r="C94" s="59">
        <f t="shared" si="5"/>
        <v>32.191735537189999</v>
      </c>
      <c r="E94">
        <f t="shared" si="6"/>
        <v>1968</v>
      </c>
      <c r="F94">
        <f t="shared" si="7"/>
        <v>9</v>
      </c>
      <c r="G94">
        <f t="shared" si="8"/>
        <v>1968</v>
      </c>
      <c r="H94">
        <f t="shared" si="9"/>
        <v>6</v>
      </c>
    </row>
    <row r="95" spans="1:8" x14ac:dyDescent="0.25">
      <c r="A95" s="56">
        <v>25050</v>
      </c>
      <c r="B95" s="57">
        <v>26269.090909090839</v>
      </c>
      <c r="C95" s="59">
        <f t="shared" si="5"/>
        <v>26.269090909090838</v>
      </c>
      <c r="E95">
        <f t="shared" si="6"/>
        <v>1968</v>
      </c>
      <c r="F95">
        <f t="shared" si="7"/>
        <v>10</v>
      </c>
      <c r="G95">
        <f t="shared" si="8"/>
        <v>1968</v>
      </c>
      <c r="H95">
        <f t="shared" si="9"/>
        <v>7</v>
      </c>
    </row>
    <row r="96" spans="1:8" x14ac:dyDescent="0.25">
      <c r="A96" s="56">
        <v>25081</v>
      </c>
      <c r="B96" s="57">
        <v>30585.123966942068</v>
      </c>
      <c r="C96" s="59">
        <f t="shared" si="5"/>
        <v>30.585123966942067</v>
      </c>
      <c r="E96">
        <f t="shared" si="6"/>
        <v>1968</v>
      </c>
      <c r="F96">
        <f t="shared" si="7"/>
        <v>11</v>
      </c>
      <c r="G96">
        <f t="shared" si="8"/>
        <v>1968</v>
      </c>
      <c r="H96">
        <f t="shared" si="9"/>
        <v>8</v>
      </c>
    </row>
    <row r="97" spans="1:8" x14ac:dyDescent="0.25">
      <c r="A97" s="56">
        <v>25111</v>
      </c>
      <c r="B97" s="57">
        <v>29916.694214875952</v>
      </c>
      <c r="C97" s="59">
        <f t="shared" si="5"/>
        <v>29.916694214875953</v>
      </c>
      <c r="E97">
        <f t="shared" si="6"/>
        <v>1968</v>
      </c>
      <c r="F97">
        <f t="shared" si="7"/>
        <v>12</v>
      </c>
      <c r="G97">
        <f t="shared" si="8"/>
        <v>1968</v>
      </c>
      <c r="H97">
        <f t="shared" si="9"/>
        <v>9</v>
      </c>
    </row>
    <row r="98" spans="1:8" x14ac:dyDescent="0.25">
      <c r="A98" s="56">
        <v>25142</v>
      </c>
      <c r="B98" s="57">
        <v>35912.727272727177</v>
      </c>
      <c r="C98" s="59">
        <f t="shared" si="5"/>
        <v>35.912727272727174</v>
      </c>
      <c r="E98">
        <f t="shared" si="6"/>
        <v>1969</v>
      </c>
      <c r="F98">
        <f t="shared" si="7"/>
        <v>1</v>
      </c>
      <c r="G98">
        <f t="shared" si="8"/>
        <v>1968</v>
      </c>
      <c r="H98">
        <f t="shared" si="9"/>
        <v>10</v>
      </c>
    </row>
    <row r="99" spans="1:8" x14ac:dyDescent="0.25">
      <c r="A99" s="56">
        <v>25172</v>
      </c>
      <c r="B99" s="57">
        <v>40554.049586776753</v>
      </c>
      <c r="C99" s="59">
        <f t="shared" si="5"/>
        <v>40.554049586776756</v>
      </c>
      <c r="E99">
        <f t="shared" si="6"/>
        <v>1969</v>
      </c>
      <c r="F99">
        <f t="shared" si="7"/>
        <v>2</v>
      </c>
      <c r="G99">
        <f t="shared" si="8"/>
        <v>1968</v>
      </c>
      <c r="H99">
        <f t="shared" si="9"/>
        <v>11</v>
      </c>
    </row>
    <row r="100" spans="1:8" x14ac:dyDescent="0.25">
      <c r="A100" s="56">
        <v>25203</v>
      </c>
      <c r="B100" s="57">
        <v>50574.545454545318</v>
      </c>
      <c r="C100" s="59">
        <f t="shared" si="5"/>
        <v>50.574545454545316</v>
      </c>
      <c r="E100">
        <f t="shared" si="6"/>
        <v>1969</v>
      </c>
      <c r="F100">
        <f t="shared" si="7"/>
        <v>3</v>
      </c>
      <c r="G100">
        <f t="shared" si="8"/>
        <v>1968</v>
      </c>
      <c r="H100">
        <f t="shared" si="9"/>
        <v>12</v>
      </c>
    </row>
    <row r="101" spans="1:8" x14ac:dyDescent="0.25">
      <c r="A101" s="56">
        <v>25234</v>
      </c>
      <c r="B101" s="57">
        <v>52264.462809917219</v>
      </c>
      <c r="C101" s="59">
        <f t="shared" si="5"/>
        <v>52.264462809917219</v>
      </c>
      <c r="E101">
        <f t="shared" si="6"/>
        <v>1969</v>
      </c>
      <c r="F101">
        <f t="shared" si="7"/>
        <v>4</v>
      </c>
      <c r="G101">
        <f t="shared" si="8"/>
        <v>1969</v>
      </c>
      <c r="H101">
        <f t="shared" si="9"/>
        <v>1</v>
      </c>
    </row>
    <row r="102" spans="1:8" x14ac:dyDescent="0.25">
      <c r="A102" s="56">
        <v>25262</v>
      </c>
      <c r="B102" s="57">
        <v>52736.528925619692</v>
      </c>
      <c r="C102" s="59">
        <f t="shared" si="5"/>
        <v>52.736528925619695</v>
      </c>
      <c r="E102">
        <f t="shared" si="6"/>
        <v>1969</v>
      </c>
      <c r="F102">
        <f t="shared" si="7"/>
        <v>5</v>
      </c>
      <c r="G102">
        <f t="shared" si="8"/>
        <v>1969</v>
      </c>
      <c r="H102">
        <f t="shared" si="9"/>
        <v>2</v>
      </c>
    </row>
    <row r="103" spans="1:8" x14ac:dyDescent="0.25">
      <c r="A103" s="56">
        <v>25293</v>
      </c>
      <c r="B103" s="57">
        <v>78595.041322313846</v>
      </c>
      <c r="C103" s="59">
        <f t="shared" si="5"/>
        <v>78.595041322313847</v>
      </c>
      <c r="E103">
        <f t="shared" si="6"/>
        <v>1969</v>
      </c>
      <c r="F103">
        <f t="shared" si="7"/>
        <v>6</v>
      </c>
      <c r="G103">
        <f t="shared" si="8"/>
        <v>1969</v>
      </c>
      <c r="H103">
        <f t="shared" si="9"/>
        <v>3</v>
      </c>
    </row>
    <row r="104" spans="1:8" x14ac:dyDescent="0.25">
      <c r="A104" s="56">
        <v>25323</v>
      </c>
      <c r="B104" s="57">
        <v>227107.43801652832</v>
      </c>
      <c r="C104" s="59">
        <f t="shared" si="5"/>
        <v>227.10743801652833</v>
      </c>
      <c r="E104">
        <f t="shared" si="6"/>
        <v>1969</v>
      </c>
      <c r="F104">
        <f t="shared" si="7"/>
        <v>7</v>
      </c>
      <c r="G104">
        <f t="shared" si="8"/>
        <v>1969</v>
      </c>
      <c r="H104">
        <f t="shared" si="9"/>
        <v>4</v>
      </c>
    </row>
    <row r="105" spans="1:8" x14ac:dyDescent="0.25">
      <c r="A105" s="56">
        <v>25354</v>
      </c>
      <c r="B105" s="57">
        <v>147927.27272727233</v>
      </c>
      <c r="C105" s="59">
        <f t="shared" si="5"/>
        <v>147.92727272727234</v>
      </c>
      <c r="E105">
        <f t="shared" si="6"/>
        <v>1969</v>
      </c>
      <c r="F105">
        <f t="shared" si="7"/>
        <v>8</v>
      </c>
      <c r="G105">
        <f t="shared" si="8"/>
        <v>1969</v>
      </c>
      <c r="H105">
        <f t="shared" si="9"/>
        <v>5</v>
      </c>
    </row>
    <row r="106" spans="1:8" x14ac:dyDescent="0.25">
      <c r="A106" s="56">
        <v>25384</v>
      </c>
      <c r="B106" s="57">
        <v>63849.917355371734</v>
      </c>
      <c r="C106" s="59">
        <f t="shared" si="5"/>
        <v>63.849917355371737</v>
      </c>
      <c r="E106">
        <f t="shared" si="6"/>
        <v>1969</v>
      </c>
      <c r="F106">
        <f t="shared" si="7"/>
        <v>9</v>
      </c>
      <c r="G106">
        <f t="shared" si="8"/>
        <v>1969</v>
      </c>
      <c r="H106">
        <f t="shared" si="9"/>
        <v>6</v>
      </c>
    </row>
    <row r="107" spans="1:8" x14ac:dyDescent="0.25">
      <c r="A107" s="56">
        <v>25415</v>
      </c>
      <c r="B107" s="57">
        <v>36085.289256198252</v>
      </c>
      <c r="C107" s="59">
        <f t="shared" si="5"/>
        <v>36.085289256198251</v>
      </c>
      <c r="E107">
        <f t="shared" si="6"/>
        <v>1969</v>
      </c>
      <c r="F107">
        <f t="shared" si="7"/>
        <v>10</v>
      </c>
      <c r="G107">
        <f t="shared" si="8"/>
        <v>1969</v>
      </c>
      <c r="H107">
        <f t="shared" si="9"/>
        <v>7</v>
      </c>
    </row>
    <row r="108" spans="1:8" x14ac:dyDescent="0.25">
      <c r="A108" s="56">
        <v>25446</v>
      </c>
      <c r="B108" s="57">
        <v>29377.190082644549</v>
      </c>
      <c r="C108" s="59">
        <f t="shared" si="5"/>
        <v>29.37719008264455</v>
      </c>
      <c r="E108">
        <f t="shared" si="6"/>
        <v>1969</v>
      </c>
      <c r="F108">
        <f t="shared" si="7"/>
        <v>11</v>
      </c>
      <c r="G108">
        <f t="shared" si="8"/>
        <v>1969</v>
      </c>
      <c r="H108">
        <f t="shared" si="9"/>
        <v>8</v>
      </c>
    </row>
    <row r="109" spans="1:8" x14ac:dyDescent="0.25">
      <c r="A109" s="56">
        <v>25476</v>
      </c>
      <c r="B109" s="57">
        <v>31150.413223140415</v>
      </c>
      <c r="C109" s="59">
        <f t="shared" si="5"/>
        <v>31.150413223140415</v>
      </c>
      <c r="E109">
        <f t="shared" si="6"/>
        <v>1969</v>
      </c>
      <c r="F109">
        <f t="shared" si="7"/>
        <v>12</v>
      </c>
      <c r="G109">
        <f t="shared" si="8"/>
        <v>1969</v>
      </c>
      <c r="H109">
        <f t="shared" si="9"/>
        <v>9</v>
      </c>
    </row>
    <row r="110" spans="1:8" x14ac:dyDescent="0.25">
      <c r="A110" s="56">
        <v>25507</v>
      </c>
      <c r="B110" s="57">
        <v>39433.388429751962</v>
      </c>
      <c r="C110" s="59">
        <f t="shared" si="5"/>
        <v>39.433388429751965</v>
      </c>
      <c r="E110">
        <f t="shared" si="6"/>
        <v>1970</v>
      </c>
      <c r="F110">
        <f t="shared" si="7"/>
        <v>1</v>
      </c>
      <c r="G110">
        <f t="shared" si="8"/>
        <v>1969</v>
      </c>
      <c r="H110">
        <f t="shared" si="9"/>
        <v>10</v>
      </c>
    </row>
    <row r="111" spans="1:8" x14ac:dyDescent="0.25">
      <c r="A111" s="56">
        <v>25537</v>
      </c>
      <c r="B111" s="57">
        <v>38824.462809917255</v>
      </c>
      <c r="C111" s="59">
        <f t="shared" si="5"/>
        <v>38.824462809917257</v>
      </c>
      <c r="E111">
        <f t="shared" si="6"/>
        <v>1970</v>
      </c>
      <c r="F111">
        <f t="shared" si="7"/>
        <v>2</v>
      </c>
      <c r="G111">
        <f t="shared" si="8"/>
        <v>1969</v>
      </c>
      <c r="H111">
        <f t="shared" si="9"/>
        <v>11</v>
      </c>
    </row>
    <row r="112" spans="1:8" x14ac:dyDescent="0.25">
      <c r="A112" s="56">
        <v>25568</v>
      </c>
      <c r="B112" s="57">
        <v>58879.338842975048</v>
      </c>
      <c r="C112" s="59">
        <f t="shared" si="5"/>
        <v>58.879338842975045</v>
      </c>
      <c r="E112">
        <f t="shared" si="6"/>
        <v>1970</v>
      </c>
      <c r="F112">
        <f t="shared" si="7"/>
        <v>3</v>
      </c>
      <c r="G112">
        <f t="shared" si="8"/>
        <v>1969</v>
      </c>
      <c r="H112">
        <f t="shared" si="9"/>
        <v>12</v>
      </c>
    </row>
    <row r="113" spans="1:8" x14ac:dyDescent="0.25">
      <c r="A113" s="56">
        <v>25599</v>
      </c>
      <c r="B113" s="57">
        <v>152501.15702479298</v>
      </c>
      <c r="C113" s="59">
        <f t="shared" si="5"/>
        <v>152.50115702479297</v>
      </c>
      <c r="E113">
        <f t="shared" si="6"/>
        <v>1970</v>
      </c>
      <c r="F113">
        <f t="shared" si="7"/>
        <v>4</v>
      </c>
      <c r="G113">
        <f t="shared" si="8"/>
        <v>1970</v>
      </c>
      <c r="H113">
        <f t="shared" si="9"/>
        <v>1</v>
      </c>
    </row>
    <row r="114" spans="1:8" x14ac:dyDescent="0.25">
      <c r="A114" s="56">
        <v>25627</v>
      </c>
      <c r="B114" s="57">
        <v>123252.89256198314</v>
      </c>
      <c r="C114" s="59">
        <f t="shared" si="5"/>
        <v>123.25289256198315</v>
      </c>
      <c r="E114">
        <f t="shared" si="6"/>
        <v>1970</v>
      </c>
      <c r="F114">
        <f t="shared" si="7"/>
        <v>5</v>
      </c>
      <c r="G114">
        <f t="shared" si="8"/>
        <v>1970</v>
      </c>
      <c r="H114">
        <f t="shared" si="9"/>
        <v>2</v>
      </c>
    </row>
    <row r="115" spans="1:8" x14ac:dyDescent="0.25">
      <c r="A115" s="56">
        <v>25658</v>
      </c>
      <c r="B115" s="57">
        <v>116429.7520661154</v>
      </c>
      <c r="C115" s="59">
        <f t="shared" si="5"/>
        <v>116.4297520661154</v>
      </c>
      <c r="E115">
        <f t="shared" si="6"/>
        <v>1970</v>
      </c>
      <c r="F115">
        <f t="shared" si="7"/>
        <v>6</v>
      </c>
      <c r="G115">
        <f t="shared" si="8"/>
        <v>1970</v>
      </c>
      <c r="H115">
        <f t="shared" si="9"/>
        <v>3</v>
      </c>
    </row>
    <row r="116" spans="1:8" x14ac:dyDescent="0.25">
      <c r="A116" s="56">
        <v>25688</v>
      </c>
      <c r="B116" s="57">
        <v>81004.958677685732</v>
      </c>
      <c r="C116" s="59">
        <f t="shared" si="5"/>
        <v>81.004958677685735</v>
      </c>
      <c r="E116">
        <f t="shared" si="6"/>
        <v>1970</v>
      </c>
      <c r="F116">
        <f t="shared" si="7"/>
        <v>7</v>
      </c>
      <c r="G116">
        <f t="shared" si="8"/>
        <v>1970</v>
      </c>
      <c r="H116">
        <f t="shared" si="9"/>
        <v>4</v>
      </c>
    </row>
    <row r="117" spans="1:8" x14ac:dyDescent="0.25">
      <c r="A117" s="56">
        <v>25719</v>
      </c>
      <c r="B117" s="57">
        <v>83504.132231404743</v>
      </c>
      <c r="C117" s="59">
        <f t="shared" si="5"/>
        <v>83.504132231404739</v>
      </c>
      <c r="E117">
        <f t="shared" si="6"/>
        <v>1970</v>
      </c>
      <c r="F117">
        <f t="shared" si="7"/>
        <v>8</v>
      </c>
      <c r="G117">
        <f t="shared" si="8"/>
        <v>1970</v>
      </c>
      <c r="H117">
        <f t="shared" si="9"/>
        <v>5</v>
      </c>
    </row>
    <row r="118" spans="1:8" x14ac:dyDescent="0.25">
      <c r="A118" s="56">
        <v>25749</v>
      </c>
      <c r="B118" s="57">
        <v>53825.454545454406</v>
      </c>
      <c r="C118" s="59">
        <f t="shared" si="5"/>
        <v>53.825454545454406</v>
      </c>
      <c r="E118">
        <f t="shared" si="6"/>
        <v>1970</v>
      </c>
      <c r="F118">
        <f t="shared" si="7"/>
        <v>9</v>
      </c>
      <c r="G118">
        <f t="shared" si="8"/>
        <v>1970</v>
      </c>
      <c r="H118">
        <f t="shared" si="9"/>
        <v>6</v>
      </c>
    </row>
    <row r="119" spans="1:8" x14ac:dyDescent="0.25">
      <c r="A119" s="56">
        <v>25780</v>
      </c>
      <c r="B119" s="57">
        <v>35045.95041322305</v>
      </c>
      <c r="C119" s="59">
        <f t="shared" si="5"/>
        <v>35.045950413223053</v>
      </c>
      <c r="E119">
        <f t="shared" si="6"/>
        <v>1970</v>
      </c>
      <c r="F119">
        <f t="shared" si="7"/>
        <v>10</v>
      </c>
      <c r="G119">
        <f t="shared" si="8"/>
        <v>1970</v>
      </c>
      <c r="H119">
        <f t="shared" si="9"/>
        <v>7</v>
      </c>
    </row>
    <row r="120" spans="1:8" x14ac:dyDescent="0.25">
      <c r="A120" s="56">
        <v>25811</v>
      </c>
      <c r="B120" s="57">
        <v>29228.429752066037</v>
      </c>
      <c r="C120" s="59">
        <f t="shared" si="5"/>
        <v>29.228429752066038</v>
      </c>
      <c r="E120">
        <f t="shared" si="6"/>
        <v>1970</v>
      </c>
      <c r="F120">
        <f t="shared" si="7"/>
        <v>11</v>
      </c>
      <c r="G120">
        <f t="shared" si="8"/>
        <v>1970</v>
      </c>
      <c r="H120">
        <f t="shared" si="9"/>
        <v>8</v>
      </c>
    </row>
    <row r="121" spans="1:8" x14ac:dyDescent="0.25">
      <c r="A121" s="56">
        <v>25841</v>
      </c>
      <c r="B121" s="57">
        <v>32669.752066115616</v>
      </c>
      <c r="C121" s="59">
        <f t="shared" si="5"/>
        <v>32.669752066115613</v>
      </c>
      <c r="E121">
        <f t="shared" si="6"/>
        <v>1970</v>
      </c>
      <c r="F121">
        <f t="shared" si="7"/>
        <v>12</v>
      </c>
      <c r="G121">
        <f t="shared" si="8"/>
        <v>1970</v>
      </c>
      <c r="H121">
        <f t="shared" si="9"/>
        <v>9</v>
      </c>
    </row>
    <row r="122" spans="1:8" x14ac:dyDescent="0.25">
      <c r="A122" s="56">
        <v>25872</v>
      </c>
      <c r="B122" s="57">
        <v>39685.289256198244</v>
      </c>
      <c r="C122" s="59">
        <f t="shared" si="5"/>
        <v>39.685289256198246</v>
      </c>
      <c r="E122">
        <f t="shared" si="6"/>
        <v>1971</v>
      </c>
      <c r="F122">
        <f t="shared" si="7"/>
        <v>1</v>
      </c>
      <c r="G122">
        <f t="shared" si="8"/>
        <v>1970</v>
      </c>
      <c r="H122">
        <f t="shared" si="9"/>
        <v>10</v>
      </c>
    </row>
    <row r="123" spans="1:8" x14ac:dyDescent="0.25">
      <c r="A123" s="56">
        <v>25902</v>
      </c>
      <c r="B123" s="57">
        <v>48767.603305784993</v>
      </c>
      <c r="C123" s="59">
        <f t="shared" si="5"/>
        <v>48.767603305784995</v>
      </c>
      <c r="E123">
        <f t="shared" si="6"/>
        <v>1971</v>
      </c>
      <c r="F123">
        <f t="shared" si="7"/>
        <v>2</v>
      </c>
      <c r="G123">
        <f t="shared" si="8"/>
        <v>1970</v>
      </c>
      <c r="H123">
        <f t="shared" si="9"/>
        <v>11</v>
      </c>
    </row>
    <row r="124" spans="1:8" x14ac:dyDescent="0.25">
      <c r="A124" s="56">
        <v>25933</v>
      </c>
      <c r="B124" s="57">
        <v>68905.785123966765</v>
      </c>
      <c r="C124" s="59">
        <f t="shared" si="5"/>
        <v>68.905785123966766</v>
      </c>
      <c r="E124">
        <f t="shared" si="6"/>
        <v>1971</v>
      </c>
      <c r="F124">
        <f t="shared" si="7"/>
        <v>3</v>
      </c>
      <c r="G124">
        <f t="shared" si="8"/>
        <v>1970</v>
      </c>
      <c r="H124">
        <f t="shared" si="9"/>
        <v>12</v>
      </c>
    </row>
    <row r="125" spans="1:8" x14ac:dyDescent="0.25">
      <c r="A125" s="56">
        <v>25964</v>
      </c>
      <c r="B125" s="57">
        <v>92352.396694214636</v>
      </c>
      <c r="C125" s="59">
        <f t="shared" si="5"/>
        <v>92.352396694214633</v>
      </c>
      <c r="E125">
        <f t="shared" si="6"/>
        <v>1971</v>
      </c>
      <c r="F125">
        <f t="shared" si="7"/>
        <v>4</v>
      </c>
      <c r="G125">
        <f t="shared" si="8"/>
        <v>1971</v>
      </c>
      <c r="H125">
        <f t="shared" si="9"/>
        <v>1</v>
      </c>
    </row>
    <row r="126" spans="1:8" x14ac:dyDescent="0.25">
      <c r="A126" s="56">
        <v>25992</v>
      </c>
      <c r="B126" s="57">
        <v>91021.487603305548</v>
      </c>
      <c r="C126" s="59">
        <f t="shared" si="5"/>
        <v>91.021487603305545</v>
      </c>
      <c r="E126">
        <f t="shared" si="6"/>
        <v>1971</v>
      </c>
      <c r="F126">
        <f t="shared" si="7"/>
        <v>5</v>
      </c>
      <c r="G126">
        <f t="shared" si="8"/>
        <v>1971</v>
      </c>
      <c r="H126">
        <f t="shared" si="9"/>
        <v>2</v>
      </c>
    </row>
    <row r="127" spans="1:8" x14ac:dyDescent="0.25">
      <c r="A127" s="56">
        <v>26023</v>
      </c>
      <c r="B127" s="57">
        <v>122399.99999999968</v>
      </c>
      <c r="C127" s="59">
        <f t="shared" si="5"/>
        <v>122.39999999999968</v>
      </c>
      <c r="E127">
        <f t="shared" si="6"/>
        <v>1971</v>
      </c>
      <c r="F127">
        <f t="shared" si="7"/>
        <v>6</v>
      </c>
      <c r="G127">
        <f t="shared" si="8"/>
        <v>1971</v>
      </c>
      <c r="H127">
        <f t="shared" si="9"/>
        <v>3</v>
      </c>
    </row>
    <row r="128" spans="1:8" x14ac:dyDescent="0.25">
      <c r="A128" s="56">
        <v>26053</v>
      </c>
      <c r="B128" s="57">
        <v>196423.14049586724</v>
      </c>
      <c r="C128" s="59">
        <f t="shared" si="5"/>
        <v>196.42314049586724</v>
      </c>
      <c r="E128">
        <f t="shared" si="6"/>
        <v>1971</v>
      </c>
      <c r="F128">
        <f t="shared" si="7"/>
        <v>7</v>
      </c>
      <c r="G128">
        <f t="shared" si="8"/>
        <v>1971</v>
      </c>
      <c r="H128">
        <f t="shared" si="9"/>
        <v>4</v>
      </c>
    </row>
    <row r="129" spans="1:8" x14ac:dyDescent="0.25">
      <c r="A129" s="56">
        <v>26084</v>
      </c>
      <c r="B129" s="57">
        <v>193705.78512396643</v>
      </c>
      <c r="C129" s="59">
        <f t="shared" si="5"/>
        <v>193.70578512396642</v>
      </c>
      <c r="E129">
        <f t="shared" si="6"/>
        <v>1971</v>
      </c>
      <c r="F129">
        <f t="shared" si="7"/>
        <v>8</v>
      </c>
      <c r="G129">
        <f t="shared" si="8"/>
        <v>1971</v>
      </c>
      <c r="H129">
        <f t="shared" si="9"/>
        <v>5</v>
      </c>
    </row>
    <row r="130" spans="1:8" x14ac:dyDescent="0.25">
      <c r="A130" s="56">
        <v>26114</v>
      </c>
      <c r="B130" s="57">
        <v>110737.19008264433</v>
      </c>
      <c r="C130" s="59">
        <f t="shared" si="5"/>
        <v>110.73719008264433</v>
      </c>
      <c r="E130">
        <f t="shared" si="6"/>
        <v>1971</v>
      </c>
      <c r="F130">
        <f t="shared" si="7"/>
        <v>9</v>
      </c>
      <c r="G130">
        <f t="shared" si="8"/>
        <v>1971</v>
      </c>
      <c r="H130">
        <f t="shared" si="9"/>
        <v>6</v>
      </c>
    </row>
    <row r="131" spans="1:8" x14ac:dyDescent="0.25">
      <c r="A131" s="56">
        <v>26145</v>
      </c>
      <c r="B131" s="57">
        <v>54644.628099173409</v>
      </c>
      <c r="C131" s="59">
        <f t="shared" ref="C131:C194" si="10">B131/1000</f>
        <v>54.64462809917341</v>
      </c>
      <c r="E131">
        <f t="shared" ref="E131:E194" si="11">IF($H131&gt;9,G131+1,G131)</f>
        <v>1971</v>
      </c>
      <c r="F131">
        <f t="shared" ref="F131:F194" si="12">IF($H131&gt;9,H131-9,H131+3)</f>
        <v>10</v>
      </c>
      <c r="G131">
        <f t="shared" ref="G131:G194" si="13">YEAR($A131)</f>
        <v>1971</v>
      </c>
      <c r="H131">
        <f t="shared" ref="H131:H194" si="14">MONTH($A131)</f>
        <v>7</v>
      </c>
    </row>
    <row r="132" spans="1:8" x14ac:dyDescent="0.25">
      <c r="A132" s="56">
        <v>26176</v>
      </c>
      <c r="B132" s="57">
        <v>37733.553719008167</v>
      </c>
      <c r="C132" s="59">
        <f t="shared" si="10"/>
        <v>37.733553719008164</v>
      </c>
      <c r="E132">
        <f t="shared" si="11"/>
        <v>1971</v>
      </c>
      <c r="F132">
        <f t="shared" si="12"/>
        <v>11</v>
      </c>
      <c r="G132">
        <f t="shared" si="13"/>
        <v>1971</v>
      </c>
      <c r="H132">
        <f t="shared" si="14"/>
        <v>8</v>
      </c>
    </row>
    <row r="133" spans="1:8" x14ac:dyDescent="0.25">
      <c r="A133" s="56">
        <v>26206</v>
      </c>
      <c r="B133" s="57">
        <v>36478.016528925524</v>
      </c>
      <c r="C133" s="59">
        <f t="shared" si="10"/>
        <v>36.478016528925522</v>
      </c>
      <c r="E133">
        <f t="shared" si="11"/>
        <v>1971</v>
      </c>
      <c r="F133">
        <f t="shared" si="12"/>
        <v>12</v>
      </c>
      <c r="G133">
        <f t="shared" si="13"/>
        <v>1971</v>
      </c>
      <c r="H133">
        <f t="shared" si="14"/>
        <v>9</v>
      </c>
    </row>
    <row r="134" spans="1:8" x14ac:dyDescent="0.25">
      <c r="A134" s="56">
        <v>26237</v>
      </c>
      <c r="B134" s="57">
        <v>44074.710743801537</v>
      </c>
      <c r="C134" s="59">
        <f t="shared" si="10"/>
        <v>44.074710743801539</v>
      </c>
      <c r="E134">
        <f t="shared" si="11"/>
        <v>1972</v>
      </c>
      <c r="F134">
        <f t="shared" si="12"/>
        <v>1</v>
      </c>
      <c r="G134">
        <f t="shared" si="13"/>
        <v>1971</v>
      </c>
      <c r="H134">
        <f t="shared" si="14"/>
        <v>10</v>
      </c>
    </row>
    <row r="135" spans="1:8" x14ac:dyDescent="0.25">
      <c r="A135" s="56">
        <v>26267</v>
      </c>
      <c r="B135" s="57">
        <v>50614.214876032922</v>
      </c>
      <c r="C135" s="59">
        <f t="shared" si="10"/>
        <v>50.614214876032925</v>
      </c>
      <c r="E135">
        <f t="shared" si="11"/>
        <v>1972</v>
      </c>
      <c r="F135">
        <f t="shared" si="12"/>
        <v>2</v>
      </c>
      <c r="G135">
        <f t="shared" si="13"/>
        <v>1971</v>
      </c>
      <c r="H135">
        <f t="shared" si="14"/>
        <v>11</v>
      </c>
    </row>
    <row r="136" spans="1:8" x14ac:dyDescent="0.25">
      <c r="A136" s="56">
        <v>26298</v>
      </c>
      <c r="B136" s="57">
        <v>58766.280991735381</v>
      </c>
      <c r="C136" s="59">
        <f t="shared" si="10"/>
        <v>58.766280991735378</v>
      </c>
      <c r="E136">
        <f t="shared" si="11"/>
        <v>1972</v>
      </c>
      <c r="F136">
        <f t="shared" si="12"/>
        <v>3</v>
      </c>
      <c r="G136">
        <f t="shared" si="13"/>
        <v>1971</v>
      </c>
      <c r="H136">
        <f t="shared" si="14"/>
        <v>12</v>
      </c>
    </row>
    <row r="137" spans="1:8" x14ac:dyDescent="0.25">
      <c r="A137" s="56">
        <v>26329</v>
      </c>
      <c r="B137" s="57">
        <v>70510.413223140305</v>
      </c>
      <c r="C137" s="59">
        <f t="shared" si="10"/>
        <v>70.510413223140304</v>
      </c>
      <c r="E137">
        <f t="shared" si="11"/>
        <v>1972</v>
      </c>
      <c r="F137">
        <f t="shared" si="12"/>
        <v>4</v>
      </c>
      <c r="G137">
        <f t="shared" si="13"/>
        <v>1972</v>
      </c>
      <c r="H137">
        <f t="shared" si="14"/>
        <v>1</v>
      </c>
    </row>
    <row r="138" spans="1:8" x14ac:dyDescent="0.25">
      <c r="A138" s="56">
        <v>26358</v>
      </c>
      <c r="B138" s="57">
        <v>83821.487603305563</v>
      </c>
      <c r="C138" s="59">
        <f t="shared" si="10"/>
        <v>83.821487603305556</v>
      </c>
      <c r="E138">
        <f t="shared" si="11"/>
        <v>1972</v>
      </c>
      <c r="F138">
        <f t="shared" si="12"/>
        <v>5</v>
      </c>
      <c r="G138">
        <f t="shared" si="13"/>
        <v>1972</v>
      </c>
      <c r="H138">
        <f t="shared" si="14"/>
        <v>2</v>
      </c>
    </row>
    <row r="139" spans="1:8" x14ac:dyDescent="0.25">
      <c r="A139" s="56">
        <v>26389</v>
      </c>
      <c r="B139" s="57">
        <v>261719.00826446211</v>
      </c>
      <c r="C139" s="59">
        <f t="shared" si="10"/>
        <v>261.7190082644621</v>
      </c>
      <c r="E139">
        <f t="shared" si="11"/>
        <v>1972</v>
      </c>
      <c r="F139">
        <f t="shared" si="12"/>
        <v>6</v>
      </c>
      <c r="G139">
        <f t="shared" si="13"/>
        <v>1972</v>
      </c>
      <c r="H139">
        <f t="shared" si="14"/>
        <v>3</v>
      </c>
    </row>
    <row r="140" spans="1:8" x14ac:dyDescent="0.25">
      <c r="A140" s="56">
        <v>26419</v>
      </c>
      <c r="B140" s="57">
        <v>134836.36363636327</v>
      </c>
      <c r="C140" s="59">
        <f t="shared" si="10"/>
        <v>134.83636363636327</v>
      </c>
      <c r="E140">
        <f t="shared" si="11"/>
        <v>1972</v>
      </c>
      <c r="F140">
        <f t="shared" si="12"/>
        <v>7</v>
      </c>
      <c r="G140">
        <f t="shared" si="13"/>
        <v>1972</v>
      </c>
      <c r="H140">
        <f t="shared" si="14"/>
        <v>4</v>
      </c>
    </row>
    <row r="141" spans="1:8" x14ac:dyDescent="0.25">
      <c r="A141" s="56">
        <v>26450</v>
      </c>
      <c r="B141" s="57">
        <v>118294.21487603274</v>
      </c>
      <c r="C141" s="59">
        <f t="shared" si="10"/>
        <v>118.29421487603274</v>
      </c>
      <c r="E141">
        <f t="shared" si="11"/>
        <v>1972</v>
      </c>
      <c r="F141">
        <f t="shared" si="12"/>
        <v>8</v>
      </c>
      <c r="G141">
        <f t="shared" si="13"/>
        <v>1972</v>
      </c>
      <c r="H141">
        <f t="shared" si="14"/>
        <v>5</v>
      </c>
    </row>
    <row r="142" spans="1:8" x14ac:dyDescent="0.25">
      <c r="A142" s="56">
        <v>26480</v>
      </c>
      <c r="B142" s="57">
        <v>62366.280991735373</v>
      </c>
      <c r="C142" s="59">
        <f t="shared" si="10"/>
        <v>62.366280991735373</v>
      </c>
      <c r="E142">
        <f t="shared" si="11"/>
        <v>1972</v>
      </c>
      <c r="F142">
        <f t="shared" si="12"/>
        <v>9</v>
      </c>
      <c r="G142">
        <f t="shared" si="13"/>
        <v>1972</v>
      </c>
      <c r="H142">
        <f t="shared" si="14"/>
        <v>6</v>
      </c>
    </row>
    <row r="143" spans="1:8" x14ac:dyDescent="0.25">
      <c r="A143" s="56">
        <v>26511</v>
      </c>
      <c r="B143" s="57">
        <v>40022.479338842866</v>
      </c>
      <c r="C143" s="59">
        <f t="shared" si="10"/>
        <v>40.022479338842864</v>
      </c>
      <c r="E143">
        <f t="shared" si="11"/>
        <v>1972</v>
      </c>
      <c r="F143">
        <f t="shared" si="12"/>
        <v>10</v>
      </c>
      <c r="G143">
        <f t="shared" si="13"/>
        <v>1972</v>
      </c>
      <c r="H143">
        <f t="shared" si="14"/>
        <v>7</v>
      </c>
    </row>
    <row r="144" spans="1:8" x14ac:dyDescent="0.25">
      <c r="A144" s="56">
        <v>26542</v>
      </c>
      <c r="B144" s="57">
        <v>35519.999999999905</v>
      </c>
      <c r="C144" s="59">
        <f t="shared" si="10"/>
        <v>35.519999999999904</v>
      </c>
      <c r="E144">
        <f t="shared" si="11"/>
        <v>1972</v>
      </c>
      <c r="F144">
        <f t="shared" si="12"/>
        <v>11</v>
      </c>
      <c r="G144">
        <f t="shared" si="13"/>
        <v>1972</v>
      </c>
      <c r="H144">
        <f t="shared" si="14"/>
        <v>8</v>
      </c>
    </row>
    <row r="145" spans="1:8" x14ac:dyDescent="0.25">
      <c r="A145" s="56">
        <v>26572</v>
      </c>
      <c r="B145" s="57">
        <v>37322.975206611474</v>
      </c>
      <c r="C145" s="59">
        <f t="shared" si="10"/>
        <v>37.322975206611474</v>
      </c>
      <c r="E145">
        <f t="shared" si="11"/>
        <v>1972</v>
      </c>
      <c r="F145">
        <f t="shared" si="12"/>
        <v>12</v>
      </c>
      <c r="G145">
        <f t="shared" si="13"/>
        <v>1972</v>
      </c>
      <c r="H145">
        <f t="shared" si="14"/>
        <v>9</v>
      </c>
    </row>
    <row r="146" spans="1:8" x14ac:dyDescent="0.25">
      <c r="A146" s="56">
        <v>26603</v>
      </c>
      <c r="B146" s="57">
        <v>45312.396694214753</v>
      </c>
      <c r="C146" s="59">
        <f t="shared" si="10"/>
        <v>45.312396694214755</v>
      </c>
      <c r="E146">
        <f t="shared" si="11"/>
        <v>1973</v>
      </c>
      <c r="F146">
        <f t="shared" si="12"/>
        <v>1</v>
      </c>
      <c r="G146">
        <f t="shared" si="13"/>
        <v>1972</v>
      </c>
      <c r="H146">
        <f t="shared" si="14"/>
        <v>10</v>
      </c>
    </row>
    <row r="147" spans="1:8" x14ac:dyDescent="0.25">
      <c r="A147" s="56">
        <v>26633</v>
      </c>
      <c r="B147" s="57">
        <v>53791.735537189939</v>
      </c>
      <c r="C147" s="59">
        <f t="shared" si="10"/>
        <v>53.791735537189936</v>
      </c>
      <c r="E147">
        <f t="shared" si="11"/>
        <v>1973</v>
      </c>
      <c r="F147">
        <f t="shared" si="12"/>
        <v>2</v>
      </c>
      <c r="G147">
        <f t="shared" si="13"/>
        <v>1972</v>
      </c>
      <c r="H147">
        <f t="shared" si="14"/>
        <v>11</v>
      </c>
    </row>
    <row r="148" spans="1:8" x14ac:dyDescent="0.25">
      <c r="A148" s="56">
        <v>26664</v>
      </c>
      <c r="B148" s="57">
        <v>61705.78512396678</v>
      </c>
      <c r="C148" s="59">
        <f t="shared" si="10"/>
        <v>61.705785123966777</v>
      </c>
      <c r="E148">
        <f t="shared" si="11"/>
        <v>1973</v>
      </c>
      <c r="F148">
        <f t="shared" si="12"/>
        <v>3</v>
      </c>
      <c r="G148">
        <f t="shared" si="13"/>
        <v>1972</v>
      </c>
      <c r="H148">
        <f t="shared" si="14"/>
        <v>12</v>
      </c>
    </row>
    <row r="149" spans="1:8" x14ac:dyDescent="0.25">
      <c r="A149" s="56">
        <v>26695</v>
      </c>
      <c r="B149" s="57">
        <v>72301.487603305592</v>
      </c>
      <c r="C149" s="59">
        <f t="shared" si="10"/>
        <v>72.301487603305588</v>
      </c>
      <c r="E149">
        <f t="shared" si="11"/>
        <v>1973</v>
      </c>
      <c r="F149">
        <f t="shared" si="12"/>
        <v>4</v>
      </c>
      <c r="G149">
        <f t="shared" si="13"/>
        <v>1973</v>
      </c>
      <c r="H149">
        <f t="shared" si="14"/>
        <v>1</v>
      </c>
    </row>
    <row r="150" spans="1:8" x14ac:dyDescent="0.25">
      <c r="A150" s="56">
        <v>26723</v>
      </c>
      <c r="B150" s="57">
        <v>61229.752066115543</v>
      </c>
      <c r="C150" s="59">
        <f t="shared" si="10"/>
        <v>61.229752066115545</v>
      </c>
      <c r="E150">
        <f t="shared" si="11"/>
        <v>1973</v>
      </c>
      <c r="F150">
        <f t="shared" si="12"/>
        <v>5</v>
      </c>
      <c r="G150">
        <f t="shared" si="13"/>
        <v>1973</v>
      </c>
      <c r="H150">
        <f t="shared" si="14"/>
        <v>2</v>
      </c>
    </row>
    <row r="151" spans="1:8" x14ac:dyDescent="0.25">
      <c r="A151" s="56">
        <v>26754</v>
      </c>
      <c r="B151" s="57">
        <v>79735.537190082439</v>
      </c>
      <c r="C151" s="59">
        <f t="shared" si="10"/>
        <v>79.735537190082439</v>
      </c>
      <c r="E151">
        <f t="shared" si="11"/>
        <v>1973</v>
      </c>
      <c r="F151">
        <f t="shared" si="12"/>
        <v>6</v>
      </c>
      <c r="G151">
        <f t="shared" si="13"/>
        <v>1973</v>
      </c>
      <c r="H151">
        <f t="shared" si="14"/>
        <v>3</v>
      </c>
    </row>
    <row r="152" spans="1:8" x14ac:dyDescent="0.25">
      <c r="A152" s="56">
        <v>26784</v>
      </c>
      <c r="B152" s="57">
        <v>67279.338842975034</v>
      </c>
      <c r="C152" s="59">
        <f t="shared" si="10"/>
        <v>67.279338842975037</v>
      </c>
      <c r="E152">
        <f t="shared" si="11"/>
        <v>1973</v>
      </c>
      <c r="F152">
        <f t="shared" si="12"/>
        <v>7</v>
      </c>
      <c r="G152">
        <f t="shared" si="13"/>
        <v>1973</v>
      </c>
      <c r="H152">
        <f t="shared" si="14"/>
        <v>4</v>
      </c>
    </row>
    <row r="153" spans="1:8" x14ac:dyDescent="0.25">
      <c r="A153" s="56">
        <v>26815</v>
      </c>
      <c r="B153" s="57">
        <v>63217.190082644462</v>
      </c>
      <c r="C153" s="59">
        <f t="shared" si="10"/>
        <v>63.217190082644464</v>
      </c>
      <c r="E153">
        <f t="shared" si="11"/>
        <v>1973</v>
      </c>
      <c r="F153">
        <f t="shared" si="12"/>
        <v>8</v>
      </c>
      <c r="G153">
        <f t="shared" si="13"/>
        <v>1973</v>
      </c>
      <c r="H153">
        <f t="shared" si="14"/>
        <v>5</v>
      </c>
    </row>
    <row r="154" spans="1:8" x14ac:dyDescent="0.25">
      <c r="A154" s="56">
        <v>26845</v>
      </c>
      <c r="B154" s="57">
        <v>35192.727272727177</v>
      </c>
      <c r="C154" s="59">
        <f t="shared" si="10"/>
        <v>35.192727272727176</v>
      </c>
      <c r="E154">
        <f t="shared" si="11"/>
        <v>1973</v>
      </c>
      <c r="F154">
        <f t="shared" si="12"/>
        <v>9</v>
      </c>
      <c r="G154">
        <f t="shared" si="13"/>
        <v>1973</v>
      </c>
      <c r="H154">
        <f t="shared" si="14"/>
        <v>6</v>
      </c>
    </row>
    <row r="155" spans="1:8" x14ac:dyDescent="0.25">
      <c r="A155" s="56">
        <v>26876</v>
      </c>
      <c r="B155" s="57">
        <v>28085.950413223065</v>
      </c>
      <c r="C155" s="59">
        <f t="shared" si="10"/>
        <v>28.085950413223063</v>
      </c>
      <c r="E155">
        <f t="shared" si="11"/>
        <v>1973</v>
      </c>
      <c r="F155">
        <f t="shared" si="12"/>
        <v>10</v>
      </c>
      <c r="G155">
        <f t="shared" si="13"/>
        <v>1973</v>
      </c>
      <c r="H155">
        <f t="shared" si="14"/>
        <v>7</v>
      </c>
    </row>
    <row r="156" spans="1:8" x14ac:dyDescent="0.25">
      <c r="A156" s="56">
        <v>26907</v>
      </c>
      <c r="B156" s="57">
        <v>27889.586776859429</v>
      </c>
      <c r="C156" s="59">
        <f t="shared" si="10"/>
        <v>27.889586776859428</v>
      </c>
      <c r="E156">
        <f t="shared" si="11"/>
        <v>1973</v>
      </c>
      <c r="F156">
        <f t="shared" si="12"/>
        <v>11</v>
      </c>
      <c r="G156">
        <f t="shared" si="13"/>
        <v>1973</v>
      </c>
      <c r="H156">
        <f t="shared" si="14"/>
        <v>8</v>
      </c>
    </row>
    <row r="157" spans="1:8" x14ac:dyDescent="0.25">
      <c r="A157" s="56">
        <v>26937</v>
      </c>
      <c r="B157" s="57">
        <v>30716.033057851157</v>
      </c>
      <c r="C157" s="59">
        <f t="shared" si="10"/>
        <v>30.716033057851156</v>
      </c>
      <c r="E157">
        <f t="shared" si="11"/>
        <v>1973</v>
      </c>
      <c r="F157">
        <f t="shared" si="12"/>
        <v>12</v>
      </c>
      <c r="G157">
        <f t="shared" si="13"/>
        <v>1973</v>
      </c>
      <c r="H157">
        <f t="shared" si="14"/>
        <v>9</v>
      </c>
    </row>
    <row r="158" spans="1:8" x14ac:dyDescent="0.25">
      <c r="A158" s="56">
        <v>26968</v>
      </c>
      <c r="B158" s="57">
        <v>37943.801652892464</v>
      </c>
      <c r="C158" s="59">
        <f t="shared" si="10"/>
        <v>37.943801652892461</v>
      </c>
      <c r="E158">
        <f t="shared" si="11"/>
        <v>1974</v>
      </c>
      <c r="F158">
        <f t="shared" si="12"/>
        <v>1</v>
      </c>
      <c r="G158">
        <f t="shared" si="13"/>
        <v>1973</v>
      </c>
      <c r="H158">
        <f t="shared" si="14"/>
        <v>10</v>
      </c>
    </row>
    <row r="159" spans="1:8" x14ac:dyDescent="0.25">
      <c r="A159" s="56">
        <v>26998</v>
      </c>
      <c r="B159" s="57">
        <v>80050.909090908885</v>
      </c>
      <c r="C159" s="59">
        <f t="shared" si="10"/>
        <v>80.050909090908888</v>
      </c>
      <c r="E159">
        <f t="shared" si="11"/>
        <v>1974</v>
      </c>
      <c r="F159">
        <f t="shared" si="12"/>
        <v>2</v>
      </c>
      <c r="G159">
        <f t="shared" si="13"/>
        <v>1973</v>
      </c>
      <c r="H159">
        <f t="shared" si="14"/>
        <v>11</v>
      </c>
    </row>
    <row r="160" spans="1:8" x14ac:dyDescent="0.25">
      <c r="A160" s="56">
        <v>27029</v>
      </c>
      <c r="B160" s="57">
        <v>108773.55371900798</v>
      </c>
      <c r="C160" s="59">
        <f t="shared" si="10"/>
        <v>108.77355371900798</v>
      </c>
      <c r="E160">
        <f t="shared" si="11"/>
        <v>1974</v>
      </c>
      <c r="F160">
        <f t="shared" si="12"/>
        <v>3</v>
      </c>
      <c r="G160">
        <f t="shared" si="13"/>
        <v>1973</v>
      </c>
      <c r="H160">
        <f t="shared" si="14"/>
        <v>12</v>
      </c>
    </row>
    <row r="161" spans="1:8" x14ac:dyDescent="0.25">
      <c r="A161" s="56">
        <v>27060</v>
      </c>
      <c r="B161" s="57">
        <v>142460.82644628061</v>
      </c>
      <c r="C161" s="59">
        <f t="shared" si="10"/>
        <v>142.46082644628061</v>
      </c>
      <c r="E161">
        <f t="shared" si="11"/>
        <v>1974</v>
      </c>
      <c r="F161">
        <f t="shared" si="12"/>
        <v>4</v>
      </c>
      <c r="G161">
        <f t="shared" si="13"/>
        <v>1974</v>
      </c>
      <c r="H161">
        <f t="shared" si="14"/>
        <v>1</v>
      </c>
    </row>
    <row r="162" spans="1:8" x14ac:dyDescent="0.25">
      <c r="A162" s="56">
        <v>27088</v>
      </c>
      <c r="B162" s="57">
        <v>86558.677685950184</v>
      </c>
      <c r="C162" s="59">
        <f t="shared" si="10"/>
        <v>86.558677685950187</v>
      </c>
      <c r="E162">
        <f t="shared" si="11"/>
        <v>1974</v>
      </c>
      <c r="F162">
        <f t="shared" si="12"/>
        <v>5</v>
      </c>
      <c r="G162">
        <f t="shared" si="13"/>
        <v>1974</v>
      </c>
      <c r="H162">
        <f t="shared" si="14"/>
        <v>2</v>
      </c>
    </row>
    <row r="163" spans="1:8" x14ac:dyDescent="0.25">
      <c r="A163" s="56">
        <v>27119</v>
      </c>
      <c r="B163" s="57">
        <v>147550.41322314012</v>
      </c>
      <c r="C163" s="59">
        <f t="shared" si="10"/>
        <v>147.55041322314011</v>
      </c>
      <c r="E163">
        <f t="shared" si="11"/>
        <v>1974</v>
      </c>
      <c r="F163">
        <f t="shared" si="12"/>
        <v>6</v>
      </c>
      <c r="G163">
        <f t="shared" si="13"/>
        <v>1974</v>
      </c>
      <c r="H163">
        <f t="shared" si="14"/>
        <v>3</v>
      </c>
    </row>
    <row r="164" spans="1:8" x14ac:dyDescent="0.25">
      <c r="A164" s="56">
        <v>27149</v>
      </c>
      <c r="B164" s="57">
        <v>209950.41322313994</v>
      </c>
      <c r="C164" s="59">
        <f t="shared" si="10"/>
        <v>209.95041322313995</v>
      </c>
      <c r="E164">
        <f t="shared" si="11"/>
        <v>1974</v>
      </c>
      <c r="F164">
        <f t="shared" si="12"/>
        <v>7</v>
      </c>
      <c r="G164">
        <f t="shared" si="13"/>
        <v>1974</v>
      </c>
      <c r="H164">
        <f t="shared" si="14"/>
        <v>4</v>
      </c>
    </row>
    <row r="165" spans="1:8" x14ac:dyDescent="0.25">
      <c r="A165" s="56">
        <v>27180</v>
      </c>
      <c r="B165" s="57">
        <v>151001.65289256157</v>
      </c>
      <c r="C165" s="59">
        <f t="shared" si="10"/>
        <v>151.00165289256157</v>
      </c>
      <c r="E165">
        <f t="shared" si="11"/>
        <v>1974</v>
      </c>
      <c r="F165">
        <f t="shared" si="12"/>
        <v>8</v>
      </c>
      <c r="G165">
        <f t="shared" si="13"/>
        <v>1974</v>
      </c>
      <c r="H165">
        <f t="shared" si="14"/>
        <v>5</v>
      </c>
    </row>
    <row r="166" spans="1:8" x14ac:dyDescent="0.25">
      <c r="A166" s="56">
        <v>27210</v>
      </c>
      <c r="B166" s="57">
        <v>81346.115702479117</v>
      </c>
      <c r="C166" s="59">
        <f t="shared" si="10"/>
        <v>81.346115702479111</v>
      </c>
      <c r="E166">
        <f t="shared" si="11"/>
        <v>1974</v>
      </c>
      <c r="F166">
        <f t="shared" si="12"/>
        <v>9</v>
      </c>
      <c r="G166">
        <f t="shared" si="13"/>
        <v>1974</v>
      </c>
      <c r="H166">
        <f t="shared" si="14"/>
        <v>6</v>
      </c>
    </row>
    <row r="167" spans="1:8" x14ac:dyDescent="0.25">
      <c r="A167" s="56">
        <v>27241</v>
      </c>
      <c r="B167" s="57">
        <v>46365.619834710618</v>
      </c>
      <c r="C167" s="59">
        <f t="shared" si="10"/>
        <v>46.365619834710621</v>
      </c>
      <c r="E167">
        <f t="shared" si="11"/>
        <v>1974</v>
      </c>
      <c r="F167">
        <f t="shared" si="12"/>
        <v>10</v>
      </c>
      <c r="G167">
        <f t="shared" si="13"/>
        <v>1974</v>
      </c>
      <c r="H167">
        <f t="shared" si="14"/>
        <v>7</v>
      </c>
    </row>
    <row r="168" spans="1:8" x14ac:dyDescent="0.25">
      <c r="A168" s="56">
        <v>27272</v>
      </c>
      <c r="B168" s="57">
        <v>36468.099173553623</v>
      </c>
      <c r="C168" s="59">
        <f t="shared" si="10"/>
        <v>36.468099173553625</v>
      </c>
      <c r="E168">
        <f t="shared" si="11"/>
        <v>1974</v>
      </c>
      <c r="F168">
        <f t="shared" si="12"/>
        <v>11</v>
      </c>
      <c r="G168">
        <f t="shared" si="13"/>
        <v>1974</v>
      </c>
      <c r="H168">
        <f t="shared" si="14"/>
        <v>8</v>
      </c>
    </row>
    <row r="169" spans="1:8" x14ac:dyDescent="0.25">
      <c r="A169" s="56">
        <v>27302</v>
      </c>
      <c r="B169" s="57">
        <v>34228.760330578421</v>
      </c>
      <c r="C169" s="59">
        <f t="shared" si="10"/>
        <v>34.228760330578424</v>
      </c>
      <c r="E169">
        <f t="shared" si="11"/>
        <v>1974</v>
      </c>
      <c r="F169">
        <f t="shared" si="12"/>
        <v>12</v>
      </c>
      <c r="G169">
        <f t="shared" si="13"/>
        <v>1974</v>
      </c>
      <c r="H169">
        <f t="shared" si="14"/>
        <v>9</v>
      </c>
    </row>
    <row r="170" spans="1:8" x14ac:dyDescent="0.25">
      <c r="A170" s="56">
        <v>27333</v>
      </c>
      <c r="B170" s="57">
        <v>41250.247933884188</v>
      </c>
      <c r="C170" s="59">
        <f t="shared" si="10"/>
        <v>41.250247933884189</v>
      </c>
      <c r="E170">
        <f t="shared" si="11"/>
        <v>1975</v>
      </c>
      <c r="F170">
        <f t="shared" si="12"/>
        <v>1</v>
      </c>
      <c r="G170">
        <f t="shared" si="13"/>
        <v>1974</v>
      </c>
      <c r="H170">
        <f t="shared" si="14"/>
        <v>10</v>
      </c>
    </row>
    <row r="171" spans="1:8" x14ac:dyDescent="0.25">
      <c r="A171" s="56">
        <v>27363</v>
      </c>
      <c r="B171" s="57">
        <v>51056.528925619699</v>
      </c>
      <c r="C171" s="59">
        <f t="shared" si="10"/>
        <v>51.056528925619702</v>
      </c>
      <c r="E171">
        <f t="shared" si="11"/>
        <v>1975</v>
      </c>
      <c r="F171">
        <f t="shared" si="12"/>
        <v>2</v>
      </c>
      <c r="G171">
        <f t="shared" si="13"/>
        <v>1974</v>
      </c>
      <c r="H171">
        <f t="shared" si="14"/>
        <v>11</v>
      </c>
    </row>
    <row r="172" spans="1:8" x14ac:dyDescent="0.25">
      <c r="A172" s="56">
        <v>27394</v>
      </c>
      <c r="B172" s="57">
        <v>61205.950413222978</v>
      </c>
      <c r="C172" s="59">
        <f t="shared" si="10"/>
        <v>61.205950413222979</v>
      </c>
      <c r="E172">
        <f t="shared" si="11"/>
        <v>1975</v>
      </c>
      <c r="F172">
        <f t="shared" si="12"/>
        <v>3</v>
      </c>
      <c r="G172">
        <f t="shared" si="13"/>
        <v>1974</v>
      </c>
      <c r="H172">
        <f t="shared" si="14"/>
        <v>12</v>
      </c>
    </row>
    <row r="173" spans="1:8" x14ac:dyDescent="0.25">
      <c r="A173" s="56">
        <v>27425</v>
      </c>
      <c r="B173" s="57">
        <v>55283.305785123819</v>
      </c>
      <c r="C173" s="59">
        <f t="shared" si="10"/>
        <v>55.283305785123822</v>
      </c>
      <c r="E173">
        <f t="shared" si="11"/>
        <v>1975</v>
      </c>
      <c r="F173">
        <f t="shared" si="12"/>
        <v>4</v>
      </c>
      <c r="G173">
        <f t="shared" si="13"/>
        <v>1975</v>
      </c>
      <c r="H173">
        <f t="shared" si="14"/>
        <v>1</v>
      </c>
    </row>
    <row r="174" spans="1:8" x14ac:dyDescent="0.25">
      <c r="A174" s="56">
        <v>27453</v>
      </c>
      <c r="B174" s="57">
        <v>59160.991735537034</v>
      </c>
      <c r="C174" s="59">
        <f t="shared" si="10"/>
        <v>59.160991735537031</v>
      </c>
      <c r="E174">
        <f t="shared" si="11"/>
        <v>1975</v>
      </c>
      <c r="F174">
        <f t="shared" si="12"/>
        <v>5</v>
      </c>
      <c r="G174">
        <f t="shared" si="13"/>
        <v>1975</v>
      </c>
      <c r="H174">
        <f t="shared" si="14"/>
        <v>2</v>
      </c>
    </row>
    <row r="175" spans="1:8" x14ac:dyDescent="0.25">
      <c r="A175" s="56">
        <v>27484</v>
      </c>
      <c r="B175" s="57">
        <v>115814.87603305755</v>
      </c>
      <c r="C175" s="59">
        <f t="shared" si="10"/>
        <v>115.81487603305754</v>
      </c>
      <c r="E175">
        <f t="shared" si="11"/>
        <v>1975</v>
      </c>
      <c r="F175">
        <f t="shared" si="12"/>
        <v>6</v>
      </c>
      <c r="G175">
        <f t="shared" si="13"/>
        <v>1975</v>
      </c>
      <c r="H175">
        <f t="shared" si="14"/>
        <v>3</v>
      </c>
    </row>
    <row r="176" spans="1:8" x14ac:dyDescent="0.25">
      <c r="A176" s="56">
        <v>27514</v>
      </c>
      <c r="B176" s="57">
        <v>125355.37190082611</v>
      </c>
      <c r="C176" s="59">
        <f t="shared" si="10"/>
        <v>125.35537190082611</v>
      </c>
      <c r="E176">
        <f t="shared" si="11"/>
        <v>1975</v>
      </c>
      <c r="F176">
        <f t="shared" si="12"/>
        <v>7</v>
      </c>
      <c r="G176">
        <f t="shared" si="13"/>
        <v>1975</v>
      </c>
      <c r="H176">
        <f t="shared" si="14"/>
        <v>4</v>
      </c>
    </row>
    <row r="177" spans="1:8" x14ac:dyDescent="0.25">
      <c r="A177" s="56">
        <v>27545</v>
      </c>
      <c r="B177" s="57">
        <v>176112.3966942144</v>
      </c>
      <c r="C177" s="59">
        <f t="shared" si="10"/>
        <v>176.1123966942144</v>
      </c>
      <c r="E177">
        <f t="shared" si="11"/>
        <v>1975</v>
      </c>
      <c r="F177">
        <f t="shared" si="12"/>
        <v>8</v>
      </c>
      <c r="G177">
        <f t="shared" si="13"/>
        <v>1975</v>
      </c>
      <c r="H177">
        <f t="shared" si="14"/>
        <v>5</v>
      </c>
    </row>
    <row r="178" spans="1:8" x14ac:dyDescent="0.25">
      <c r="A178" s="56">
        <v>27575</v>
      </c>
      <c r="B178" s="57">
        <v>98261.157024793123</v>
      </c>
      <c r="C178" s="59">
        <f t="shared" si="10"/>
        <v>98.261157024793121</v>
      </c>
      <c r="E178">
        <f t="shared" si="11"/>
        <v>1975</v>
      </c>
      <c r="F178">
        <f t="shared" si="12"/>
        <v>9</v>
      </c>
      <c r="G178">
        <f t="shared" si="13"/>
        <v>1975</v>
      </c>
      <c r="H178">
        <f t="shared" si="14"/>
        <v>6</v>
      </c>
    </row>
    <row r="179" spans="1:8" x14ac:dyDescent="0.25">
      <c r="A179" s="56">
        <v>27606</v>
      </c>
      <c r="B179" s="57">
        <v>51526.611570247798</v>
      </c>
      <c r="C179" s="59">
        <f t="shared" si="10"/>
        <v>51.526611570247795</v>
      </c>
      <c r="E179">
        <f t="shared" si="11"/>
        <v>1975</v>
      </c>
      <c r="F179">
        <f t="shared" si="12"/>
        <v>10</v>
      </c>
      <c r="G179">
        <f t="shared" si="13"/>
        <v>1975</v>
      </c>
      <c r="H179">
        <f t="shared" si="14"/>
        <v>7</v>
      </c>
    </row>
    <row r="180" spans="1:8" x14ac:dyDescent="0.25">
      <c r="A180" s="56">
        <v>27637</v>
      </c>
      <c r="B180" s="57">
        <v>39163.636363636258</v>
      </c>
      <c r="C180" s="59">
        <f t="shared" si="10"/>
        <v>39.163636363636257</v>
      </c>
      <c r="E180">
        <f t="shared" si="11"/>
        <v>1975</v>
      </c>
      <c r="F180">
        <f t="shared" si="12"/>
        <v>11</v>
      </c>
      <c r="G180">
        <f t="shared" si="13"/>
        <v>1975</v>
      </c>
      <c r="H180">
        <f t="shared" si="14"/>
        <v>8</v>
      </c>
    </row>
    <row r="181" spans="1:8" x14ac:dyDescent="0.25">
      <c r="A181" s="56">
        <v>27667</v>
      </c>
      <c r="B181" s="57">
        <v>36956.033057851142</v>
      </c>
      <c r="C181" s="59">
        <f t="shared" si="10"/>
        <v>36.956033057851144</v>
      </c>
      <c r="E181">
        <f t="shared" si="11"/>
        <v>1975</v>
      </c>
      <c r="F181">
        <f t="shared" si="12"/>
        <v>12</v>
      </c>
      <c r="G181">
        <f t="shared" si="13"/>
        <v>1975</v>
      </c>
      <c r="H181">
        <f t="shared" si="14"/>
        <v>9</v>
      </c>
    </row>
    <row r="182" spans="1:8" x14ac:dyDescent="0.25">
      <c r="A182" s="56">
        <v>27698</v>
      </c>
      <c r="B182" s="57">
        <v>47696.528925619707</v>
      </c>
      <c r="C182" s="59">
        <f t="shared" si="10"/>
        <v>47.69652892561971</v>
      </c>
      <c r="E182">
        <f t="shared" si="11"/>
        <v>1976</v>
      </c>
      <c r="F182">
        <f t="shared" si="12"/>
        <v>1</v>
      </c>
      <c r="G182">
        <f t="shared" si="13"/>
        <v>1975</v>
      </c>
      <c r="H182">
        <f t="shared" si="14"/>
        <v>10</v>
      </c>
    </row>
    <row r="183" spans="1:8" x14ac:dyDescent="0.25">
      <c r="A183" s="56">
        <v>27728</v>
      </c>
      <c r="B183" s="57">
        <v>59873.057851239508</v>
      </c>
      <c r="C183" s="59">
        <f t="shared" si="10"/>
        <v>59.873057851239508</v>
      </c>
      <c r="E183">
        <f t="shared" si="11"/>
        <v>1976</v>
      </c>
      <c r="F183">
        <f t="shared" si="12"/>
        <v>2</v>
      </c>
      <c r="G183">
        <f t="shared" si="13"/>
        <v>1975</v>
      </c>
      <c r="H183">
        <f t="shared" si="14"/>
        <v>11</v>
      </c>
    </row>
    <row r="184" spans="1:8" x14ac:dyDescent="0.25">
      <c r="A184" s="56">
        <v>27759</v>
      </c>
      <c r="B184" s="57">
        <v>70254.545454545267</v>
      </c>
      <c r="C184" s="59">
        <f t="shared" si="10"/>
        <v>70.254545454545266</v>
      </c>
      <c r="E184">
        <f t="shared" si="11"/>
        <v>1976</v>
      </c>
      <c r="F184">
        <f t="shared" si="12"/>
        <v>3</v>
      </c>
      <c r="G184">
        <f t="shared" si="13"/>
        <v>1975</v>
      </c>
      <c r="H184">
        <f t="shared" si="14"/>
        <v>12</v>
      </c>
    </row>
    <row r="185" spans="1:8" x14ac:dyDescent="0.25">
      <c r="A185" s="56">
        <v>27790</v>
      </c>
      <c r="B185" s="57">
        <v>68876.033057851062</v>
      </c>
      <c r="C185" s="59">
        <f t="shared" si="10"/>
        <v>68.87603305785106</v>
      </c>
      <c r="E185">
        <f t="shared" si="11"/>
        <v>1976</v>
      </c>
      <c r="F185">
        <f t="shared" si="12"/>
        <v>4</v>
      </c>
      <c r="G185">
        <f t="shared" si="13"/>
        <v>1976</v>
      </c>
      <c r="H185">
        <f t="shared" si="14"/>
        <v>1</v>
      </c>
    </row>
    <row r="186" spans="1:8" x14ac:dyDescent="0.25">
      <c r="A186" s="56">
        <v>27819</v>
      </c>
      <c r="B186" s="57">
        <v>59974.2148760329</v>
      </c>
      <c r="C186" s="59">
        <f t="shared" si="10"/>
        <v>59.974214876032903</v>
      </c>
      <c r="E186">
        <f t="shared" si="11"/>
        <v>1976</v>
      </c>
      <c r="F186">
        <f t="shared" si="12"/>
        <v>5</v>
      </c>
      <c r="G186">
        <f t="shared" si="13"/>
        <v>1976</v>
      </c>
      <c r="H186">
        <f t="shared" si="14"/>
        <v>2</v>
      </c>
    </row>
    <row r="187" spans="1:8" x14ac:dyDescent="0.25">
      <c r="A187" s="56">
        <v>27850</v>
      </c>
      <c r="B187" s="57">
        <v>92112.396694214636</v>
      </c>
      <c r="C187" s="59">
        <f t="shared" si="10"/>
        <v>92.112396694214638</v>
      </c>
      <c r="E187">
        <f t="shared" si="11"/>
        <v>1976</v>
      </c>
      <c r="F187">
        <f t="shared" si="12"/>
        <v>6</v>
      </c>
      <c r="G187">
        <f t="shared" si="13"/>
        <v>1976</v>
      </c>
      <c r="H187">
        <f t="shared" si="14"/>
        <v>3</v>
      </c>
    </row>
    <row r="188" spans="1:8" x14ac:dyDescent="0.25">
      <c r="A188" s="56">
        <v>27880</v>
      </c>
      <c r="B188" s="57">
        <v>96218.181818181562</v>
      </c>
      <c r="C188" s="59">
        <f t="shared" si="10"/>
        <v>96.218181818181563</v>
      </c>
      <c r="E188">
        <f t="shared" si="11"/>
        <v>1976</v>
      </c>
      <c r="F188">
        <f t="shared" si="12"/>
        <v>7</v>
      </c>
      <c r="G188">
        <f t="shared" si="13"/>
        <v>1976</v>
      </c>
      <c r="H188">
        <f t="shared" si="14"/>
        <v>4</v>
      </c>
    </row>
    <row r="189" spans="1:8" x14ac:dyDescent="0.25">
      <c r="A189" s="56">
        <v>27911</v>
      </c>
      <c r="B189" s="57">
        <v>84503.801652892333</v>
      </c>
      <c r="C189" s="59">
        <f t="shared" si="10"/>
        <v>84.503801652892335</v>
      </c>
      <c r="E189">
        <f t="shared" si="11"/>
        <v>1976</v>
      </c>
      <c r="F189">
        <f t="shared" si="12"/>
        <v>8</v>
      </c>
      <c r="G189">
        <f t="shared" si="13"/>
        <v>1976</v>
      </c>
      <c r="H189">
        <f t="shared" si="14"/>
        <v>5</v>
      </c>
    </row>
    <row r="190" spans="1:8" x14ac:dyDescent="0.25">
      <c r="A190" s="56">
        <v>27941</v>
      </c>
      <c r="B190" s="57">
        <v>45695.206611570124</v>
      </c>
      <c r="C190" s="59">
        <f t="shared" si="10"/>
        <v>45.695206611570121</v>
      </c>
      <c r="E190">
        <f t="shared" si="11"/>
        <v>1976</v>
      </c>
      <c r="F190">
        <f t="shared" si="12"/>
        <v>9</v>
      </c>
      <c r="G190">
        <f t="shared" si="13"/>
        <v>1976</v>
      </c>
      <c r="H190">
        <f t="shared" si="14"/>
        <v>6</v>
      </c>
    </row>
    <row r="191" spans="1:8" x14ac:dyDescent="0.25">
      <c r="A191" s="56">
        <v>27972</v>
      </c>
      <c r="B191" s="57">
        <v>34994.380165289163</v>
      </c>
      <c r="C191" s="59">
        <f t="shared" si="10"/>
        <v>34.994380165289165</v>
      </c>
      <c r="E191">
        <f t="shared" si="11"/>
        <v>1976</v>
      </c>
      <c r="F191">
        <f t="shared" si="12"/>
        <v>10</v>
      </c>
      <c r="G191">
        <f t="shared" si="13"/>
        <v>1976</v>
      </c>
      <c r="H191">
        <f t="shared" si="14"/>
        <v>7</v>
      </c>
    </row>
    <row r="192" spans="1:8" x14ac:dyDescent="0.25">
      <c r="A192" s="56">
        <v>28003</v>
      </c>
      <c r="B192" s="57">
        <v>40885.289256198237</v>
      </c>
      <c r="C192" s="59">
        <f t="shared" si="10"/>
        <v>40.885289256198234</v>
      </c>
      <c r="E192">
        <f t="shared" si="11"/>
        <v>1976</v>
      </c>
      <c r="F192">
        <f t="shared" si="12"/>
        <v>11</v>
      </c>
      <c r="G192">
        <f t="shared" si="13"/>
        <v>1976</v>
      </c>
      <c r="H192">
        <f t="shared" si="14"/>
        <v>8</v>
      </c>
    </row>
    <row r="193" spans="1:8" x14ac:dyDescent="0.25">
      <c r="A193" s="56">
        <v>28033</v>
      </c>
      <c r="B193" s="57">
        <v>37584.793388429651</v>
      </c>
      <c r="C193" s="59">
        <f t="shared" si="10"/>
        <v>37.584793388429652</v>
      </c>
      <c r="E193">
        <f t="shared" si="11"/>
        <v>1976</v>
      </c>
      <c r="F193">
        <f t="shared" si="12"/>
        <v>12</v>
      </c>
      <c r="G193">
        <f t="shared" si="13"/>
        <v>1976</v>
      </c>
      <c r="H193">
        <f t="shared" si="14"/>
        <v>9</v>
      </c>
    </row>
    <row r="194" spans="1:8" x14ac:dyDescent="0.25">
      <c r="A194" s="56">
        <v>28064</v>
      </c>
      <c r="B194" s="57">
        <v>44437.685950413106</v>
      </c>
      <c r="C194" s="59">
        <f t="shared" si="10"/>
        <v>44.437685950413105</v>
      </c>
      <c r="E194">
        <f t="shared" si="11"/>
        <v>1977</v>
      </c>
      <c r="F194">
        <f t="shared" si="12"/>
        <v>1</v>
      </c>
      <c r="G194">
        <f t="shared" si="13"/>
        <v>1976</v>
      </c>
      <c r="H194">
        <f t="shared" si="14"/>
        <v>10</v>
      </c>
    </row>
    <row r="195" spans="1:8" x14ac:dyDescent="0.25">
      <c r="A195" s="56">
        <v>28094</v>
      </c>
      <c r="B195" s="57">
        <v>49739.504132231275</v>
      </c>
      <c r="C195" s="59">
        <f t="shared" ref="C195:C258" si="15">B195/1000</f>
        <v>49.739504132231275</v>
      </c>
      <c r="E195">
        <f t="shared" ref="E195:E258" si="16">IF($H195&gt;9,G195+1,G195)</f>
        <v>1977</v>
      </c>
      <c r="F195">
        <f t="shared" ref="F195:F258" si="17">IF($H195&gt;9,H195-9,H195+3)</f>
        <v>2</v>
      </c>
      <c r="G195">
        <f t="shared" ref="G195:G258" si="18">YEAR($A195)</f>
        <v>1976</v>
      </c>
      <c r="H195">
        <f t="shared" ref="H195:H258" si="19">MONTH($A195)</f>
        <v>11</v>
      </c>
    </row>
    <row r="196" spans="1:8" x14ac:dyDescent="0.25">
      <c r="A196" s="56">
        <v>28125</v>
      </c>
      <c r="B196" s="57">
        <v>48916.363636363509</v>
      </c>
      <c r="C196" s="59">
        <f t="shared" si="15"/>
        <v>48.916363636363506</v>
      </c>
      <c r="E196">
        <f t="shared" si="16"/>
        <v>1977</v>
      </c>
      <c r="F196">
        <f t="shared" si="17"/>
        <v>3</v>
      </c>
      <c r="G196">
        <f t="shared" si="18"/>
        <v>1976</v>
      </c>
      <c r="H196">
        <f t="shared" si="19"/>
        <v>12</v>
      </c>
    </row>
    <row r="197" spans="1:8" x14ac:dyDescent="0.25">
      <c r="A197" s="56">
        <v>28156</v>
      </c>
      <c r="B197" s="57">
        <v>40454.876033057742</v>
      </c>
      <c r="C197" s="59">
        <f t="shared" si="15"/>
        <v>40.454876033057744</v>
      </c>
      <c r="E197">
        <f t="shared" si="16"/>
        <v>1977</v>
      </c>
      <c r="F197">
        <f t="shared" si="17"/>
        <v>4</v>
      </c>
      <c r="G197">
        <f t="shared" si="18"/>
        <v>1977</v>
      </c>
      <c r="H197">
        <f t="shared" si="19"/>
        <v>1</v>
      </c>
    </row>
    <row r="198" spans="1:8" x14ac:dyDescent="0.25">
      <c r="A198" s="56">
        <v>28184</v>
      </c>
      <c r="B198" s="57">
        <v>40805.950413223029</v>
      </c>
      <c r="C198" s="59">
        <f t="shared" si="15"/>
        <v>40.80595041322303</v>
      </c>
      <c r="E198">
        <f t="shared" si="16"/>
        <v>1977</v>
      </c>
      <c r="F198">
        <f t="shared" si="17"/>
        <v>5</v>
      </c>
      <c r="G198">
        <f t="shared" si="18"/>
        <v>1977</v>
      </c>
      <c r="H198">
        <f t="shared" si="19"/>
        <v>2</v>
      </c>
    </row>
    <row r="199" spans="1:8" x14ac:dyDescent="0.25">
      <c r="A199" s="56">
        <v>28215</v>
      </c>
      <c r="B199" s="57">
        <v>60515.702479338681</v>
      </c>
      <c r="C199" s="59">
        <f t="shared" si="15"/>
        <v>60.515702479338678</v>
      </c>
      <c r="E199">
        <f t="shared" si="16"/>
        <v>1977</v>
      </c>
      <c r="F199">
        <f t="shared" si="17"/>
        <v>6</v>
      </c>
      <c r="G199">
        <f t="shared" si="18"/>
        <v>1977</v>
      </c>
      <c r="H199">
        <f t="shared" si="19"/>
        <v>3</v>
      </c>
    </row>
    <row r="200" spans="1:8" x14ac:dyDescent="0.25">
      <c r="A200" s="56">
        <v>28245</v>
      </c>
      <c r="B200" s="57">
        <v>49626.4462809916</v>
      </c>
      <c r="C200" s="59">
        <f t="shared" si="15"/>
        <v>49.626446280991601</v>
      </c>
      <c r="E200">
        <f t="shared" si="16"/>
        <v>1977</v>
      </c>
      <c r="F200">
        <f t="shared" si="17"/>
        <v>7</v>
      </c>
      <c r="G200">
        <f t="shared" si="18"/>
        <v>1977</v>
      </c>
      <c r="H200">
        <f t="shared" si="19"/>
        <v>4</v>
      </c>
    </row>
    <row r="201" spans="1:8" x14ac:dyDescent="0.25">
      <c r="A201" s="56">
        <v>28276</v>
      </c>
      <c r="B201" s="57">
        <v>48928.264462809784</v>
      </c>
      <c r="C201" s="59">
        <f t="shared" si="15"/>
        <v>48.928264462809786</v>
      </c>
      <c r="E201">
        <f t="shared" si="16"/>
        <v>1977</v>
      </c>
      <c r="F201">
        <f t="shared" si="17"/>
        <v>8</v>
      </c>
      <c r="G201">
        <f t="shared" si="18"/>
        <v>1977</v>
      </c>
      <c r="H201">
        <f t="shared" si="19"/>
        <v>5</v>
      </c>
    </row>
    <row r="202" spans="1:8" x14ac:dyDescent="0.25">
      <c r="A202" s="56">
        <v>28306</v>
      </c>
      <c r="B202" s="57">
        <v>41456.528925619721</v>
      </c>
      <c r="C202" s="59">
        <f t="shared" si="15"/>
        <v>41.456528925619722</v>
      </c>
      <c r="E202">
        <f t="shared" si="16"/>
        <v>1977</v>
      </c>
      <c r="F202">
        <f t="shared" si="17"/>
        <v>9</v>
      </c>
      <c r="G202">
        <f t="shared" si="18"/>
        <v>1977</v>
      </c>
      <c r="H202">
        <f t="shared" si="19"/>
        <v>6</v>
      </c>
    </row>
    <row r="203" spans="1:8" x14ac:dyDescent="0.25">
      <c r="A203" s="56">
        <v>28337</v>
      </c>
      <c r="B203" s="57">
        <v>31689.917355371817</v>
      </c>
      <c r="C203" s="59">
        <f t="shared" si="15"/>
        <v>31.689917355371819</v>
      </c>
      <c r="E203">
        <f t="shared" si="16"/>
        <v>1977</v>
      </c>
      <c r="F203">
        <f t="shared" si="17"/>
        <v>10</v>
      </c>
      <c r="G203">
        <f t="shared" si="18"/>
        <v>1977</v>
      </c>
      <c r="H203">
        <f t="shared" si="19"/>
        <v>7</v>
      </c>
    </row>
    <row r="204" spans="1:8" x14ac:dyDescent="0.25">
      <c r="A204" s="56">
        <v>28368</v>
      </c>
      <c r="B204" s="57">
        <v>31352.727272727188</v>
      </c>
      <c r="C204" s="59">
        <f t="shared" si="15"/>
        <v>31.35272727272719</v>
      </c>
      <c r="E204">
        <f t="shared" si="16"/>
        <v>1977</v>
      </c>
      <c r="F204">
        <f t="shared" si="17"/>
        <v>11</v>
      </c>
      <c r="G204">
        <f t="shared" si="18"/>
        <v>1977</v>
      </c>
      <c r="H204">
        <f t="shared" si="19"/>
        <v>8</v>
      </c>
    </row>
    <row r="205" spans="1:8" x14ac:dyDescent="0.25">
      <c r="A205" s="56">
        <v>28398</v>
      </c>
      <c r="B205" s="57">
        <v>33955.041322313962</v>
      </c>
      <c r="C205" s="59">
        <f t="shared" si="15"/>
        <v>33.95504132231396</v>
      </c>
      <c r="E205">
        <f t="shared" si="16"/>
        <v>1977</v>
      </c>
      <c r="F205">
        <f t="shared" si="17"/>
        <v>12</v>
      </c>
      <c r="G205">
        <f t="shared" si="18"/>
        <v>1977</v>
      </c>
      <c r="H205">
        <f t="shared" si="19"/>
        <v>9</v>
      </c>
    </row>
    <row r="206" spans="1:8" x14ac:dyDescent="0.25">
      <c r="A206" s="56">
        <v>28429</v>
      </c>
      <c r="B206" s="57">
        <v>39373.884297520555</v>
      </c>
      <c r="C206" s="59">
        <f t="shared" si="15"/>
        <v>39.373884297520554</v>
      </c>
      <c r="E206">
        <f t="shared" si="16"/>
        <v>1978</v>
      </c>
      <c r="F206">
        <f t="shared" si="17"/>
        <v>1</v>
      </c>
      <c r="G206">
        <f t="shared" si="18"/>
        <v>1977</v>
      </c>
      <c r="H206">
        <f t="shared" si="19"/>
        <v>10</v>
      </c>
    </row>
    <row r="207" spans="1:8" x14ac:dyDescent="0.25">
      <c r="A207" s="56">
        <v>28459</v>
      </c>
      <c r="B207" s="57">
        <v>46183.140495867643</v>
      </c>
      <c r="C207" s="59">
        <f t="shared" si="15"/>
        <v>46.18314049586764</v>
      </c>
      <c r="E207">
        <f t="shared" si="16"/>
        <v>1978</v>
      </c>
      <c r="F207">
        <f t="shared" si="17"/>
        <v>2</v>
      </c>
      <c r="G207">
        <f t="shared" si="18"/>
        <v>1977</v>
      </c>
      <c r="H207">
        <f t="shared" si="19"/>
        <v>11</v>
      </c>
    </row>
    <row r="208" spans="1:8" x14ac:dyDescent="0.25">
      <c r="A208" s="56">
        <v>28490</v>
      </c>
      <c r="B208" s="57">
        <v>83603.305785123739</v>
      </c>
      <c r="C208" s="59">
        <f t="shared" si="15"/>
        <v>83.603305785123737</v>
      </c>
      <c r="E208">
        <f t="shared" si="16"/>
        <v>1978</v>
      </c>
      <c r="F208">
        <f t="shared" si="17"/>
        <v>3</v>
      </c>
      <c r="G208">
        <f t="shared" si="18"/>
        <v>1977</v>
      </c>
      <c r="H208">
        <f t="shared" si="19"/>
        <v>12</v>
      </c>
    </row>
    <row r="209" spans="1:8" x14ac:dyDescent="0.25">
      <c r="A209" s="56">
        <v>28521</v>
      </c>
      <c r="B209" s="57">
        <v>115517.35537190051</v>
      </c>
      <c r="C209" s="59">
        <f t="shared" si="15"/>
        <v>115.51735537190051</v>
      </c>
      <c r="E209">
        <f t="shared" si="16"/>
        <v>1978</v>
      </c>
      <c r="F209">
        <f t="shared" si="17"/>
        <v>4</v>
      </c>
      <c r="G209">
        <f t="shared" si="18"/>
        <v>1978</v>
      </c>
      <c r="H209">
        <f t="shared" si="19"/>
        <v>1</v>
      </c>
    </row>
    <row r="210" spans="1:8" x14ac:dyDescent="0.25">
      <c r="A210" s="56">
        <v>28549</v>
      </c>
      <c r="B210" s="57">
        <v>86042.975206611343</v>
      </c>
      <c r="C210" s="59">
        <f t="shared" si="15"/>
        <v>86.042975206611345</v>
      </c>
      <c r="E210">
        <f t="shared" si="16"/>
        <v>1978</v>
      </c>
      <c r="F210">
        <f t="shared" si="17"/>
        <v>5</v>
      </c>
      <c r="G210">
        <f t="shared" si="18"/>
        <v>1978</v>
      </c>
      <c r="H210">
        <f t="shared" si="19"/>
        <v>2</v>
      </c>
    </row>
    <row r="211" spans="1:8" x14ac:dyDescent="0.25">
      <c r="A211" s="56">
        <v>28580</v>
      </c>
      <c r="B211" s="57">
        <v>120595.04132231373</v>
      </c>
      <c r="C211" s="59">
        <f t="shared" si="15"/>
        <v>120.59504132231373</v>
      </c>
      <c r="E211">
        <f t="shared" si="16"/>
        <v>1978</v>
      </c>
      <c r="F211">
        <f t="shared" si="17"/>
        <v>6</v>
      </c>
      <c r="G211">
        <f t="shared" si="18"/>
        <v>1978</v>
      </c>
      <c r="H211">
        <f t="shared" si="19"/>
        <v>3</v>
      </c>
    </row>
    <row r="212" spans="1:8" x14ac:dyDescent="0.25">
      <c r="A212" s="56">
        <v>28610</v>
      </c>
      <c r="B212" s="57">
        <v>137434.71074380129</v>
      </c>
      <c r="C212" s="59">
        <f t="shared" si="15"/>
        <v>137.4347107438013</v>
      </c>
      <c r="E212">
        <f t="shared" si="16"/>
        <v>1978</v>
      </c>
      <c r="F212">
        <f t="shared" si="17"/>
        <v>7</v>
      </c>
      <c r="G212">
        <f t="shared" si="18"/>
        <v>1978</v>
      </c>
      <c r="H212">
        <f t="shared" si="19"/>
        <v>4</v>
      </c>
    </row>
    <row r="213" spans="1:8" x14ac:dyDescent="0.25">
      <c r="A213" s="56">
        <v>28641</v>
      </c>
      <c r="B213" s="57">
        <v>106889.25619834682</v>
      </c>
      <c r="C213" s="59">
        <f t="shared" si="15"/>
        <v>106.88925619834681</v>
      </c>
      <c r="E213">
        <f t="shared" si="16"/>
        <v>1978</v>
      </c>
      <c r="F213">
        <f t="shared" si="17"/>
        <v>8</v>
      </c>
      <c r="G213">
        <f t="shared" si="18"/>
        <v>1978</v>
      </c>
      <c r="H213">
        <f t="shared" si="19"/>
        <v>5</v>
      </c>
    </row>
    <row r="214" spans="1:8" x14ac:dyDescent="0.25">
      <c r="A214" s="56">
        <v>28671</v>
      </c>
      <c r="B214" s="57">
        <v>52006.611570247798</v>
      </c>
      <c r="C214" s="59">
        <f t="shared" si="15"/>
        <v>52.006611570247799</v>
      </c>
      <c r="E214">
        <f t="shared" si="16"/>
        <v>1978</v>
      </c>
      <c r="F214">
        <f t="shared" si="17"/>
        <v>9</v>
      </c>
      <c r="G214">
        <f t="shared" si="18"/>
        <v>1978</v>
      </c>
      <c r="H214">
        <f t="shared" si="19"/>
        <v>6</v>
      </c>
    </row>
    <row r="215" spans="1:8" x14ac:dyDescent="0.25">
      <c r="A215" s="56">
        <v>28702</v>
      </c>
      <c r="B215" s="57">
        <v>36126.942148760238</v>
      </c>
      <c r="C215" s="59">
        <f t="shared" si="15"/>
        <v>36.126942148760236</v>
      </c>
      <c r="E215">
        <f t="shared" si="16"/>
        <v>1978</v>
      </c>
      <c r="F215">
        <f t="shared" si="17"/>
        <v>10</v>
      </c>
      <c r="G215">
        <f t="shared" si="18"/>
        <v>1978</v>
      </c>
      <c r="H215">
        <f t="shared" si="19"/>
        <v>7</v>
      </c>
    </row>
    <row r="216" spans="1:8" x14ac:dyDescent="0.25">
      <c r="A216" s="56">
        <v>28733</v>
      </c>
      <c r="B216" s="57">
        <v>30208.264462809839</v>
      </c>
      <c r="C216" s="59">
        <f t="shared" si="15"/>
        <v>30.20826446280984</v>
      </c>
      <c r="E216">
        <f t="shared" si="16"/>
        <v>1978</v>
      </c>
      <c r="F216">
        <f t="shared" si="17"/>
        <v>11</v>
      </c>
      <c r="G216">
        <f t="shared" si="18"/>
        <v>1978</v>
      </c>
      <c r="H216">
        <f t="shared" si="19"/>
        <v>8</v>
      </c>
    </row>
    <row r="217" spans="1:8" x14ac:dyDescent="0.25">
      <c r="A217" s="56">
        <v>28763</v>
      </c>
      <c r="B217" s="57">
        <v>33907.438016528838</v>
      </c>
      <c r="C217" s="59">
        <f t="shared" si="15"/>
        <v>33.907438016528836</v>
      </c>
      <c r="E217">
        <f t="shared" si="16"/>
        <v>1978</v>
      </c>
      <c r="F217">
        <f t="shared" si="17"/>
        <v>12</v>
      </c>
      <c r="G217">
        <f t="shared" si="18"/>
        <v>1978</v>
      </c>
      <c r="H217">
        <f t="shared" si="19"/>
        <v>9</v>
      </c>
    </row>
    <row r="218" spans="1:8" x14ac:dyDescent="0.25">
      <c r="A218" s="56">
        <v>28794</v>
      </c>
      <c r="B218" s="57">
        <v>34770.247933884202</v>
      </c>
      <c r="C218" s="59">
        <f t="shared" si="15"/>
        <v>34.7702479338842</v>
      </c>
      <c r="E218">
        <f t="shared" si="16"/>
        <v>1979</v>
      </c>
      <c r="F218">
        <f t="shared" si="17"/>
        <v>1</v>
      </c>
      <c r="G218">
        <f t="shared" si="18"/>
        <v>1978</v>
      </c>
      <c r="H218">
        <f t="shared" si="19"/>
        <v>10</v>
      </c>
    </row>
    <row r="219" spans="1:8" x14ac:dyDescent="0.25">
      <c r="A219" s="56">
        <v>28824</v>
      </c>
      <c r="B219" s="57">
        <v>35170.909090909001</v>
      </c>
      <c r="C219" s="59">
        <f t="shared" si="15"/>
        <v>35.170909090908999</v>
      </c>
      <c r="E219">
        <f t="shared" si="16"/>
        <v>1979</v>
      </c>
      <c r="F219">
        <f t="shared" si="17"/>
        <v>2</v>
      </c>
      <c r="G219">
        <f t="shared" si="18"/>
        <v>1978</v>
      </c>
      <c r="H219">
        <f t="shared" si="19"/>
        <v>11</v>
      </c>
    </row>
    <row r="220" spans="1:8" x14ac:dyDescent="0.25">
      <c r="A220" s="56">
        <v>28855</v>
      </c>
      <c r="B220" s="57">
        <v>41279.999999999891</v>
      </c>
      <c r="C220" s="59">
        <f t="shared" si="15"/>
        <v>41.279999999999887</v>
      </c>
      <c r="E220">
        <f t="shared" si="16"/>
        <v>1979</v>
      </c>
      <c r="F220">
        <f t="shared" si="17"/>
        <v>3</v>
      </c>
      <c r="G220">
        <f t="shared" si="18"/>
        <v>1978</v>
      </c>
      <c r="H220">
        <f t="shared" si="19"/>
        <v>12</v>
      </c>
    </row>
    <row r="221" spans="1:8" x14ac:dyDescent="0.25">
      <c r="A221" s="56">
        <v>28886</v>
      </c>
      <c r="B221" s="57">
        <v>45455.206611570124</v>
      </c>
      <c r="C221" s="59">
        <f t="shared" si="15"/>
        <v>45.455206611570127</v>
      </c>
      <c r="E221">
        <f t="shared" si="16"/>
        <v>1979</v>
      </c>
      <c r="F221">
        <f t="shared" si="17"/>
        <v>4</v>
      </c>
      <c r="G221">
        <f t="shared" si="18"/>
        <v>1979</v>
      </c>
      <c r="H221">
        <f t="shared" si="19"/>
        <v>1</v>
      </c>
    </row>
    <row r="222" spans="1:8" x14ac:dyDescent="0.25">
      <c r="A222" s="56">
        <v>28914</v>
      </c>
      <c r="B222" s="57">
        <v>44306.776859504018</v>
      </c>
      <c r="C222" s="59">
        <f t="shared" si="15"/>
        <v>44.306776859504019</v>
      </c>
      <c r="E222">
        <f t="shared" si="16"/>
        <v>1979</v>
      </c>
      <c r="F222">
        <f t="shared" si="17"/>
        <v>5</v>
      </c>
      <c r="G222">
        <f t="shared" si="18"/>
        <v>1979</v>
      </c>
      <c r="H222">
        <f t="shared" si="19"/>
        <v>2</v>
      </c>
    </row>
    <row r="223" spans="1:8" x14ac:dyDescent="0.25">
      <c r="A223" s="56">
        <v>28945</v>
      </c>
      <c r="B223" s="57">
        <v>76401.322314049379</v>
      </c>
      <c r="C223" s="59">
        <f t="shared" si="15"/>
        <v>76.401322314049381</v>
      </c>
      <c r="E223">
        <f t="shared" si="16"/>
        <v>1979</v>
      </c>
      <c r="F223">
        <f t="shared" si="17"/>
        <v>6</v>
      </c>
      <c r="G223">
        <f t="shared" si="18"/>
        <v>1979</v>
      </c>
      <c r="H223">
        <f t="shared" si="19"/>
        <v>3</v>
      </c>
    </row>
    <row r="224" spans="1:8" x14ac:dyDescent="0.25">
      <c r="A224" s="56">
        <v>28975</v>
      </c>
      <c r="B224" s="57">
        <v>61931.900826446115</v>
      </c>
      <c r="C224" s="59">
        <f t="shared" si="15"/>
        <v>61.931900826446117</v>
      </c>
      <c r="E224">
        <f t="shared" si="16"/>
        <v>1979</v>
      </c>
      <c r="F224">
        <f t="shared" si="17"/>
        <v>7</v>
      </c>
      <c r="G224">
        <f t="shared" si="18"/>
        <v>1979</v>
      </c>
      <c r="H224">
        <f t="shared" si="19"/>
        <v>4</v>
      </c>
    </row>
    <row r="225" spans="1:8" x14ac:dyDescent="0.25">
      <c r="A225" s="56">
        <v>29006</v>
      </c>
      <c r="B225" s="57">
        <v>72414.545454545267</v>
      </c>
      <c r="C225" s="59">
        <f t="shared" si="15"/>
        <v>72.414545454545262</v>
      </c>
      <c r="E225">
        <f t="shared" si="16"/>
        <v>1979</v>
      </c>
      <c r="F225">
        <f t="shared" si="17"/>
        <v>8</v>
      </c>
      <c r="G225">
        <f t="shared" si="18"/>
        <v>1979</v>
      </c>
      <c r="H225">
        <f t="shared" si="19"/>
        <v>5</v>
      </c>
    </row>
    <row r="226" spans="1:8" x14ac:dyDescent="0.25">
      <c r="A226" s="56">
        <v>29036</v>
      </c>
      <c r="B226" s="57">
        <v>33570.247933884209</v>
      </c>
      <c r="C226" s="59">
        <f t="shared" si="15"/>
        <v>33.570247933884211</v>
      </c>
      <c r="E226">
        <f t="shared" si="16"/>
        <v>1979</v>
      </c>
      <c r="F226">
        <f t="shared" si="17"/>
        <v>9</v>
      </c>
      <c r="G226">
        <f t="shared" si="18"/>
        <v>1979</v>
      </c>
      <c r="H226">
        <f t="shared" si="19"/>
        <v>6</v>
      </c>
    </row>
    <row r="227" spans="1:8" x14ac:dyDescent="0.25">
      <c r="A227" s="56">
        <v>29067</v>
      </c>
      <c r="B227" s="57">
        <v>26790.743801652821</v>
      </c>
      <c r="C227" s="59">
        <f t="shared" si="15"/>
        <v>26.79074380165282</v>
      </c>
      <c r="E227">
        <f t="shared" si="16"/>
        <v>1979</v>
      </c>
      <c r="F227">
        <f t="shared" si="17"/>
        <v>10</v>
      </c>
      <c r="G227">
        <f t="shared" si="18"/>
        <v>1979</v>
      </c>
      <c r="H227">
        <f t="shared" si="19"/>
        <v>7</v>
      </c>
    </row>
    <row r="228" spans="1:8" x14ac:dyDescent="0.25">
      <c r="A228" s="56">
        <v>29098</v>
      </c>
      <c r="B228" s="57">
        <v>27235.041322313977</v>
      </c>
      <c r="C228" s="59">
        <f t="shared" si="15"/>
        <v>27.235041322313975</v>
      </c>
      <c r="E228">
        <f t="shared" si="16"/>
        <v>1979</v>
      </c>
      <c r="F228">
        <f t="shared" si="17"/>
        <v>11</v>
      </c>
      <c r="G228">
        <f t="shared" si="18"/>
        <v>1979</v>
      </c>
      <c r="H228">
        <f t="shared" si="19"/>
        <v>8</v>
      </c>
    </row>
    <row r="229" spans="1:8" x14ac:dyDescent="0.25">
      <c r="A229" s="56">
        <v>29128</v>
      </c>
      <c r="B229" s="57">
        <v>29232.3966942148</v>
      </c>
      <c r="C229" s="59">
        <f t="shared" si="15"/>
        <v>29.232396694214799</v>
      </c>
      <c r="E229">
        <f t="shared" si="16"/>
        <v>1979</v>
      </c>
      <c r="F229">
        <f t="shared" si="17"/>
        <v>12</v>
      </c>
      <c r="G229">
        <f t="shared" si="18"/>
        <v>1979</v>
      </c>
      <c r="H229">
        <f t="shared" si="19"/>
        <v>9</v>
      </c>
    </row>
    <row r="230" spans="1:8" x14ac:dyDescent="0.25">
      <c r="A230" s="56">
        <v>29159</v>
      </c>
      <c r="B230" s="57">
        <v>34930.909090909001</v>
      </c>
      <c r="C230" s="59">
        <f t="shared" si="15"/>
        <v>34.930909090908997</v>
      </c>
      <c r="E230">
        <f t="shared" si="16"/>
        <v>1980</v>
      </c>
      <c r="F230">
        <f t="shared" si="17"/>
        <v>1</v>
      </c>
      <c r="G230">
        <f t="shared" si="18"/>
        <v>1979</v>
      </c>
      <c r="H230">
        <f t="shared" si="19"/>
        <v>10</v>
      </c>
    </row>
    <row r="231" spans="1:8" x14ac:dyDescent="0.25">
      <c r="A231" s="56">
        <v>29189</v>
      </c>
      <c r="B231" s="57">
        <v>40587.768595041212</v>
      </c>
      <c r="C231" s="59">
        <f t="shared" si="15"/>
        <v>40.587768595041211</v>
      </c>
      <c r="E231">
        <f t="shared" si="16"/>
        <v>1980</v>
      </c>
      <c r="F231">
        <f t="shared" si="17"/>
        <v>2</v>
      </c>
      <c r="G231">
        <f t="shared" si="18"/>
        <v>1979</v>
      </c>
      <c r="H231">
        <f t="shared" si="19"/>
        <v>11</v>
      </c>
    </row>
    <row r="232" spans="1:8" x14ac:dyDescent="0.25">
      <c r="A232" s="56">
        <v>29220</v>
      </c>
      <c r="B232" s="57">
        <v>52843.636363636222</v>
      </c>
      <c r="C232" s="59">
        <f t="shared" si="15"/>
        <v>52.843636363636222</v>
      </c>
      <c r="E232">
        <f t="shared" si="16"/>
        <v>1980</v>
      </c>
      <c r="F232">
        <f t="shared" si="17"/>
        <v>3</v>
      </c>
      <c r="G232">
        <f t="shared" si="18"/>
        <v>1979</v>
      </c>
      <c r="H232">
        <f t="shared" si="19"/>
        <v>12</v>
      </c>
    </row>
    <row r="233" spans="1:8" x14ac:dyDescent="0.25">
      <c r="A233" s="56">
        <v>29251</v>
      </c>
      <c r="B233" s="57">
        <v>95240.330578512148</v>
      </c>
      <c r="C233" s="59">
        <f t="shared" si="15"/>
        <v>95.240330578512143</v>
      </c>
      <c r="E233">
        <f t="shared" si="16"/>
        <v>1980</v>
      </c>
      <c r="F233">
        <f t="shared" si="17"/>
        <v>4</v>
      </c>
      <c r="G233">
        <f t="shared" si="18"/>
        <v>1980</v>
      </c>
      <c r="H233">
        <f t="shared" si="19"/>
        <v>1</v>
      </c>
    </row>
    <row r="234" spans="1:8" x14ac:dyDescent="0.25">
      <c r="A234" s="56">
        <v>29280</v>
      </c>
      <c r="B234" s="57">
        <v>84079.33884297499</v>
      </c>
      <c r="C234" s="59">
        <f t="shared" si="15"/>
        <v>84.079338842974991</v>
      </c>
      <c r="E234">
        <f t="shared" si="16"/>
        <v>1980</v>
      </c>
      <c r="F234">
        <f t="shared" si="17"/>
        <v>5</v>
      </c>
      <c r="G234">
        <f t="shared" si="18"/>
        <v>1980</v>
      </c>
      <c r="H234">
        <f t="shared" si="19"/>
        <v>2</v>
      </c>
    </row>
    <row r="235" spans="1:8" x14ac:dyDescent="0.25">
      <c r="A235" s="56">
        <v>29311</v>
      </c>
      <c r="B235" s="57">
        <v>85586.776859503909</v>
      </c>
      <c r="C235" s="59">
        <f t="shared" si="15"/>
        <v>85.586776859503914</v>
      </c>
      <c r="E235">
        <f t="shared" si="16"/>
        <v>1980</v>
      </c>
      <c r="F235">
        <f t="shared" si="17"/>
        <v>6</v>
      </c>
      <c r="G235">
        <f t="shared" si="18"/>
        <v>1980</v>
      </c>
      <c r="H235">
        <f t="shared" si="19"/>
        <v>3</v>
      </c>
    </row>
    <row r="236" spans="1:8" x14ac:dyDescent="0.25">
      <c r="A236" s="56">
        <v>29341</v>
      </c>
      <c r="B236" s="57">
        <v>79041.322314049379</v>
      </c>
      <c r="C236" s="59">
        <f t="shared" si="15"/>
        <v>79.041322314049381</v>
      </c>
      <c r="E236">
        <f t="shared" si="16"/>
        <v>1980</v>
      </c>
      <c r="F236">
        <f t="shared" si="17"/>
        <v>7</v>
      </c>
      <c r="G236">
        <f t="shared" si="18"/>
        <v>1980</v>
      </c>
      <c r="H236">
        <f t="shared" si="19"/>
        <v>4</v>
      </c>
    </row>
    <row r="237" spans="1:8" x14ac:dyDescent="0.25">
      <c r="A237" s="56">
        <v>29372</v>
      </c>
      <c r="B237" s="57">
        <v>92181.818181817944</v>
      </c>
      <c r="C237" s="59">
        <f t="shared" si="15"/>
        <v>92.181818181817945</v>
      </c>
      <c r="E237">
        <f t="shared" si="16"/>
        <v>1980</v>
      </c>
      <c r="F237">
        <f t="shared" si="17"/>
        <v>8</v>
      </c>
      <c r="G237">
        <f t="shared" si="18"/>
        <v>1980</v>
      </c>
      <c r="H237">
        <f t="shared" si="19"/>
        <v>5</v>
      </c>
    </row>
    <row r="238" spans="1:8" x14ac:dyDescent="0.25">
      <c r="A238" s="56">
        <v>29402</v>
      </c>
      <c r="B238" s="57">
        <v>44826.446280991615</v>
      </c>
      <c r="C238" s="59">
        <f t="shared" si="15"/>
        <v>44.826446280991618</v>
      </c>
      <c r="E238">
        <f t="shared" si="16"/>
        <v>1980</v>
      </c>
      <c r="F238">
        <f t="shared" si="17"/>
        <v>9</v>
      </c>
      <c r="G238">
        <f t="shared" si="18"/>
        <v>1980</v>
      </c>
      <c r="H238">
        <f t="shared" si="19"/>
        <v>6</v>
      </c>
    </row>
    <row r="239" spans="1:8" x14ac:dyDescent="0.25">
      <c r="A239" s="56">
        <v>29433</v>
      </c>
      <c r="B239" s="57">
        <v>34841.652892561891</v>
      </c>
      <c r="C239" s="59">
        <f t="shared" si="15"/>
        <v>34.841652892561889</v>
      </c>
      <c r="E239">
        <f t="shared" si="16"/>
        <v>1980</v>
      </c>
      <c r="F239">
        <f t="shared" si="17"/>
        <v>10</v>
      </c>
      <c r="G239">
        <f t="shared" si="18"/>
        <v>1980</v>
      </c>
      <c r="H239">
        <f t="shared" si="19"/>
        <v>7</v>
      </c>
    </row>
    <row r="240" spans="1:8" x14ac:dyDescent="0.25">
      <c r="A240" s="56">
        <v>29464</v>
      </c>
      <c r="B240" s="57">
        <v>28117.68595041315</v>
      </c>
      <c r="C240" s="59">
        <f t="shared" si="15"/>
        <v>28.117685950413151</v>
      </c>
      <c r="E240">
        <f t="shared" si="16"/>
        <v>1980</v>
      </c>
      <c r="F240">
        <f t="shared" si="17"/>
        <v>11</v>
      </c>
      <c r="G240">
        <f t="shared" si="18"/>
        <v>1980</v>
      </c>
      <c r="H240">
        <f t="shared" si="19"/>
        <v>8</v>
      </c>
    </row>
    <row r="241" spans="1:8" x14ac:dyDescent="0.25">
      <c r="A241" s="56">
        <v>29494</v>
      </c>
      <c r="B241" s="57">
        <v>29999.99999999992</v>
      </c>
      <c r="C241" s="59">
        <f t="shared" si="15"/>
        <v>29.999999999999918</v>
      </c>
      <c r="E241">
        <f t="shared" si="16"/>
        <v>1980</v>
      </c>
      <c r="F241">
        <f t="shared" si="17"/>
        <v>12</v>
      </c>
      <c r="G241">
        <f t="shared" si="18"/>
        <v>1980</v>
      </c>
      <c r="H241">
        <f t="shared" si="19"/>
        <v>9</v>
      </c>
    </row>
    <row r="242" spans="1:8" x14ac:dyDescent="0.25">
      <c r="A242" s="56">
        <v>29525</v>
      </c>
      <c r="B242" s="57">
        <v>35351.404958677595</v>
      </c>
      <c r="C242" s="59">
        <f t="shared" si="15"/>
        <v>35.351404958677591</v>
      </c>
      <c r="E242">
        <f t="shared" si="16"/>
        <v>1981</v>
      </c>
      <c r="F242">
        <f t="shared" si="17"/>
        <v>1</v>
      </c>
      <c r="G242">
        <f t="shared" si="18"/>
        <v>1980</v>
      </c>
      <c r="H242">
        <f t="shared" si="19"/>
        <v>10</v>
      </c>
    </row>
    <row r="243" spans="1:8" x14ac:dyDescent="0.25">
      <c r="A243" s="56">
        <v>29555</v>
      </c>
      <c r="B243" s="57">
        <v>38532.892561983368</v>
      </c>
      <c r="C243" s="59">
        <f t="shared" si="15"/>
        <v>38.532892561983367</v>
      </c>
      <c r="E243">
        <f t="shared" si="16"/>
        <v>1981</v>
      </c>
      <c r="F243">
        <f t="shared" si="17"/>
        <v>2</v>
      </c>
      <c r="G243">
        <f t="shared" si="18"/>
        <v>1980</v>
      </c>
      <c r="H243">
        <f t="shared" si="19"/>
        <v>11</v>
      </c>
    </row>
    <row r="244" spans="1:8" x14ac:dyDescent="0.25">
      <c r="A244" s="56">
        <v>29586</v>
      </c>
      <c r="B244" s="57">
        <v>48581.157024793261</v>
      </c>
      <c r="C244" s="59">
        <f t="shared" si="15"/>
        <v>48.581157024793264</v>
      </c>
      <c r="E244">
        <f t="shared" si="16"/>
        <v>1981</v>
      </c>
      <c r="F244">
        <f t="shared" si="17"/>
        <v>3</v>
      </c>
      <c r="G244">
        <f t="shared" si="18"/>
        <v>1980</v>
      </c>
      <c r="H244">
        <f t="shared" si="19"/>
        <v>12</v>
      </c>
    </row>
    <row r="245" spans="1:8" x14ac:dyDescent="0.25">
      <c r="A245" s="56">
        <v>29617</v>
      </c>
      <c r="B245" s="57">
        <v>53500.16528925606</v>
      </c>
      <c r="C245" s="59">
        <f t="shared" si="15"/>
        <v>53.50016528925606</v>
      </c>
      <c r="E245">
        <f t="shared" si="16"/>
        <v>1981</v>
      </c>
      <c r="F245">
        <f t="shared" si="17"/>
        <v>4</v>
      </c>
      <c r="G245">
        <f t="shared" si="18"/>
        <v>1981</v>
      </c>
      <c r="H245">
        <f t="shared" si="19"/>
        <v>1</v>
      </c>
    </row>
    <row r="246" spans="1:8" x14ac:dyDescent="0.25">
      <c r="A246" s="56">
        <v>29645</v>
      </c>
      <c r="B246" s="57">
        <v>60606.942148760172</v>
      </c>
      <c r="C246" s="59">
        <f t="shared" si="15"/>
        <v>60.606942148760169</v>
      </c>
      <c r="E246">
        <f t="shared" si="16"/>
        <v>1981</v>
      </c>
      <c r="F246">
        <f t="shared" si="17"/>
        <v>5</v>
      </c>
      <c r="G246">
        <f t="shared" si="18"/>
        <v>1981</v>
      </c>
      <c r="H246">
        <f t="shared" si="19"/>
        <v>2</v>
      </c>
    </row>
    <row r="247" spans="1:8" x14ac:dyDescent="0.25">
      <c r="A247" s="56">
        <v>29676</v>
      </c>
      <c r="B247" s="57">
        <v>65504.132231404787</v>
      </c>
      <c r="C247" s="59">
        <f t="shared" si="15"/>
        <v>65.504132231404782</v>
      </c>
      <c r="E247">
        <f t="shared" si="16"/>
        <v>1981</v>
      </c>
      <c r="F247">
        <f t="shared" si="17"/>
        <v>6</v>
      </c>
      <c r="G247">
        <f t="shared" si="18"/>
        <v>1981</v>
      </c>
      <c r="H247">
        <f t="shared" si="19"/>
        <v>3</v>
      </c>
    </row>
    <row r="248" spans="1:8" x14ac:dyDescent="0.25">
      <c r="A248" s="56">
        <v>29706</v>
      </c>
      <c r="B248" s="57">
        <v>61806.942148760165</v>
      </c>
      <c r="C248" s="59">
        <f t="shared" si="15"/>
        <v>61.806942148760164</v>
      </c>
      <c r="E248">
        <f t="shared" si="16"/>
        <v>1981</v>
      </c>
      <c r="F248">
        <f t="shared" si="17"/>
        <v>7</v>
      </c>
      <c r="G248">
        <f t="shared" si="18"/>
        <v>1981</v>
      </c>
      <c r="H248">
        <f t="shared" si="19"/>
        <v>4</v>
      </c>
    </row>
    <row r="249" spans="1:8" x14ac:dyDescent="0.25">
      <c r="A249" s="56">
        <v>29737</v>
      </c>
      <c r="B249" s="57">
        <v>50396.033057851106</v>
      </c>
      <c r="C249" s="59">
        <f t="shared" si="15"/>
        <v>50.396033057851106</v>
      </c>
      <c r="E249">
        <f t="shared" si="16"/>
        <v>1981</v>
      </c>
      <c r="F249">
        <f t="shared" si="17"/>
        <v>8</v>
      </c>
      <c r="G249">
        <f t="shared" si="18"/>
        <v>1981</v>
      </c>
      <c r="H249">
        <f t="shared" si="19"/>
        <v>5</v>
      </c>
    </row>
    <row r="250" spans="1:8" x14ac:dyDescent="0.25">
      <c r="A250" s="56">
        <v>29767</v>
      </c>
      <c r="B250" s="57">
        <v>29914.710743801574</v>
      </c>
      <c r="C250" s="59">
        <f t="shared" si="15"/>
        <v>29.914710743801574</v>
      </c>
      <c r="E250">
        <f t="shared" si="16"/>
        <v>1981</v>
      </c>
      <c r="F250">
        <f t="shared" si="17"/>
        <v>9</v>
      </c>
      <c r="G250">
        <f t="shared" si="18"/>
        <v>1981</v>
      </c>
      <c r="H250">
        <f t="shared" si="19"/>
        <v>6</v>
      </c>
    </row>
    <row r="251" spans="1:8" x14ac:dyDescent="0.25">
      <c r="A251" s="56">
        <v>29798</v>
      </c>
      <c r="B251" s="57">
        <v>24537.520661156959</v>
      </c>
      <c r="C251" s="59">
        <f t="shared" si="15"/>
        <v>24.537520661156961</v>
      </c>
      <c r="E251">
        <f t="shared" si="16"/>
        <v>1981</v>
      </c>
      <c r="F251">
        <f t="shared" si="17"/>
        <v>10</v>
      </c>
      <c r="G251">
        <f t="shared" si="18"/>
        <v>1981</v>
      </c>
      <c r="H251">
        <f t="shared" si="19"/>
        <v>7</v>
      </c>
    </row>
    <row r="252" spans="1:8" x14ac:dyDescent="0.25">
      <c r="A252" s="56">
        <v>29829</v>
      </c>
      <c r="B252" s="57">
        <v>23502.148760330518</v>
      </c>
      <c r="C252" s="59">
        <f t="shared" si="15"/>
        <v>23.502148760330517</v>
      </c>
      <c r="E252">
        <f t="shared" si="16"/>
        <v>1981</v>
      </c>
      <c r="F252">
        <f t="shared" si="17"/>
        <v>11</v>
      </c>
      <c r="G252">
        <f t="shared" si="18"/>
        <v>1981</v>
      </c>
      <c r="H252">
        <f t="shared" si="19"/>
        <v>8</v>
      </c>
    </row>
    <row r="253" spans="1:8" x14ac:dyDescent="0.25">
      <c r="A253" s="56">
        <v>29859</v>
      </c>
      <c r="B253" s="57">
        <v>26203.636363636295</v>
      </c>
      <c r="C253" s="59">
        <f t="shared" si="15"/>
        <v>26.203636363636296</v>
      </c>
      <c r="E253">
        <f t="shared" si="16"/>
        <v>1981</v>
      </c>
      <c r="F253">
        <f t="shared" si="17"/>
        <v>12</v>
      </c>
      <c r="G253">
        <f t="shared" si="18"/>
        <v>1981</v>
      </c>
      <c r="H253">
        <f t="shared" si="19"/>
        <v>9</v>
      </c>
    </row>
    <row r="254" spans="1:8" x14ac:dyDescent="0.25">
      <c r="A254" s="56">
        <v>29890</v>
      </c>
      <c r="B254" s="57">
        <v>37642.314049586676</v>
      </c>
      <c r="C254" s="59">
        <f t="shared" si="15"/>
        <v>37.642314049586673</v>
      </c>
      <c r="E254">
        <f t="shared" si="16"/>
        <v>1982</v>
      </c>
      <c r="F254">
        <f t="shared" si="17"/>
        <v>1</v>
      </c>
      <c r="G254">
        <f t="shared" si="18"/>
        <v>1981</v>
      </c>
      <c r="H254">
        <f t="shared" si="19"/>
        <v>10</v>
      </c>
    </row>
    <row r="255" spans="1:8" x14ac:dyDescent="0.25">
      <c r="A255" s="56">
        <v>29920</v>
      </c>
      <c r="B255" s="57">
        <v>53999.999999999854</v>
      </c>
      <c r="C255" s="59">
        <f t="shared" si="15"/>
        <v>53.999999999999858</v>
      </c>
      <c r="E255">
        <f t="shared" si="16"/>
        <v>1982</v>
      </c>
      <c r="F255">
        <f t="shared" si="17"/>
        <v>2</v>
      </c>
      <c r="G255">
        <f t="shared" si="18"/>
        <v>1981</v>
      </c>
      <c r="H255">
        <f t="shared" si="19"/>
        <v>11</v>
      </c>
    </row>
    <row r="256" spans="1:8" x14ac:dyDescent="0.25">
      <c r="A256" s="56">
        <v>29951</v>
      </c>
      <c r="B256" s="57">
        <v>113756.03305785093</v>
      </c>
      <c r="C256" s="59">
        <f t="shared" si="15"/>
        <v>113.75603305785093</v>
      </c>
      <c r="E256">
        <f t="shared" si="16"/>
        <v>1982</v>
      </c>
      <c r="F256">
        <f t="shared" si="17"/>
        <v>3</v>
      </c>
      <c r="G256">
        <f t="shared" si="18"/>
        <v>1981</v>
      </c>
      <c r="H256">
        <f t="shared" si="19"/>
        <v>12</v>
      </c>
    </row>
    <row r="257" spans="1:8" x14ac:dyDescent="0.25">
      <c r="A257" s="56">
        <v>29982</v>
      </c>
      <c r="B257" s="57">
        <v>69500.8264462808</v>
      </c>
      <c r="C257" s="59">
        <f t="shared" si="15"/>
        <v>69.500826446280797</v>
      </c>
      <c r="E257">
        <f t="shared" si="16"/>
        <v>1982</v>
      </c>
      <c r="F257">
        <f t="shared" si="17"/>
        <v>4</v>
      </c>
      <c r="G257">
        <f t="shared" si="18"/>
        <v>1982</v>
      </c>
      <c r="H257">
        <f t="shared" si="19"/>
        <v>1</v>
      </c>
    </row>
    <row r="258" spans="1:8" x14ac:dyDescent="0.25">
      <c r="A258" s="56">
        <v>30010</v>
      </c>
      <c r="B258" s="57">
        <v>194965.28925619784</v>
      </c>
      <c r="C258" s="59">
        <f t="shared" si="15"/>
        <v>194.96528925619785</v>
      </c>
      <c r="E258">
        <f t="shared" si="16"/>
        <v>1982</v>
      </c>
      <c r="F258">
        <f t="shared" si="17"/>
        <v>5</v>
      </c>
      <c r="G258">
        <f t="shared" si="18"/>
        <v>1982</v>
      </c>
      <c r="H258">
        <f t="shared" si="19"/>
        <v>2</v>
      </c>
    </row>
    <row r="259" spans="1:8" x14ac:dyDescent="0.25">
      <c r="A259" s="56">
        <v>30041</v>
      </c>
      <c r="B259" s="57">
        <v>177500.82644628052</v>
      </c>
      <c r="C259" s="59">
        <f t="shared" ref="C259:C322" si="20">B259/1000</f>
        <v>177.50082644628051</v>
      </c>
      <c r="E259">
        <f t="shared" ref="E259:E322" si="21">IF($H259&gt;9,G259+1,G259)</f>
        <v>1982</v>
      </c>
      <c r="F259">
        <f t="shared" ref="F259:F322" si="22">IF($H259&gt;9,H259-9,H259+3)</f>
        <v>6</v>
      </c>
      <c r="G259">
        <f t="shared" ref="G259:G322" si="23">YEAR($A259)</f>
        <v>1982</v>
      </c>
      <c r="H259">
        <f t="shared" ref="H259:H322" si="24">MONTH($A259)</f>
        <v>3</v>
      </c>
    </row>
    <row r="260" spans="1:8" x14ac:dyDescent="0.25">
      <c r="A260" s="56">
        <v>30071</v>
      </c>
      <c r="B260" s="57">
        <v>170895.86776859459</v>
      </c>
      <c r="C260" s="59">
        <f t="shared" si="20"/>
        <v>170.8958677685946</v>
      </c>
      <c r="E260">
        <f t="shared" si="21"/>
        <v>1982</v>
      </c>
      <c r="F260">
        <f t="shared" si="22"/>
        <v>7</v>
      </c>
      <c r="G260">
        <f t="shared" si="23"/>
        <v>1982</v>
      </c>
      <c r="H260">
        <f t="shared" si="24"/>
        <v>4</v>
      </c>
    </row>
    <row r="261" spans="1:8" x14ac:dyDescent="0.25">
      <c r="A261" s="56">
        <v>30102</v>
      </c>
      <c r="B261" s="57">
        <v>170717.35537190037</v>
      </c>
      <c r="C261" s="59">
        <f t="shared" si="20"/>
        <v>170.71735537190037</v>
      </c>
      <c r="E261">
        <f t="shared" si="21"/>
        <v>1982</v>
      </c>
      <c r="F261">
        <f t="shared" si="22"/>
        <v>8</v>
      </c>
      <c r="G261">
        <f t="shared" si="23"/>
        <v>1982</v>
      </c>
      <c r="H261">
        <f t="shared" si="24"/>
        <v>5</v>
      </c>
    </row>
    <row r="262" spans="1:8" x14ac:dyDescent="0.25">
      <c r="A262" s="56">
        <v>30132</v>
      </c>
      <c r="B262" s="57">
        <v>79080.991735536983</v>
      </c>
      <c r="C262" s="59">
        <f t="shared" si="20"/>
        <v>79.080991735536983</v>
      </c>
      <c r="E262">
        <f t="shared" si="21"/>
        <v>1982</v>
      </c>
      <c r="F262">
        <f t="shared" si="22"/>
        <v>9</v>
      </c>
      <c r="G262">
        <f t="shared" si="23"/>
        <v>1982</v>
      </c>
      <c r="H262">
        <f t="shared" si="24"/>
        <v>6</v>
      </c>
    </row>
    <row r="263" spans="1:8" x14ac:dyDescent="0.25">
      <c r="A263" s="56">
        <v>30163</v>
      </c>
      <c r="B263" s="57">
        <v>49953.719008264328</v>
      </c>
      <c r="C263" s="59">
        <f t="shared" si="20"/>
        <v>49.953719008264329</v>
      </c>
      <c r="E263">
        <f t="shared" si="21"/>
        <v>1982</v>
      </c>
      <c r="F263">
        <f t="shared" si="22"/>
        <v>10</v>
      </c>
      <c r="G263">
        <f t="shared" si="23"/>
        <v>1982</v>
      </c>
      <c r="H263">
        <f t="shared" si="24"/>
        <v>7</v>
      </c>
    </row>
    <row r="264" spans="1:8" x14ac:dyDescent="0.25">
      <c r="A264" s="56">
        <v>30194</v>
      </c>
      <c r="B264" s="57">
        <v>32415.867768594955</v>
      </c>
      <c r="C264" s="59">
        <f t="shared" si="20"/>
        <v>32.415867768594957</v>
      </c>
      <c r="E264">
        <f t="shared" si="21"/>
        <v>1982</v>
      </c>
      <c r="F264">
        <f t="shared" si="22"/>
        <v>11</v>
      </c>
      <c r="G264">
        <f t="shared" si="23"/>
        <v>1982</v>
      </c>
      <c r="H264">
        <f t="shared" si="24"/>
        <v>8</v>
      </c>
    </row>
    <row r="265" spans="1:8" x14ac:dyDescent="0.25">
      <c r="A265" s="56">
        <v>30224</v>
      </c>
      <c r="B265" s="57">
        <v>32647.933884297432</v>
      </c>
      <c r="C265" s="59">
        <f t="shared" si="20"/>
        <v>32.64793388429743</v>
      </c>
      <c r="E265">
        <f t="shared" si="21"/>
        <v>1982</v>
      </c>
      <c r="F265">
        <f t="shared" si="22"/>
        <v>12</v>
      </c>
      <c r="G265">
        <f t="shared" si="23"/>
        <v>1982</v>
      </c>
      <c r="H265">
        <f t="shared" si="24"/>
        <v>9</v>
      </c>
    </row>
    <row r="266" spans="1:8" x14ac:dyDescent="0.25">
      <c r="A266" s="56">
        <v>30255</v>
      </c>
      <c r="B266" s="57">
        <v>39397.685950413121</v>
      </c>
      <c r="C266" s="59">
        <f t="shared" si="20"/>
        <v>39.39768595041312</v>
      </c>
      <c r="E266">
        <f t="shared" si="21"/>
        <v>1983</v>
      </c>
      <c r="F266">
        <f t="shared" si="22"/>
        <v>1</v>
      </c>
      <c r="G266">
        <f t="shared" si="23"/>
        <v>1982</v>
      </c>
      <c r="H266">
        <f t="shared" si="24"/>
        <v>10</v>
      </c>
    </row>
    <row r="267" spans="1:8" x14ac:dyDescent="0.25">
      <c r="A267" s="56">
        <v>30285</v>
      </c>
      <c r="B267" s="57">
        <v>47297.851239669297</v>
      </c>
      <c r="C267" s="59">
        <f t="shared" si="20"/>
        <v>47.297851239669299</v>
      </c>
      <c r="E267">
        <f t="shared" si="21"/>
        <v>1983</v>
      </c>
      <c r="F267">
        <f t="shared" si="22"/>
        <v>2</v>
      </c>
      <c r="G267">
        <f t="shared" si="23"/>
        <v>1982</v>
      </c>
      <c r="H267">
        <f t="shared" si="24"/>
        <v>11</v>
      </c>
    </row>
    <row r="268" spans="1:8" x14ac:dyDescent="0.25">
      <c r="A268" s="56">
        <v>30316</v>
      </c>
      <c r="B268" s="57">
        <v>62572.561983470907</v>
      </c>
      <c r="C268" s="59">
        <f t="shared" si="20"/>
        <v>62.572561983470905</v>
      </c>
      <c r="E268">
        <f t="shared" si="21"/>
        <v>1983</v>
      </c>
      <c r="F268">
        <f t="shared" si="22"/>
        <v>3</v>
      </c>
      <c r="G268">
        <f t="shared" si="23"/>
        <v>1982</v>
      </c>
      <c r="H268">
        <f t="shared" si="24"/>
        <v>12</v>
      </c>
    </row>
    <row r="269" spans="1:8" x14ac:dyDescent="0.25">
      <c r="A269" s="56">
        <v>30347</v>
      </c>
      <c r="B269" s="57">
        <v>73687.933884297323</v>
      </c>
      <c r="C269" s="59">
        <f t="shared" si="20"/>
        <v>73.687933884297323</v>
      </c>
      <c r="E269">
        <f t="shared" si="21"/>
        <v>1983</v>
      </c>
      <c r="F269">
        <f t="shared" si="22"/>
        <v>4</v>
      </c>
      <c r="G269">
        <f t="shared" si="23"/>
        <v>1983</v>
      </c>
      <c r="H269">
        <f t="shared" si="24"/>
        <v>1</v>
      </c>
    </row>
    <row r="270" spans="1:8" x14ac:dyDescent="0.25">
      <c r="A270" s="56">
        <v>30375</v>
      </c>
      <c r="B270" s="57">
        <v>108238.01652892533</v>
      </c>
      <c r="C270" s="59">
        <f t="shared" si="20"/>
        <v>108.23801652892533</v>
      </c>
      <c r="E270">
        <f t="shared" si="21"/>
        <v>1983</v>
      </c>
      <c r="F270">
        <f t="shared" si="22"/>
        <v>5</v>
      </c>
      <c r="G270">
        <f t="shared" si="23"/>
        <v>1983</v>
      </c>
      <c r="H270">
        <f t="shared" si="24"/>
        <v>2</v>
      </c>
    </row>
    <row r="271" spans="1:8" x14ac:dyDescent="0.25">
      <c r="A271" s="56">
        <v>30406</v>
      </c>
      <c r="B271" s="57">
        <v>197533.88429752013</v>
      </c>
      <c r="C271" s="59">
        <f t="shared" si="20"/>
        <v>197.53388429752013</v>
      </c>
      <c r="E271">
        <f t="shared" si="21"/>
        <v>1983</v>
      </c>
      <c r="F271">
        <f t="shared" si="22"/>
        <v>6</v>
      </c>
      <c r="G271">
        <f t="shared" si="23"/>
        <v>1983</v>
      </c>
      <c r="H271">
        <f t="shared" si="24"/>
        <v>3</v>
      </c>
    </row>
    <row r="272" spans="1:8" x14ac:dyDescent="0.25">
      <c r="A272" s="56">
        <v>30436</v>
      </c>
      <c r="B272" s="57">
        <v>189262.80991735487</v>
      </c>
      <c r="C272" s="59">
        <f t="shared" si="20"/>
        <v>189.26280991735487</v>
      </c>
      <c r="E272">
        <f t="shared" si="21"/>
        <v>1983</v>
      </c>
      <c r="F272">
        <f t="shared" si="22"/>
        <v>7</v>
      </c>
      <c r="G272">
        <f t="shared" si="23"/>
        <v>1983</v>
      </c>
      <c r="H272">
        <f t="shared" si="24"/>
        <v>4</v>
      </c>
    </row>
    <row r="273" spans="1:8" x14ac:dyDescent="0.25">
      <c r="A273" s="56">
        <v>30467</v>
      </c>
      <c r="B273" s="57">
        <v>183986.77685950365</v>
      </c>
      <c r="C273" s="59">
        <f t="shared" si="20"/>
        <v>183.98677685950364</v>
      </c>
      <c r="E273">
        <f t="shared" si="21"/>
        <v>1983</v>
      </c>
      <c r="F273">
        <f t="shared" si="22"/>
        <v>8</v>
      </c>
      <c r="G273">
        <f t="shared" si="23"/>
        <v>1983</v>
      </c>
      <c r="H273">
        <f t="shared" si="24"/>
        <v>5</v>
      </c>
    </row>
    <row r="274" spans="1:8" x14ac:dyDescent="0.25">
      <c r="A274" s="56">
        <v>30497</v>
      </c>
      <c r="B274" s="57">
        <v>144634.71074380126</v>
      </c>
      <c r="C274" s="59">
        <f t="shared" si="20"/>
        <v>144.63471074380126</v>
      </c>
      <c r="E274">
        <f t="shared" si="21"/>
        <v>1983</v>
      </c>
      <c r="F274">
        <f t="shared" si="22"/>
        <v>9</v>
      </c>
      <c r="G274">
        <f t="shared" si="23"/>
        <v>1983</v>
      </c>
      <c r="H274">
        <f t="shared" si="24"/>
        <v>6</v>
      </c>
    </row>
    <row r="275" spans="1:8" x14ac:dyDescent="0.25">
      <c r="A275" s="56">
        <v>30528</v>
      </c>
      <c r="B275" s="57">
        <v>65051.900826446108</v>
      </c>
      <c r="C275" s="59">
        <f t="shared" si="20"/>
        <v>65.051900826446115</v>
      </c>
      <c r="E275">
        <f t="shared" si="21"/>
        <v>1983</v>
      </c>
      <c r="F275">
        <f t="shared" si="22"/>
        <v>10</v>
      </c>
      <c r="G275">
        <f t="shared" si="23"/>
        <v>1983</v>
      </c>
      <c r="H275">
        <f t="shared" si="24"/>
        <v>7</v>
      </c>
    </row>
    <row r="276" spans="1:8" x14ac:dyDescent="0.25">
      <c r="A276" s="56">
        <v>30559</v>
      </c>
      <c r="B276" s="57">
        <v>46010.578512396569</v>
      </c>
      <c r="C276" s="59">
        <f t="shared" si="20"/>
        <v>46.01057851239657</v>
      </c>
      <c r="E276">
        <f t="shared" si="21"/>
        <v>1983</v>
      </c>
      <c r="F276">
        <f t="shared" si="22"/>
        <v>11</v>
      </c>
      <c r="G276">
        <f t="shared" si="23"/>
        <v>1983</v>
      </c>
      <c r="H276">
        <f t="shared" si="24"/>
        <v>8</v>
      </c>
    </row>
    <row r="277" spans="1:8" x14ac:dyDescent="0.25">
      <c r="A277" s="56">
        <v>30589</v>
      </c>
      <c r="B277" s="57">
        <v>40839.669421487495</v>
      </c>
      <c r="C277" s="59">
        <f t="shared" si="20"/>
        <v>40.839669421487493</v>
      </c>
      <c r="E277">
        <f t="shared" si="21"/>
        <v>1983</v>
      </c>
      <c r="F277">
        <f t="shared" si="22"/>
        <v>12</v>
      </c>
      <c r="G277">
        <f t="shared" si="23"/>
        <v>1983</v>
      </c>
      <c r="H277">
        <f t="shared" si="24"/>
        <v>9</v>
      </c>
    </row>
    <row r="278" spans="1:8" x14ac:dyDescent="0.25">
      <c r="A278" s="56">
        <v>30620</v>
      </c>
      <c r="B278" s="57">
        <v>47678.677685950286</v>
      </c>
      <c r="C278" s="59">
        <f t="shared" si="20"/>
        <v>47.678677685950284</v>
      </c>
      <c r="E278">
        <f t="shared" si="21"/>
        <v>1984</v>
      </c>
      <c r="F278">
        <f t="shared" si="22"/>
        <v>1</v>
      </c>
      <c r="G278">
        <f t="shared" si="23"/>
        <v>1983</v>
      </c>
      <c r="H278">
        <f t="shared" si="24"/>
        <v>10</v>
      </c>
    </row>
    <row r="279" spans="1:8" x14ac:dyDescent="0.25">
      <c r="A279" s="56">
        <v>30650</v>
      </c>
      <c r="B279" s="57">
        <v>63627.768595041154</v>
      </c>
      <c r="C279" s="59">
        <f t="shared" si="20"/>
        <v>63.627768595041154</v>
      </c>
      <c r="E279">
        <f t="shared" si="21"/>
        <v>1984</v>
      </c>
      <c r="F279">
        <f t="shared" si="22"/>
        <v>2</v>
      </c>
      <c r="G279">
        <f t="shared" si="23"/>
        <v>1983</v>
      </c>
      <c r="H279">
        <f t="shared" si="24"/>
        <v>11</v>
      </c>
    </row>
    <row r="280" spans="1:8" x14ac:dyDescent="0.25">
      <c r="A280" s="56">
        <v>30681</v>
      </c>
      <c r="B280" s="57">
        <v>100363.63636363609</v>
      </c>
      <c r="C280" s="59">
        <f t="shared" si="20"/>
        <v>100.36363636363609</v>
      </c>
      <c r="E280">
        <f t="shared" si="21"/>
        <v>1984</v>
      </c>
      <c r="F280">
        <f t="shared" si="22"/>
        <v>3</v>
      </c>
      <c r="G280">
        <f t="shared" si="23"/>
        <v>1983</v>
      </c>
      <c r="H280">
        <f t="shared" si="24"/>
        <v>12</v>
      </c>
    </row>
    <row r="281" spans="1:8" x14ac:dyDescent="0.25">
      <c r="A281" s="56">
        <v>30712</v>
      </c>
      <c r="B281" s="57">
        <v>82236.69421487581</v>
      </c>
      <c r="C281" s="59">
        <f t="shared" si="20"/>
        <v>82.236694214875811</v>
      </c>
      <c r="E281">
        <f t="shared" si="21"/>
        <v>1984</v>
      </c>
      <c r="F281">
        <f t="shared" si="22"/>
        <v>4</v>
      </c>
      <c r="G281">
        <f t="shared" si="23"/>
        <v>1984</v>
      </c>
      <c r="H281">
        <f t="shared" si="24"/>
        <v>1</v>
      </c>
    </row>
    <row r="282" spans="1:8" x14ac:dyDescent="0.25">
      <c r="A282" s="56">
        <v>30741</v>
      </c>
      <c r="B282" s="57">
        <v>81461.157024793167</v>
      </c>
      <c r="C282" s="59">
        <f t="shared" si="20"/>
        <v>81.461157024793167</v>
      </c>
      <c r="E282">
        <f t="shared" si="21"/>
        <v>1984</v>
      </c>
      <c r="F282">
        <f t="shared" si="22"/>
        <v>5</v>
      </c>
      <c r="G282">
        <f t="shared" si="23"/>
        <v>1984</v>
      </c>
      <c r="H282">
        <f t="shared" si="24"/>
        <v>2</v>
      </c>
    </row>
    <row r="283" spans="1:8" x14ac:dyDescent="0.25">
      <c r="A283" s="56">
        <v>30772</v>
      </c>
      <c r="B283" s="57">
        <v>181547.10743801604</v>
      </c>
      <c r="C283" s="59">
        <f t="shared" si="20"/>
        <v>181.54710743801604</v>
      </c>
      <c r="E283">
        <f t="shared" si="21"/>
        <v>1984</v>
      </c>
      <c r="F283">
        <f t="shared" si="22"/>
        <v>6</v>
      </c>
      <c r="G283">
        <f t="shared" si="23"/>
        <v>1984</v>
      </c>
      <c r="H283">
        <f t="shared" si="24"/>
        <v>3</v>
      </c>
    </row>
    <row r="284" spans="1:8" x14ac:dyDescent="0.25">
      <c r="A284" s="56">
        <v>30802</v>
      </c>
      <c r="B284" s="57">
        <v>180654.54545454498</v>
      </c>
      <c r="C284" s="59">
        <f t="shared" si="20"/>
        <v>180.65454545454497</v>
      </c>
      <c r="E284">
        <f t="shared" si="21"/>
        <v>1984</v>
      </c>
      <c r="F284">
        <f t="shared" si="22"/>
        <v>7</v>
      </c>
      <c r="G284">
        <f t="shared" si="23"/>
        <v>1984</v>
      </c>
      <c r="H284">
        <f t="shared" si="24"/>
        <v>4</v>
      </c>
    </row>
    <row r="285" spans="1:8" x14ac:dyDescent="0.25">
      <c r="A285" s="56">
        <v>30833</v>
      </c>
      <c r="B285" s="57">
        <v>174644.6280991731</v>
      </c>
      <c r="C285" s="59">
        <f t="shared" si="20"/>
        <v>174.6446280991731</v>
      </c>
      <c r="E285">
        <f t="shared" si="21"/>
        <v>1984</v>
      </c>
      <c r="F285">
        <f t="shared" si="22"/>
        <v>8</v>
      </c>
      <c r="G285">
        <f t="shared" si="23"/>
        <v>1984</v>
      </c>
      <c r="H285">
        <f t="shared" si="24"/>
        <v>5</v>
      </c>
    </row>
    <row r="286" spans="1:8" x14ac:dyDescent="0.25">
      <c r="A286" s="56">
        <v>30863</v>
      </c>
      <c r="B286" s="57">
        <v>105223.14049586748</v>
      </c>
      <c r="C286" s="59">
        <f t="shared" si="20"/>
        <v>105.22314049586748</v>
      </c>
      <c r="E286">
        <f t="shared" si="21"/>
        <v>1984</v>
      </c>
      <c r="F286">
        <f t="shared" si="22"/>
        <v>9</v>
      </c>
      <c r="G286">
        <f t="shared" si="23"/>
        <v>1984</v>
      </c>
      <c r="H286">
        <f t="shared" si="24"/>
        <v>6</v>
      </c>
    </row>
    <row r="287" spans="1:8" x14ac:dyDescent="0.25">
      <c r="A287" s="56">
        <v>30894</v>
      </c>
      <c r="B287" s="57">
        <v>53133.223140495727</v>
      </c>
      <c r="C287" s="59">
        <f t="shared" si="20"/>
        <v>53.13322314049573</v>
      </c>
      <c r="E287">
        <f t="shared" si="21"/>
        <v>1984</v>
      </c>
      <c r="F287">
        <f t="shared" si="22"/>
        <v>10</v>
      </c>
      <c r="G287">
        <f t="shared" si="23"/>
        <v>1984</v>
      </c>
      <c r="H287">
        <f t="shared" si="24"/>
        <v>7</v>
      </c>
    </row>
    <row r="288" spans="1:8" x14ac:dyDescent="0.25">
      <c r="A288" s="56">
        <v>30925</v>
      </c>
      <c r="B288" s="57">
        <v>39280.66115702469</v>
      </c>
      <c r="C288" s="59">
        <f t="shared" si="20"/>
        <v>39.280661157024689</v>
      </c>
      <c r="E288">
        <f t="shared" si="21"/>
        <v>1984</v>
      </c>
      <c r="F288">
        <f t="shared" si="22"/>
        <v>11</v>
      </c>
      <c r="G288">
        <f t="shared" si="23"/>
        <v>1984</v>
      </c>
      <c r="H288">
        <f t="shared" si="24"/>
        <v>8</v>
      </c>
    </row>
    <row r="289" spans="1:8" x14ac:dyDescent="0.25">
      <c r="A289" s="56">
        <v>30955</v>
      </c>
      <c r="B289" s="57">
        <v>41642.97520661146</v>
      </c>
      <c r="C289" s="59">
        <f t="shared" si="20"/>
        <v>41.64297520661146</v>
      </c>
      <c r="E289">
        <f t="shared" si="21"/>
        <v>1984</v>
      </c>
      <c r="F289">
        <f t="shared" si="22"/>
        <v>12</v>
      </c>
      <c r="G289">
        <f t="shared" si="23"/>
        <v>1984</v>
      </c>
      <c r="H289">
        <f t="shared" si="24"/>
        <v>9</v>
      </c>
    </row>
    <row r="290" spans="1:8" x14ac:dyDescent="0.25">
      <c r="A290" s="56">
        <v>30986</v>
      </c>
      <c r="B290" s="57">
        <v>51627.768595041183</v>
      </c>
      <c r="C290" s="59">
        <f t="shared" si="20"/>
        <v>51.627768595041182</v>
      </c>
      <c r="E290">
        <f t="shared" si="21"/>
        <v>1985</v>
      </c>
      <c r="F290">
        <f t="shared" si="22"/>
        <v>1</v>
      </c>
      <c r="G290">
        <f t="shared" si="23"/>
        <v>1984</v>
      </c>
      <c r="H290">
        <f t="shared" si="24"/>
        <v>10</v>
      </c>
    </row>
    <row r="291" spans="1:8" x14ac:dyDescent="0.25">
      <c r="A291" s="56">
        <v>31016</v>
      </c>
      <c r="B291" s="57">
        <v>78331.23966942128</v>
      </c>
      <c r="C291" s="59">
        <f t="shared" si="20"/>
        <v>78.331239669421279</v>
      </c>
      <c r="E291">
        <f t="shared" si="21"/>
        <v>1985</v>
      </c>
      <c r="F291">
        <f t="shared" si="22"/>
        <v>2</v>
      </c>
      <c r="G291">
        <f t="shared" si="23"/>
        <v>1984</v>
      </c>
      <c r="H291">
        <f t="shared" si="24"/>
        <v>11</v>
      </c>
    </row>
    <row r="292" spans="1:8" x14ac:dyDescent="0.25">
      <c r="A292" s="56">
        <v>31047</v>
      </c>
      <c r="B292" s="57">
        <v>70919.008264462624</v>
      </c>
      <c r="C292" s="59">
        <f t="shared" si="20"/>
        <v>70.919008264462619</v>
      </c>
      <c r="E292">
        <f t="shared" si="21"/>
        <v>1985</v>
      </c>
      <c r="F292">
        <f t="shared" si="22"/>
        <v>3</v>
      </c>
      <c r="G292">
        <f t="shared" si="23"/>
        <v>1984</v>
      </c>
      <c r="H292">
        <f t="shared" si="24"/>
        <v>12</v>
      </c>
    </row>
    <row r="293" spans="1:8" x14ac:dyDescent="0.25">
      <c r="A293" s="56">
        <v>31078</v>
      </c>
      <c r="B293" s="57">
        <v>59914.710743801494</v>
      </c>
      <c r="C293" s="59">
        <f t="shared" si="20"/>
        <v>59.914710743801493</v>
      </c>
      <c r="E293">
        <f t="shared" si="21"/>
        <v>1985</v>
      </c>
      <c r="F293">
        <f t="shared" si="22"/>
        <v>4</v>
      </c>
      <c r="G293">
        <f t="shared" si="23"/>
        <v>1985</v>
      </c>
      <c r="H293">
        <f t="shared" si="24"/>
        <v>1</v>
      </c>
    </row>
    <row r="294" spans="1:8" x14ac:dyDescent="0.25">
      <c r="A294" s="56">
        <v>31106</v>
      </c>
      <c r="B294" s="57">
        <v>54761.65289256184</v>
      </c>
      <c r="C294" s="59">
        <f t="shared" si="20"/>
        <v>54.761652892561841</v>
      </c>
      <c r="E294">
        <f t="shared" si="21"/>
        <v>1985</v>
      </c>
      <c r="F294">
        <f t="shared" si="22"/>
        <v>5</v>
      </c>
      <c r="G294">
        <f t="shared" si="23"/>
        <v>1985</v>
      </c>
      <c r="H294">
        <f t="shared" si="24"/>
        <v>2</v>
      </c>
    </row>
    <row r="295" spans="1:8" x14ac:dyDescent="0.25">
      <c r="A295" s="56">
        <v>31137</v>
      </c>
      <c r="B295" s="57">
        <v>91874.380165289011</v>
      </c>
      <c r="C295" s="59">
        <f t="shared" si="20"/>
        <v>91.874380165289011</v>
      </c>
      <c r="E295">
        <f t="shared" si="21"/>
        <v>1985</v>
      </c>
      <c r="F295">
        <f t="shared" si="22"/>
        <v>6</v>
      </c>
      <c r="G295">
        <f t="shared" si="23"/>
        <v>1985</v>
      </c>
      <c r="H295">
        <f t="shared" si="24"/>
        <v>3</v>
      </c>
    </row>
    <row r="296" spans="1:8" x14ac:dyDescent="0.25">
      <c r="A296" s="56">
        <v>31167</v>
      </c>
      <c r="B296" s="57">
        <v>174684.29752066068</v>
      </c>
      <c r="C296" s="59">
        <f t="shared" si="20"/>
        <v>174.68429752066069</v>
      </c>
      <c r="E296">
        <f t="shared" si="21"/>
        <v>1985</v>
      </c>
      <c r="F296">
        <f t="shared" si="22"/>
        <v>7</v>
      </c>
      <c r="G296">
        <f t="shared" si="23"/>
        <v>1985</v>
      </c>
      <c r="H296">
        <f t="shared" si="24"/>
        <v>4</v>
      </c>
    </row>
    <row r="297" spans="1:8" x14ac:dyDescent="0.25">
      <c r="A297" s="56">
        <v>31198</v>
      </c>
      <c r="B297" s="57">
        <v>88740.495867768361</v>
      </c>
      <c r="C297" s="59">
        <f t="shared" si="20"/>
        <v>88.74049586776836</v>
      </c>
      <c r="E297">
        <f t="shared" si="21"/>
        <v>1985</v>
      </c>
      <c r="F297">
        <f t="shared" si="22"/>
        <v>8</v>
      </c>
      <c r="G297">
        <f t="shared" si="23"/>
        <v>1985</v>
      </c>
      <c r="H297">
        <f t="shared" si="24"/>
        <v>5</v>
      </c>
    </row>
    <row r="298" spans="1:8" x14ac:dyDescent="0.25">
      <c r="A298" s="56">
        <v>31228</v>
      </c>
      <c r="B298" s="57">
        <v>57167.603305784971</v>
      </c>
      <c r="C298" s="59">
        <f t="shared" si="20"/>
        <v>57.167603305784972</v>
      </c>
      <c r="E298">
        <f t="shared" si="21"/>
        <v>1985</v>
      </c>
      <c r="F298">
        <f t="shared" si="22"/>
        <v>9</v>
      </c>
      <c r="G298">
        <f t="shared" si="23"/>
        <v>1985</v>
      </c>
      <c r="H298">
        <f t="shared" si="24"/>
        <v>6</v>
      </c>
    </row>
    <row r="299" spans="1:8" x14ac:dyDescent="0.25">
      <c r="A299" s="56">
        <v>31259</v>
      </c>
      <c r="B299" s="57">
        <v>34577.851239669333</v>
      </c>
      <c r="C299" s="59">
        <f t="shared" si="20"/>
        <v>34.577851239669336</v>
      </c>
      <c r="E299">
        <f t="shared" si="21"/>
        <v>1985</v>
      </c>
      <c r="F299">
        <f t="shared" si="22"/>
        <v>10</v>
      </c>
      <c r="G299">
        <f t="shared" si="23"/>
        <v>1985</v>
      </c>
      <c r="H299">
        <f t="shared" si="24"/>
        <v>7</v>
      </c>
    </row>
    <row r="300" spans="1:8" x14ac:dyDescent="0.25">
      <c r="A300" s="56">
        <v>31290</v>
      </c>
      <c r="B300" s="57">
        <v>34353.719008264372</v>
      </c>
      <c r="C300" s="59">
        <f t="shared" si="20"/>
        <v>34.35371900826437</v>
      </c>
      <c r="E300">
        <f t="shared" si="21"/>
        <v>1985</v>
      </c>
      <c r="F300">
        <f t="shared" si="22"/>
        <v>11</v>
      </c>
      <c r="G300">
        <f t="shared" si="23"/>
        <v>1985</v>
      </c>
      <c r="H300">
        <f t="shared" si="24"/>
        <v>8</v>
      </c>
    </row>
    <row r="301" spans="1:8" x14ac:dyDescent="0.25">
      <c r="A301" s="56">
        <v>31320</v>
      </c>
      <c r="B301" s="57">
        <v>43283.305785123855</v>
      </c>
      <c r="C301" s="59">
        <f t="shared" si="20"/>
        <v>43.283305785123858</v>
      </c>
      <c r="E301">
        <f t="shared" si="21"/>
        <v>1985</v>
      </c>
      <c r="F301">
        <f t="shared" si="22"/>
        <v>12</v>
      </c>
      <c r="G301">
        <f t="shared" si="23"/>
        <v>1985</v>
      </c>
      <c r="H301">
        <f t="shared" si="24"/>
        <v>9</v>
      </c>
    </row>
    <row r="302" spans="1:8" x14ac:dyDescent="0.25">
      <c r="A302" s="56">
        <v>31351</v>
      </c>
      <c r="B302" s="57">
        <v>51060.495867768463</v>
      </c>
      <c r="C302" s="59">
        <f t="shared" si="20"/>
        <v>51.060495867768459</v>
      </c>
      <c r="E302">
        <f t="shared" si="21"/>
        <v>1986</v>
      </c>
      <c r="F302">
        <f t="shared" si="22"/>
        <v>1</v>
      </c>
      <c r="G302">
        <f t="shared" si="23"/>
        <v>1985</v>
      </c>
      <c r="H302">
        <f t="shared" si="24"/>
        <v>10</v>
      </c>
    </row>
    <row r="303" spans="1:8" x14ac:dyDescent="0.25">
      <c r="A303" s="56">
        <v>31381</v>
      </c>
      <c r="B303" s="57">
        <v>54253.884297520519</v>
      </c>
      <c r="C303" s="59">
        <f t="shared" si="20"/>
        <v>54.253884297520521</v>
      </c>
      <c r="E303">
        <f t="shared" si="21"/>
        <v>1986</v>
      </c>
      <c r="F303">
        <f t="shared" si="22"/>
        <v>2</v>
      </c>
      <c r="G303">
        <f t="shared" si="23"/>
        <v>1985</v>
      </c>
      <c r="H303">
        <f t="shared" si="24"/>
        <v>11</v>
      </c>
    </row>
    <row r="304" spans="1:8" x14ac:dyDescent="0.25">
      <c r="A304" s="56">
        <v>31412</v>
      </c>
      <c r="B304" s="57">
        <v>54844.958677685805</v>
      </c>
      <c r="C304" s="59">
        <f t="shared" si="20"/>
        <v>54.844958677685803</v>
      </c>
      <c r="E304">
        <f t="shared" si="21"/>
        <v>1986</v>
      </c>
      <c r="F304">
        <f t="shared" si="22"/>
        <v>3</v>
      </c>
      <c r="G304">
        <f t="shared" si="23"/>
        <v>1985</v>
      </c>
      <c r="H304">
        <f t="shared" si="24"/>
        <v>12</v>
      </c>
    </row>
    <row r="305" spans="1:8" x14ac:dyDescent="0.25">
      <c r="A305" s="56">
        <v>31443</v>
      </c>
      <c r="B305" s="57">
        <v>74027.107438016334</v>
      </c>
      <c r="C305" s="59">
        <f t="shared" si="20"/>
        <v>74.02710743801633</v>
      </c>
      <c r="E305">
        <f t="shared" si="21"/>
        <v>1986</v>
      </c>
      <c r="F305">
        <f t="shared" si="22"/>
        <v>4</v>
      </c>
      <c r="G305">
        <f t="shared" si="23"/>
        <v>1986</v>
      </c>
      <c r="H305">
        <f t="shared" si="24"/>
        <v>1</v>
      </c>
    </row>
    <row r="306" spans="1:8" x14ac:dyDescent="0.25">
      <c r="A306" s="56">
        <v>31471</v>
      </c>
      <c r="B306" s="57">
        <v>157368.59504132188</v>
      </c>
      <c r="C306" s="59">
        <f t="shared" si="20"/>
        <v>157.36859504132187</v>
      </c>
      <c r="E306">
        <f t="shared" si="21"/>
        <v>1986</v>
      </c>
      <c r="F306">
        <f t="shared" si="22"/>
        <v>5</v>
      </c>
      <c r="G306">
        <f t="shared" si="23"/>
        <v>1986</v>
      </c>
      <c r="H306">
        <f t="shared" si="24"/>
        <v>2</v>
      </c>
    </row>
    <row r="307" spans="1:8" x14ac:dyDescent="0.25">
      <c r="A307" s="56">
        <v>31502</v>
      </c>
      <c r="B307" s="57">
        <v>226948.7603305779</v>
      </c>
      <c r="C307" s="59">
        <f t="shared" si="20"/>
        <v>226.9487603305779</v>
      </c>
      <c r="E307">
        <f t="shared" si="21"/>
        <v>1986</v>
      </c>
      <c r="F307">
        <f t="shared" si="22"/>
        <v>6</v>
      </c>
      <c r="G307">
        <f t="shared" si="23"/>
        <v>1986</v>
      </c>
      <c r="H307">
        <f t="shared" si="24"/>
        <v>3</v>
      </c>
    </row>
    <row r="308" spans="1:8" x14ac:dyDescent="0.25">
      <c r="A308" s="56">
        <v>31532</v>
      </c>
      <c r="B308" s="57">
        <v>130175.2066115699</v>
      </c>
      <c r="C308" s="59">
        <f t="shared" si="20"/>
        <v>130.17520661156991</v>
      </c>
      <c r="E308">
        <f t="shared" si="21"/>
        <v>1986</v>
      </c>
      <c r="F308">
        <f t="shared" si="22"/>
        <v>7</v>
      </c>
      <c r="G308">
        <f t="shared" si="23"/>
        <v>1986</v>
      </c>
      <c r="H308">
        <f t="shared" si="24"/>
        <v>4</v>
      </c>
    </row>
    <row r="309" spans="1:8" x14ac:dyDescent="0.25">
      <c r="A309" s="56">
        <v>31563</v>
      </c>
      <c r="B309" s="57">
        <v>91834.710743801406</v>
      </c>
      <c r="C309" s="59">
        <f t="shared" si="20"/>
        <v>91.834710743801409</v>
      </c>
      <c r="E309">
        <f t="shared" si="21"/>
        <v>1986</v>
      </c>
      <c r="F309">
        <f t="shared" si="22"/>
        <v>8</v>
      </c>
      <c r="G309">
        <f t="shared" si="23"/>
        <v>1986</v>
      </c>
      <c r="H309">
        <f t="shared" si="24"/>
        <v>5</v>
      </c>
    </row>
    <row r="310" spans="1:8" x14ac:dyDescent="0.25">
      <c r="A310" s="56">
        <v>31593</v>
      </c>
      <c r="B310" s="57">
        <v>60840.991735537027</v>
      </c>
      <c r="C310" s="59">
        <f t="shared" si="20"/>
        <v>60.840991735537024</v>
      </c>
      <c r="E310">
        <f t="shared" si="21"/>
        <v>1986</v>
      </c>
      <c r="F310">
        <f t="shared" si="22"/>
        <v>9</v>
      </c>
      <c r="G310">
        <f t="shared" si="23"/>
        <v>1986</v>
      </c>
      <c r="H310">
        <f t="shared" si="24"/>
        <v>6</v>
      </c>
    </row>
    <row r="311" spans="1:8" x14ac:dyDescent="0.25">
      <c r="A311" s="56">
        <v>31624</v>
      </c>
      <c r="B311" s="57">
        <v>41863.140495867658</v>
      </c>
      <c r="C311" s="59">
        <f t="shared" si="20"/>
        <v>41.863140495867654</v>
      </c>
      <c r="E311">
        <f t="shared" si="21"/>
        <v>1986</v>
      </c>
      <c r="F311">
        <f t="shared" si="22"/>
        <v>10</v>
      </c>
      <c r="G311">
        <f t="shared" si="23"/>
        <v>1986</v>
      </c>
      <c r="H311">
        <f t="shared" si="24"/>
        <v>7</v>
      </c>
    </row>
    <row r="312" spans="1:8" x14ac:dyDescent="0.25">
      <c r="A312" s="56">
        <v>31655</v>
      </c>
      <c r="B312" s="57">
        <v>35767.933884297425</v>
      </c>
      <c r="C312" s="59">
        <f t="shared" si="20"/>
        <v>35.767933884297427</v>
      </c>
      <c r="E312">
        <f t="shared" si="21"/>
        <v>1986</v>
      </c>
      <c r="F312">
        <f t="shared" si="22"/>
        <v>11</v>
      </c>
      <c r="G312">
        <f t="shared" si="23"/>
        <v>1986</v>
      </c>
      <c r="H312">
        <f t="shared" si="24"/>
        <v>8</v>
      </c>
    </row>
    <row r="313" spans="1:8" x14ac:dyDescent="0.25">
      <c r="A313" s="56">
        <v>31685</v>
      </c>
      <c r="B313" s="57">
        <v>39917.355371900718</v>
      </c>
      <c r="C313" s="59">
        <f t="shared" si="20"/>
        <v>39.917355371900719</v>
      </c>
      <c r="E313">
        <f t="shared" si="21"/>
        <v>1986</v>
      </c>
      <c r="F313">
        <f t="shared" si="22"/>
        <v>12</v>
      </c>
      <c r="G313">
        <f t="shared" si="23"/>
        <v>1986</v>
      </c>
      <c r="H313">
        <f t="shared" si="24"/>
        <v>9</v>
      </c>
    </row>
    <row r="314" spans="1:8" x14ac:dyDescent="0.25">
      <c r="A314" s="56">
        <v>31716</v>
      </c>
      <c r="B314" s="57">
        <v>49660.165289256067</v>
      </c>
      <c r="C314" s="59">
        <f t="shared" si="20"/>
        <v>49.660165289256064</v>
      </c>
      <c r="E314">
        <f t="shared" si="21"/>
        <v>1987</v>
      </c>
      <c r="F314">
        <f t="shared" si="22"/>
        <v>1</v>
      </c>
      <c r="G314">
        <f t="shared" si="23"/>
        <v>1986</v>
      </c>
      <c r="H314">
        <f t="shared" si="24"/>
        <v>10</v>
      </c>
    </row>
    <row r="315" spans="1:8" x14ac:dyDescent="0.25">
      <c r="A315" s="56">
        <v>31746</v>
      </c>
      <c r="B315" s="57">
        <v>54470.082644627953</v>
      </c>
      <c r="C315" s="59">
        <f t="shared" si="20"/>
        <v>54.470082644627951</v>
      </c>
      <c r="E315">
        <f t="shared" si="21"/>
        <v>1987</v>
      </c>
      <c r="F315">
        <f t="shared" si="22"/>
        <v>2</v>
      </c>
      <c r="G315">
        <f t="shared" si="23"/>
        <v>1986</v>
      </c>
      <c r="H315">
        <f t="shared" si="24"/>
        <v>11</v>
      </c>
    </row>
    <row r="316" spans="1:8" x14ac:dyDescent="0.25">
      <c r="A316" s="56">
        <v>31777</v>
      </c>
      <c r="B316" s="57">
        <v>58926.942148760172</v>
      </c>
      <c r="C316" s="59">
        <f t="shared" si="20"/>
        <v>58.926942148760169</v>
      </c>
      <c r="E316">
        <f t="shared" si="21"/>
        <v>1987</v>
      </c>
      <c r="F316">
        <f t="shared" si="22"/>
        <v>3</v>
      </c>
      <c r="G316">
        <f t="shared" si="23"/>
        <v>1986</v>
      </c>
      <c r="H316">
        <f t="shared" si="24"/>
        <v>12</v>
      </c>
    </row>
    <row r="317" spans="1:8" x14ac:dyDescent="0.25">
      <c r="A317" s="56">
        <v>31808</v>
      </c>
      <c r="B317" s="57">
        <v>55808.925619834561</v>
      </c>
      <c r="C317" s="59">
        <f t="shared" si="20"/>
        <v>55.808925619834561</v>
      </c>
      <c r="E317">
        <f t="shared" si="21"/>
        <v>1987</v>
      </c>
      <c r="F317">
        <f t="shared" si="22"/>
        <v>4</v>
      </c>
      <c r="G317">
        <f t="shared" si="23"/>
        <v>1987</v>
      </c>
      <c r="H317">
        <f t="shared" si="24"/>
        <v>1</v>
      </c>
    </row>
    <row r="318" spans="1:8" x14ac:dyDescent="0.25">
      <c r="A318" s="56">
        <v>31836</v>
      </c>
      <c r="B318" s="57">
        <v>61630.413223140335</v>
      </c>
      <c r="C318" s="59">
        <f t="shared" si="20"/>
        <v>61.630413223140337</v>
      </c>
      <c r="E318">
        <f t="shared" si="21"/>
        <v>1987</v>
      </c>
      <c r="F318">
        <f t="shared" si="22"/>
        <v>5</v>
      </c>
      <c r="G318">
        <f t="shared" si="23"/>
        <v>1987</v>
      </c>
      <c r="H318">
        <f t="shared" si="24"/>
        <v>2</v>
      </c>
    </row>
    <row r="319" spans="1:8" x14ac:dyDescent="0.25">
      <c r="A319" s="56">
        <v>31867</v>
      </c>
      <c r="B319" s="57">
        <v>93699.173553718763</v>
      </c>
      <c r="C319" s="59">
        <f t="shared" si="20"/>
        <v>93.699173553718765</v>
      </c>
      <c r="E319">
        <f t="shared" si="21"/>
        <v>1987</v>
      </c>
      <c r="F319">
        <f t="shared" si="22"/>
        <v>6</v>
      </c>
      <c r="G319">
        <f t="shared" si="23"/>
        <v>1987</v>
      </c>
      <c r="H319">
        <f t="shared" si="24"/>
        <v>3</v>
      </c>
    </row>
    <row r="320" spans="1:8" x14ac:dyDescent="0.25">
      <c r="A320" s="56">
        <v>31897</v>
      </c>
      <c r="B320" s="57">
        <v>75550.413223140291</v>
      </c>
      <c r="C320" s="59">
        <f t="shared" si="20"/>
        <v>75.550413223140296</v>
      </c>
      <c r="E320">
        <f t="shared" si="21"/>
        <v>1987</v>
      </c>
      <c r="F320">
        <f t="shared" si="22"/>
        <v>7</v>
      </c>
      <c r="G320">
        <f t="shared" si="23"/>
        <v>1987</v>
      </c>
      <c r="H320">
        <f t="shared" si="24"/>
        <v>4</v>
      </c>
    </row>
    <row r="321" spans="1:8" x14ac:dyDescent="0.25">
      <c r="A321" s="56">
        <v>31928</v>
      </c>
      <c r="B321" s="57">
        <v>57806.280991735381</v>
      </c>
      <c r="C321" s="59">
        <f t="shared" si="20"/>
        <v>57.806280991735377</v>
      </c>
      <c r="E321">
        <f t="shared" si="21"/>
        <v>1987</v>
      </c>
      <c r="F321">
        <f t="shared" si="22"/>
        <v>8</v>
      </c>
      <c r="G321">
        <f t="shared" si="23"/>
        <v>1987</v>
      </c>
      <c r="H321">
        <f t="shared" si="24"/>
        <v>5</v>
      </c>
    </row>
    <row r="322" spans="1:8" x14ac:dyDescent="0.25">
      <c r="A322" s="56">
        <v>31958</v>
      </c>
      <c r="B322" s="57">
        <v>39252.892561983368</v>
      </c>
      <c r="C322" s="59">
        <f t="shared" si="20"/>
        <v>39.252892561983366</v>
      </c>
      <c r="E322">
        <f t="shared" si="21"/>
        <v>1987</v>
      </c>
      <c r="F322">
        <f t="shared" si="22"/>
        <v>9</v>
      </c>
      <c r="G322">
        <f t="shared" si="23"/>
        <v>1987</v>
      </c>
      <c r="H322">
        <f t="shared" si="24"/>
        <v>6</v>
      </c>
    </row>
    <row r="323" spans="1:8" x14ac:dyDescent="0.25">
      <c r="A323" s="56">
        <v>31989</v>
      </c>
      <c r="B323" s="57">
        <v>36374.876033057757</v>
      </c>
      <c r="C323" s="59">
        <f t="shared" ref="C323:C386" si="25">B323/1000</f>
        <v>36.37487603305776</v>
      </c>
      <c r="E323">
        <f t="shared" ref="E323:E386" si="26">IF($H323&gt;9,G323+1,G323)</f>
        <v>1987</v>
      </c>
      <c r="F323">
        <f t="shared" ref="F323:F386" si="27">IF($H323&gt;9,H323-9,H323+3)</f>
        <v>10</v>
      </c>
      <c r="G323">
        <f t="shared" ref="G323:G386" si="28">YEAR($A323)</f>
        <v>1987</v>
      </c>
      <c r="H323">
        <f t="shared" ref="H323:H386" si="29">MONTH($A323)</f>
        <v>7</v>
      </c>
    </row>
    <row r="324" spans="1:8" x14ac:dyDescent="0.25">
      <c r="A324" s="56">
        <v>32020</v>
      </c>
      <c r="B324" s="57">
        <v>31241.652892561899</v>
      </c>
      <c r="C324" s="59">
        <f t="shared" si="25"/>
        <v>31.241652892561898</v>
      </c>
      <c r="E324">
        <f t="shared" si="26"/>
        <v>1987</v>
      </c>
      <c r="F324">
        <f t="shared" si="27"/>
        <v>11</v>
      </c>
      <c r="G324">
        <f t="shared" si="28"/>
        <v>1987</v>
      </c>
      <c r="H324">
        <f t="shared" si="29"/>
        <v>8</v>
      </c>
    </row>
    <row r="325" spans="1:8" x14ac:dyDescent="0.25">
      <c r="A325" s="56">
        <v>32050</v>
      </c>
      <c r="B325" s="57">
        <v>31180.165289256114</v>
      </c>
      <c r="C325" s="59">
        <f t="shared" si="25"/>
        <v>31.180165289256113</v>
      </c>
      <c r="E325">
        <f t="shared" si="26"/>
        <v>1987</v>
      </c>
      <c r="F325">
        <f t="shared" si="27"/>
        <v>12</v>
      </c>
      <c r="G325">
        <f t="shared" si="28"/>
        <v>1987</v>
      </c>
      <c r="H325">
        <f t="shared" si="29"/>
        <v>9</v>
      </c>
    </row>
    <row r="326" spans="1:8" x14ac:dyDescent="0.25">
      <c r="A326" s="56">
        <v>32081</v>
      </c>
      <c r="B326" s="57">
        <v>37104.793388429651</v>
      </c>
      <c r="C326" s="59">
        <f t="shared" si="25"/>
        <v>37.104793388429648</v>
      </c>
      <c r="E326">
        <f t="shared" si="26"/>
        <v>1988</v>
      </c>
      <c r="F326">
        <f t="shared" si="27"/>
        <v>1</v>
      </c>
      <c r="G326">
        <f t="shared" si="28"/>
        <v>1987</v>
      </c>
      <c r="H326">
        <f t="shared" si="29"/>
        <v>10</v>
      </c>
    </row>
    <row r="327" spans="1:8" x14ac:dyDescent="0.25">
      <c r="A327" s="56">
        <v>32111</v>
      </c>
      <c r="B327" s="57">
        <v>43943.801652892442</v>
      </c>
      <c r="C327" s="59">
        <f t="shared" si="25"/>
        <v>43.943801652892439</v>
      </c>
      <c r="E327">
        <f t="shared" si="26"/>
        <v>1988</v>
      </c>
      <c r="F327">
        <f t="shared" si="27"/>
        <v>2</v>
      </c>
      <c r="G327">
        <f t="shared" si="28"/>
        <v>1987</v>
      </c>
      <c r="H327">
        <f t="shared" si="29"/>
        <v>11</v>
      </c>
    </row>
    <row r="328" spans="1:8" x14ac:dyDescent="0.25">
      <c r="A328" s="56">
        <v>32142</v>
      </c>
      <c r="B328" s="57">
        <v>60549.421487603147</v>
      </c>
      <c r="C328" s="59">
        <f t="shared" si="25"/>
        <v>60.549421487603148</v>
      </c>
      <c r="E328">
        <f t="shared" si="26"/>
        <v>1988</v>
      </c>
      <c r="F328">
        <f t="shared" si="27"/>
        <v>3</v>
      </c>
      <c r="G328">
        <f t="shared" si="28"/>
        <v>1987</v>
      </c>
      <c r="H328">
        <f t="shared" si="29"/>
        <v>12</v>
      </c>
    </row>
    <row r="329" spans="1:8" x14ac:dyDescent="0.25">
      <c r="A329" s="56">
        <v>32173</v>
      </c>
      <c r="B329" s="57">
        <v>56350.413223140349</v>
      </c>
      <c r="C329" s="59">
        <f t="shared" si="25"/>
        <v>56.35041322314035</v>
      </c>
      <c r="E329">
        <f t="shared" si="26"/>
        <v>1988</v>
      </c>
      <c r="F329">
        <f t="shared" si="27"/>
        <v>4</v>
      </c>
      <c r="G329">
        <f t="shared" si="28"/>
        <v>1988</v>
      </c>
      <c r="H329">
        <f t="shared" si="29"/>
        <v>1</v>
      </c>
    </row>
    <row r="330" spans="1:8" x14ac:dyDescent="0.25">
      <c r="A330" s="56">
        <v>32202</v>
      </c>
      <c r="B330" s="57">
        <v>63161.652892561819</v>
      </c>
      <c r="C330" s="59">
        <f t="shared" si="25"/>
        <v>63.161652892561818</v>
      </c>
      <c r="E330">
        <f t="shared" si="26"/>
        <v>1988</v>
      </c>
      <c r="F330">
        <f t="shared" si="27"/>
        <v>5</v>
      </c>
      <c r="G330">
        <f t="shared" si="28"/>
        <v>1988</v>
      </c>
      <c r="H330">
        <f t="shared" si="29"/>
        <v>2</v>
      </c>
    </row>
    <row r="331" spans="1:8" x14ac:dyDescent="0.25">
      <c r="A331" s="56">
        <v>32233</v>
      </c>
      <c r="B331" s="57">
        <v>75292.561983470878</v>
      </c>
      <c r="C331" s="59">
        <f t="shared" si="25"/>
        <v>75.292561983470875</v>
      </c>
      <c r="E331">
        <f t="shared" si="26"/>
        <v>1988</v>
      </c>
      <c r="F331">
        <f t="shared" si="27"/>
        <v>6</v>
      </c>
      <c r="G331">
        <f t="shared" si="28"/>
        <v>1988</v>
      </c>
      <c r="H331">
        <f t="shared" si="29"/>
        <v>3</v>
      </c>
    </row>
    <row r="332" spans="1:8" x14ac:dyDescent="0.25">
      <c r="A332" s="56">
        <v>32263</v>
      </c>
      <c r="B332" s="57">
        <v>59956.36363636348</v>
      </c>
      <c r="C332" s="59">
        <f t="shared" si="25"/>
        <v>59.956363636363477</v>
      </c>
      <c r="E332">
        <f t="shared" si="26"/>
        <v>1988</v>
      </c>
      <c r="F332">
        <f t="shared" si="27"/>
        <v>7</v>
      </c>
      <c r="G332">
        <f t="shared" si="28"/>
        <v>1988</v>
      </c>
      <c r="H332">
        <f t="shared" si="29"/>
        <v>4</v>
      </c>
    </row>
    <row r="333" spans="1:8" x14ac:dyDescent="0.25">
      <c r="A333" s="56">
        <v>32294</v>
      </c>
      <c r="B333" s="57">
        <v>49598.677685950279</v>
      </c>
      <c r="C333" s="59">
        <f t="shared" si="25"/>
        <v>49.598677685950278</v>
      </c>
      <c r="E333">
        <f t="shared" si="26"/>
        <v>1988</v>
      </c>
      <c r="F333">
        <f t="shared" si="27"/>
        <v>8</v>
      </c>
      <c r="G333">
        <f t="shared" si="28"/>
        <v>1988</v>
      </c>
      <c r="H333">
        <f t="shared" si="29"/>
        <v>5</v>
      </c>
    </row>
    <row r="334" spans="1:8" x14ac:dyDescent="0.25">
      <c r="A334" s="56">
        <v>32324</v>
      </c>
      <c r="B334" s="57">
        <v>40778.181818181707</v>
      </c>
      <c r="C334" s="59">
        <f t="shared" si="25"/>
        <v>40.778181818181707</v>
      </c>
      <c r="E334">
        <f t="shared" si="26"/>
        <v>1988</v>
      </c>
      <c r="F334">
        <f t="shared" si="27"/>
        <v>9</v>
      </c>
      <c r="G334">
        <f t="shared" si="28"/>
        <v>1988</v>
      </c>
      <c r="H334">
        <f t="shared" si="29"/>
        <v>6</v>
      </c>
    </row>
    <row r="335" spans="1:8" x14ac:dyDescent="0.25">
      <c r="A335" s="56">
        <v>32355</v>
      </c>
      <c r="B335" s="57">
        <v>26705.454545454475</v>
      </c>
      <c r="C335" s="59">
        <f t="shared" si="25"/>
        <v>26.705454545454476</v>
      </c>
      <c r="E335">
        <f t="shared" si="26"/>
        <v>1988</v>
      </c>
      <c r="F335">
        <f t="shared" si="27"/>
        <v>10</v>
      </c>
      <c r="G335">
        <f t="shared" si="28"/>
        <v>1988</v>
      </c>
      <c r="H335">
        <f t="shared" si="29"/>
        <v>7</v>
      </c>
    </row>
    <row r="336" spans="1:8" x14ac:dyDescent="0.25">
      <c r="A336" s="56">
        <v>32386</v>
      </c>
      <c r="B336" s="57">
        <v>24991.735537190016</v>
      </c>
      <c r="C336" s="59">
        <f t="shared" si="25"/>
        <v>24.991735537190017</v>
      </c>
      <c r="E336">
        <f t="shared" si="26"/>
        <v>1988</v>
      </c>
      <c r="F336">
        <f t="shared" si="27"/>
        <v>11</v>
      </c>
      <c r="G336">
        <f t="shared" si="28"/>
        <v>1988</v>
      </c>
      <c r="H336">
        <f t="shared" si="29"/>
        <v>8</v>
      </c>
    </row>
    <row r="337" spans="1:8" x14ac:dyDescent="0.25">
      <c r="A337" s="56">
        <v>32416</v>
      </c>
      <c r="B337" s="57">
        <v>25681.983471074313</v>
      </c>
      <c r="C337" s="59">
        <f t="shared" si="25"/>
        <v>25.681983471074311</v>
      </c>
      <c r="E337">
        <f t="shared" si="26"/>
        <v>1988</v>
      </c>
      <c r="F337">
        <f t="shared" si="27"/>
        <v>12</v>
      </c>
      <c r="G337">
        <f t="shared" si="28"/>
        <v>1988</v>
      </c>
      <c r="H337">
        <f t="shared" si="29"/>
        <v>9</v>
      </c>
    </row>
    <row r="338" spans="1:8" x14ac:dyDescent="0.25">
      <c r="A338" s="56">
        <v>32447</v>
      </c>
      <c r="B338" s="57">
        <v>31795.041322313966</v>
      </c>
      <c r="C338" s="59">
        <f t="shared" si="25"/>
        <v>31.795041322313967</v>
      </c>
      <c r="E338">
        <f t="shared" si="26"/>
        <v>1989</v>
      </c>
      <c r="F338">
        <f t="shared" si="27"/>
        <v>1</v>
      </c>
      <c r="G338">
        <f t="shared" si="28"/>
        <v>1988</v>
      </c>
      <c r="H338">
        <f t="shared" si="29"/>
        <v>10</v>
      </c>
    </row>
    <row r="339" spans="1:8" x14ac:dyDescent="0.25">
      <c r="A339" s="56">
        <v>32477</v>
      </c>
      <c r="B339" s="57">
        <v>40680.991735537085</v>
      </c>
      <c r="C339" s="59">
        <f t="shared" si="25"/>
        <v>40.680991735537084</v>
      </c>
      <c r="E339">
        <f t="shared" si="26"/>
        <v>1989</v>
      </c>
      <c r="F339">
        <f t="shared" si="27"/>
        <v>2</v>
      </c>
      <c r="G339">
        <f t="shared" si="28"/>
        <v>1988</v>
      </c>
      <c r="H339">
        <f t="shared" si="29"/>
        <v>11</v>
      </c>
    </row>
    <row r="340" spans="1:8" x14ac:dyDescent="0.25">
      <c r="A340" s="56">
        <v>32508</v>
      </c>
      <c r="B340" s="57">
        <v>49503.471074380031</v>
      </c>
      <c r="C340" s="59">
        <f t="shared" si="25"/>
        <v>49.50347107438003</v>
      </c>
      <c r="E340">
        <f t="shared" si="26"/>
        <v>1989</v>
      </c>
      <c r="F340">
        <f t="shared" si="27"/>
        <v>3</v>
      </c>
      <c r="G340">
        <f t="shared" si="28"/>
        <v>1988</v>
      </c>
      <c r="H340">
        <f t="shared" si="29"/>
        <v>12</v>
      </c>
    </row>
    <row r="341" spans="1:8" x14ac:dyDescent="0.25">
      <c r="A341" s="56">
        <v>32539</v>
      </c>
      <c r="B341" s="57">
        <v>44209.586776859389</v>
      </c>
      <c r="C341" s="59">
        <f t="shared" si="25"/>
        <v>44.209586776859389</v>
      </c>
      <c r="E341">
        <f t="shared" si="26"/>
        <v>1989</v>
      </c>
      <c r="F341">
        <f t="shared" si="27"/>
        <v>4</v>
      </c>
      <c r="G341">
        <f t="shared" si="28"/>
        <v>1989</v>
      </c>
      <c r="H341">
        <f t="shared" si="29"/>
        <v>1</v>
      </c>
    </row>
    <row r="342" spans="1:8" x14ac:dyDescent="0.25">
      <c r="A342" s="56">
        <v>32567</v>
      </c>
      <c r="B342" s="57">
        <v>42011.900826446166</v>
      </c>
      <c r="C342" s="59">
        <f t="shared" si="25"/>
        <v>42.011900826446166</v>
      </c>
      <c r="E342">
        <f t="shared" si="26"/>
        <v>1989</v>
      </c>
      <c r="F342">
        <f t="shared" si="27"/>
        <v>5</v>
      </c>
      <c r="G342">
        <f t="shared" si="28"/>
        <v>1989</v>
      </c>
      <c r="H342">
        <f t="shared" si="29"/>
        <v>2</v>
      </c>
    </row>
    <row r="343" spans="1:8" x14ac:dyDescent="0.25">
      <c r="A343" s="56">
        <v>32598</v>
      </c>
      <c r="B343" s="57">
        <v>172462.80991735493</v>
      </c>
      <c r="C343" s="59">
        <f t="shared" si="25"/>
        <v>172.46280991735492</v>
      </c>
      <c r="E343">
        <f t="shared" si="26"/>
        <v>1989</v>
      </c>
      <c r="F343">
        <f t="shared" si="27"/>
        <v>6</v>
      </c>
      <c r="G343">
        <f t="shared" si="28"/>
        <v>1989</v>
      </c>
      <c r="H343">
        <f t="shared" si="29"/>
        <v>3</v>
      </c>
    </row>
    <row r="344" spans="1:8" x14ac:dyDescent="0.25">
      <c r="A344" s="56">
        <v>32628</v>
      </c>
      <c r="B344" s="57">
        <v>172522.3140495863</v>
      </c>
      <c r="C344" s="59">
        <f t="shared" si="25"/>
        <v>172.5223140495863</v>
      </c>
      <c r="E344">
        <f t="shared" si="26"/>
        <v>1989</v>
      </c>
      <c r="F344">
        <f t="shared" si="27"/>
        <v>7</v>
      </c>
      <c r="G344">
        <f t="shared" si="28"/>
        <v>1989</v>
      </c>
      <c r="H344">
        <f t="shared" si="29"/>
        <v>4</v>
      </c>
    </row>
    <row r="345" spans="1:8" x14ac:dyDescent="0.25">
      <c r="A345" s="56">
        <v>32659</v>
      </c>
      <c r="B345" s="57">
        <v>108456.19834710714</v>
      </c>
      <c r="C345" s="59">
        <f t="shared" si="25"/>
        <v>108.45619834710715</v>
      </c>
      <c r="E345">
        <f t="shared" si="26"/>
        <v>1989</v>
      </c>
      <c r="F345">
        <f t="shared" si="27"/>
        <v>8</v>
      </c>
      <c r="G345">
        <f t="shared" si="28"/>
        <v>1989</v>
      </c>
      <c r="H345">
        <f t="shared" si="29"/>
        <v>5</v>
      </c>
    </row>
    <row r="346" spans="1:8" x14ac:dyDescent="0.25">
      <c r="A346" s="56">
        <v>32689</v>
      </c>
      <c r="B346" s="57">
        <v>50832.396694214738</v>
      </c>
      <c r="C346" s="59">
        <f t="shared" si="25"/>
        <v>50.832396694214736</v>
      </c>
      <c r="E346">
        <f t="shared" si="26"/>
        <v>1989</v>
      </c>
      <c r="F346">
        <f t="shared" si="27"/>
        <v>9</v>
      </c>
      <c r="G346">
        <f t="shared" si="28"/>
        <v>1989</v>
      </c>
      <c r="H346">
        <f t="shared" si="29"/>
        <v>6</v>
      </c>
    </row>
    <row r="347" spans="1:8" x14ac:dyDescent="0.25">
      <c r="A347" s="56">
        <v>32720</v>
      </c>
      <c r="B347" s="57">
        <v>30858.842975206531</v>
      </c>
      <c r="C347" s="59">
        <f t="shared" si="25"/>
        <v>30.858842975206532</v>
      </c>
      <c r="E347">
        <f t="shared" si="26"/>
        <v>1989</v>
      </c>
      <c r="F347">
        <f t="shared" si="27"/>
        <v>10</v>
      </c>
      <c r="G347">
        <f t="shared" si="28"/>
        <v>1989</v>
      </c>
      <c r="H347">
        <f t="shared" si="29"/>
        <v>7</v>
      </c>
    </row>
    <row r="348" spans="1:8" x14ac:dyDescent="0.25">
      <c r="A348" s="56">
        <v>32751</v>
      </c>
      <c r="B348" s="57">
        <v>29478.347107437938</v>
      </c>
      <c r="C348" s="59">
        <f t="shared" si="25"/>
        <v>29.478347107437937</v>
      </c>
      <c r="E348">
        <f t="shared" si="26"/>
        <v>1989</v>
      </c>
      <c r="F348">
        <f t="shared" si="27"/>
        <v>11</v>
      </c>
      <c r="G348">
        <f t="shared" si="28"/>
        <v>1989</v>
      </c>
      <c r="H348">
        <f t="shared" si="29"/>
        <v>8</v>
      </c>
    </row>
    <row r="349" spans="1:8" x14ac:dyDescent="0.25">
      <c r="A349" s="56">
        <v>32781</v>
      </c>
      <c r="B349" s="57">
        <v>32487.272727272641</v>
      </c>
      <c r="C349" s="59">
        <f t="shared" si="25"/>
        <v>32.487272727272639</v>
      </c>
      <c r="E349">
        <f t="shared" si="26"/>
        <v>1989</v>
      </c>
      <c r="F349">
        <f t="shared" si="27"/>
        <v>12</v>
      </c>
      <c r="G349">
        <f t="shared" si="28"/>
        <v>1989</v>
      </c>
      <c r="H349">
        <f t="shared" si="29"/>
        <v>9</v>
      </c>
    </row>
    <row r="350" spans="1:8" x14ac:dyDescent="0.25">
      <c r="A350" s="56">
        <v>32812</v>
      </c>
      <c r="B350" s="57">
        <v>37681.98347107428</v>
      </c>
      <c r="C350" s="59">
        <f t="shared" si="25"/>
        <v>37.681983471074282</v>
      </c>
      <c r="E350">
        <f t="shared" si="26"/>
        <v>1990</v>
      </c>
      <c r="F350">
        <f t="shared" si="27"/>
        <v>1</v>
      </c>
      <c r="G350">
        <f t="shared" si="28"/>
        <v>1989</v>
      </c>
      <c r="H350">
        <f t="shared" si="29"/>
        <v>10</v>
      </c>
    </row>
    <row r="351" spans="1:8" x14ac:dyDescent="0.25">
      <c r="A351" s="56">
        <v>32842</v>
      </c>
      <c r="B351" s="57">
        <v>39774.545454545347</v>
      </c>
      <c r="C351" s="59">
        <f t="shared" si="25"/>
        <v>39.774545454545347</v>
      </c>
      <c r="E351">
        <f t="shared" si="26"/>
        <v>1990</v>
      </c>
      <c r="F351">
        <f t="shared" si="27"/>
        <v>2</v>
      </c>
      <c r="G351">
        <f t="shared" si="28"/>
        <v>1989</v>
      </c>
      <c r="H351">
        <f t="shared" si="29"/>
        <v>11</v>
      </c>
    </row>
    <row r="352" spans="1:8" x14ac:dyDescent="0.25">
      <c r="A352" s="56">
        <v>32873</v>
      </c>
      <c r="B352" s="57">
        <v>40641.322314049481</v>
      </c>
      <c r="C352" s="59">
        <f t="shared" si="25"/>
        <v>40.641322314049482</v>
      </c>
      <c r="E352">
        <f t="shared" si="26"/>
        <v>1990</v>
      </c>
      <c r="F352">
        <f t="shared" si="27"/>
        <v>3</v>
      </c>
      <c r="G352">
        <f t="shared" si="28"/>
        <v>1989</v>
      </c>
      <c r="H352">
        <f t="shared" si="29"/>
        <v>12</v>
      </c>
    </row>
    <row r="353" spans="1:8" x14ac:dyDescent="0.25">
      <c r="A353" s="56">
        <v>32904</v>
      </c>
      <c r="B353" s="57">
        <v>55031.404958677536</v>
      </c>
      <c r="C353" s="59">
        <f t="shared" si="25"/>
        <v>55.031404958677534</v>
      </c>
      <c r="E353">
        <f t="shared" si="26"/>
        <v>1990</v>
      </c>
      <c r="F353">
        <f t="shared" si="27"/>
        <v>4</v>
      </c>
      <c r="G353">
        <f t="shared" si="28"/>
        <v>1990</v>
      </c>
      <c r="H353">
        <f t="shared" si="29"/>
        <v>1</v>
      </c>
    </row>
    <row r="354" spans="1:8" x14ac:dyDescent="0.25">
      <c r="A354" s="56">
        <v>32932</v>
      </c>
      <c r="B354" s="57">
        <v>41656.859504132124</v>
      </c>
      <c r="C354" s="59">
        <f t="shared" si="25"/>
        <v>41.656859504132122</v>
      </c>
      <c r="E354">
        <f t="shared" si="26"/>
        <v>1990</v>
      </c>
      <c r="F354">
        <f t="shared" si="27"/>
        <v>5</v>
      </c>
      <c r="G354">
        <f t="shared" si="28"/>
        <v>1990</v>
      </c>
      <c r="H354">
        <f t="shared" si="29"/>
        <v>2</v>
      </c>
    </row>
    <row r="355" spans="1:8" x14ac:dyDescent="0.25">
      <c r="A355" s="56">
        <v>32963</v>
      </c>
      <c r="B355" s="57">
        <v>75391.735537189888</v>
      </c>
      <c r="C355" s="59">
        <f t="shared" si="25"/>
        <v>75.391735537189888</v>
      </c>
      <c r="E355">
        <f t="shared" si="26"/>
        <v>1990</v>
      </c>
      <c r="F355">
        <f t="shared" si="27"/>
        <v>6</v>
      </c>
      <c r="G355">
        <f t="shared" si="28"/>
        <v>1990</v>
      </c>
      <c r="H355">
        <f t="shared" si="29"/>
        <v>3</v>
      </c>
    </row>
    <row r="356" spans="1:8" x14ac:dyDescent="0.25">
      <c r="A356" s="56">
        <v>32993</v>
      </c>
      <c r="B356" s="57">
        <v>61368.595041322151</v>
      </c>
      <c r="C356" s="59">
        <f t="shared" si="25"/>
        <v>61.368595041322152</v>
      </c>
      <c r="E356">
        <f t="shared" si="26"/>
        <v>1990</v>
      </c>
      <c r="F356">
        <f t="shared" si="27"/>
        <v>7</v>
      </c>
      <c r="G356">
        <f t="shared" si="28"/>
        <v>1990</v>
      </c>
      <c r="H356">
        <f t="shared" si="29"/>
        <v>4</v>
      </c>
    </row>
    <row r="357" spans="1:8" x14ac:dyDescent="0.25">
      <c r="A357" s="56">
        <v>33024</v>
      </c>
      <c r="B357" s="57">
        <v>37340.826446280895</v>
      </c>
      <c r="C357" s="59">
        <f t="shared" si="25"/>
        <v>37.340826446280893</v>
      </c>
      <c r="E357">
        <f t="shared" si="26"/>
        <v>1990</v>
      </c>
      <c r="F357">
        <f t="shared" si="27"/>
        <v>8</v>
      </c>
      <c r="G357">
        <f t="shared" si="28"/>
        <v>1990</v>
      </c>
      <c r="H357">
        <f t="shared" si="29"/>
        <v>5</v>
      </c>
    </row>
    <row r="358" spans="1:8" x14ac:dyDescent="0.25">
      <c r="A358" s="56">
        <v>33054</v>
      </c>
      <c r="B358" s="57">
        <v>34115.702479338754</v>
      </c>
      <c r="C358" s="59">
        <f t="shared" si="25"/>
        <v>34.115702479338751</v>
      </c>
      <c r="E358">
        <f t="shared" si="26"/>
        <v>1990</v>
      </c>
      <c r="F358">
        <f t="shared" si="27"/>
        <v>9</v>
      </c>
      <c r="G358">
        <f t="shared" si="28"/>
        <v>1990</v>
      </c>
      <c r="H358">
        <f t="shared" si="29"/>
        <v>6</v>
      </c>
    </row>
    <row r="359" spans="1:8" x14ac:dyDescent="0.25">
      <c r="A359" s="56">
        <v>33085</v>
      </c>
      <c r="B359" s="57">
        <v>25539.173553718942</v>
      </c>
      <c r="C359" s="59">
        <f t="shared" si="25"/>
        <v>25.539173553718943</v>
      </c>
      <c r="E359">
        <f t="shared" si="26"/>
        <v>1990</v>
      </c>
      <c r="F359">
        <f t="shared" si="27"/>
        <v>10</v>
      </c>
      <c r="G359">
        <f t="shared" si="28"/>
        <v>1990</v>
      </c>
      <c r="H359">
        <f t="shared" si="29"/>
        <v>7</v>
      </c>
    </row>
    <row r="360" spans="1:8" x14ac:dyDescent="0.25">
      <c r="A360" s="56">
        <v>33116</v>
      </c>
      <c r="B360" s="57">
        <v>26358.347107437945</v>
      </c>
      <c r="C360" s="59">
        <f t="shared" si="25"/>
        <v>26.358347107437943</v>
      </c>
      <c r="E360">
        <f t="shared" si="26"/>
        <v>1990</v>
      </c>
      <c r="F360">
        <f t="shared" si="27"/>
        <v>11</v>
      </c>
      <c r="G360">
        <f t="shared" si="28"/>
        <v>1990</v>
      </c>
      <c r="H360">
        <f t="shared" si="29"/>
        <v>8</v>
      </c>
    </row>
    <row r="361" spans="1:8" x14ac:dyDescent="0.25">
      <c r="A361" s="56">
        <v>33146</v>
      </c>
      <c r="B361" s="57">
        <v>27227.107438016457</v>
      </c>
      <c r="C361" s="59">
        <f t="shared" si="25"/>
        <v>27.227107438016457</v>
      </c>
      <c r="E361">
        <f t="shared" si="26"/>
        <v>1990</v>
      </c>
      <c r="F361">
        <f t="shared" si="27"/>
        <v>12</v>
      </c>
      <c r="G361">
        <f t="shared" si="28"/>
        <v>1990</v>
      </c>
      <c r="H361">
        <f t="shared" si="29"/>
        <v>9</v>
      </c>
    </row>
    <row r="362" spans="1:8" x14ac:dyDescent="0.25">
      <c r="A362" s="56">
        <v>33177</v>
      </c>
      <c r="B362" s="57">
        <v>34147.438016528831</v>
      </c>
      <c r="C362" s="59">
        <f t="shared" si="25"/>
        <v>34.147438016528831</v>
      </c>
      <c r="E362">
        <f t="shared" si="26"/>
        <v>1991</v>
      </c>
      <c r="F362">
        <f t="shared" si="27"/>
        <v>1</v>
      </c>
      <c r="G362">
        <f t="shared" si="28"/>
        <v>1990</v>
      </c>
      <c r="H362">
        <f t="shared" si="29"/>
        <v>10</v>
      </c>
    </row>
    <row r="363" spans="1:8" x14ac:dyDescent="0.25">
      <c r="A363" s="56">
        <v>33207</v>
      </c>
      <c r="B363" s="57">
        <v>35321.652892561891</v>
      </c>
      <c r="C363" s="59">
        <f t="shared" si="25"/>
        <v>35.321652892561893</v>
      </c>
      <c r="E363">
        <f t="shared" si="26"/>
        <v>1991</v>
      </c>
      <c r="F363">
        <f t="shared" si="27"/>
        <v>2</v>
      </c>
      <c r="G363">
        <f t="shared" si="28"/>
        <v>1990</v>
      </c>
      <c r="H363">
        <f t="shared" si="29"/>
        <v>11</v>
      </c>
    </row>
    <row r="364" spans="1:8" x14ac:dyDescent="0.25">
      <c r="A364" s="56">
        <v>33238</v>
      </c>
      <c r="B364" s="57">
        <v>33951.074380165199</v>
      </c>
      <c r="C364" s="59">
        <f t="shared" si="25"/>
        <v>33.951074380165196</v>
      </c>
      <c r="E364">
        <f t="shared" si="26"/>
        <v>1991</v>
      </c>
      <c r="F364">
        <f t="shared" si="27"/>
        <v>3</v>
      </c>
      <c r="G364">
        <f t="shared" si="28"/>
        <v>1990</v>
      </c>
      <c r="H364">
        <f t="shared" si="29"/>
        <v>12</v>
      </c>
    </row>
    <row r="365" spans="1:8" x14ac:dyDescent="0.25">
      <c r="A365" s="56">
        <v>33269</v>
      </c>
      <c r="B365" s="57">
        <v>36182.479338842881</v>
      </c>
      <c r="C365" s="59">
        <f t="shared" si="25"/>
        <v>36.182479338842882</v>
      </c>
      <c r="E365">
        <f t="shared" si="26"/>
        <v>1991</v>
      </c>
      <c r="F365">
        <f t="shared" si="27"/>
        <v>4</v>
      </c>
      <c r="G365">
        <f t="shared" si="28"/>
        <v>1991</v>
      </c>
      <c r="H365">
        <f t="shared" si="29"/>
        <v>1</v>
      </c>
    </row>
    <row r="366" spans="1:8" x14ac:dyDescent="0.25">
      <c r="A366" s="56">
        <v>33297</v>
      </c>
      <c r="B366" s="57">
        <v>35466.446280991644</v>
      </c>
      <c r="C366" s="59">
        <f t="shared" si="25"/>
        <v>35.466446280991647</v>
      </c>
      <c r="E366">
        <f t="shared" si="26"/>
        <v>1991</v>
      </c>
      <c r="F366">
        <f t="shared" si="27"/>
        <v>5</v>
      </c>
      <c r="G366">
        <f t="shared" si="28"/>
        <v>1991</v>
      </c>
      <c r="H366">
        <f t="shared" si="29"/>
        <v>2</v>
      </c>
    </row>
    <row r="367" spans="1:8" x14ac:dyDescent="0.25">
      <c r="A367" s="56">
        <v>33328</v>
      </c>
      <c r="B367" s="57">
        <v>50098.512396694081</v>
      </c>
      <c r="C367" s="59">
        <f t="shared" si="25"/>
        <v>50.098512396694083</v>
      </c>
      <c r="E367">
        <f t="shared" si="26"/>
        <v>1991</v>
      </c>
      <c r="F367">
        <f t="shared" si="27"/>
        <v>6</v>
      </c>
      <c r="G367">
        <f t="shared" si="28"/>
        <v>1991</v>
      </c>
      <c r="H367">
        <f t="shared" si="29"/>
        <v>3</v>
      </c>
    </row>
    <row r="368" spans="1:8" x14ac:dyDescent="0.25">
      <c r="A368" s="56">
        <v>33358</v>
      </c>
      <c r="B368" s="57">
        <v>44782.809917355255</v>
      </c>
      <c r="C368" s="59">
        <f t="shared" si="25"/>
        <v>44.782809917355252</v>
      </c>
      <c r="E368">
        <f t="shared" si="26"/>
        <v>1991</v>
      </c>
      <c r="F368">
        <f t="shared" si="27"/>
        <v>7</v>
      </c>
      <c r="G368">
        <f t="shared" si="28"/>
        <v>1991</v>
      </c>
      <c r="H368">
        <f t="shared" si="29"/>
        <v>4</v>
      </c>
    </row>
    <row r="369" spans="1:8" x14ac:dyDescent="0.25">
      <c r="A369" s="56">
        <v>33389</v>
      </c>
      <c r="B369" s="57">
        <v>47176.85950413211</v>
      </c>
      <c r="C369" s="59">
        <f t="shared" si="25"/>
        <v>47.176859504132111</v>
      </c>
      <c r="E369">
        <f t="shared" si="26"/>
        <v>1991</v>
      </c>
      <c r="F369">
        <f t="shared" si="27"/>
        <v>8</v>
      </c>
      <c r="G369">
        <f t="shared" si="28"/>
        <v>1991</v>
      </c>
      <c r="H369">
        <f t="shared" si="29"/>
        <v>5</v>
      </c>
    </row>
    <row r="370" spans="1:8" x14ac:dyDescent="0.25">
      <c r="A370" s="56">
        <v>33419</v>
      </c>
      <c r="B370" s="57">
        <v>32647.933884297432</v>
      </c>
      <c r="C370" s="59">
        <f t="shared" si="25"/>
        <v>32.64793388429743</v>
      </c>
      <c r="E370">
        <f t="shared" si="26"/>
        <v>1991</v>
      </c>
      <c r="F370">
        <f t="shared" si="27"/>
        <v>9</v>
      </c>
      <c r="G370">
        <f t="shared" si="28"/>
        <v>1991</v>
      </c>
      <c r="H370">
        <f t="shared" si="29"/>
        <v>6</v>
      </c>
    </row>
    <row r="371" spans="1:8" x14ac:dyDescent="0.25">
      <c r="A371" s="56">
        <v>33450</v>
      </c>
      <c r="B371" s="57">
        <v>27004.958677685878</v>
      </c>
      <c r="C371" s="59">
        <f t="shared" si="25"/>
        <v>27.004958677685877</v>
      </c>
      <c r="E371">
        <f t="shared" si="26"/>
        <v>1991</v>
      </c>
      <c r="F371">
        <f t="shared" si="27"/>
        <v>10</v>
      </c>
      <c r="G371">
        <f t="shared" si="28"/>
        <v>1991</v>
      </c>
      <c r="H371">
        <f t="shared" si="29"/>
        <v>7</v>
      </c>
    </row>
    <row r="372" spans="1:8" x14ac:dyDescent="0.25">
      <c r="A372" s="56">
        <v>33481</v>
      </c>
      <c r="B372" s="57">
        <v>23853.223140495804</v>
      </c>
      <c r="C372" s="59">
        <f t="shared" si="25"/>
        <v>23.853223140495803</v>
      </c>
      <c r="E372">
        <f t="shared" si="26"/>
        <v>1991</v>
      </c>
      <c r="F372">
        <f t="shared" si="27"/>
        <v>11</v>
      </c>
      <c r="G372">
        <f t="shared" si="28"/>
        <v>1991</v>
      </c>
      <c r="H372">
        <f t="shared" si="29"/>
        <v>8</v>
      </c>
    </row>
    <row r="373" spans="1:8" x14ac:dyDescent="0.25">
      <c r="A373" s="56">
        <v>33511</v>
      </c>
      <c r="B373" s="57">
        <v>24807.272727272662</v>
      </c>
      <c r="C373" s="59">
        <f t="shared" si="25"/>
        <v>24.807272727272661</v>
      </c>
      <c r="E373">
        <f t="shared" si="26"/>
        <v>1991</v>
      </c>
      <c r="F373">
        <f t="shared" si="27"/>
        <v>12</v>
      </c>
      <c r="G373">
        <f t="shared" si="28"/>
        <v>1991</v>
      </c>
      <c r="H373">
        <f t="shared" si="29"/>
        <v>9</v>
      </c>
    </row>
    <row r="374" spans="1:8" x14ac:dyDescent="0.25">
      <c r="A374" s="56">
        <v>33542</v>
      </c>
      <c r="B374" s="57">
        <v>31021.487603305704</v>
      </c>
      <c r="C374" s="59">
        <f t="shared" si="25"/>
        <v>31.021487603305705</v>
      </c>
      <c r="E374">
        <f t="shared" si="26"/>
        <v>1992</v>
      </c>
      <c r="F374">
        <f t="shared" si="27"/>
        <v>1</v>
      </c>
      <c r="G374">
        <f t="shared" si="28"/>
        <v>1991</v>
      </c>
      <c r="H374">
        <f t="shared" si="29"/>
        <v>10</v>
      </c>
    </row>
    <row r="375" spans="1:8" x14ac:dyDescent="0.25">
      <c r="A375" s="56">
        <v>33572</v>
      </c>
      <c r="B375" s="57">
        <v>33691.239669421397</v>
      </c>
      <c r="C375" s="59">
        <f t="shared" si="25"/>
        <v>33.6912396694214</v>
      </c>
      <c r="E375">
        <f t="shared" si="26"/>
        <v>1992</v>
      </c>
      <c r="F375">
        <f t="shared" si="27"/>
        <v>2</v>
      </c>
      <c r="G375">
        <f t="shared" si="28"/>
        <v>1991</v>
      </c>
      <c r="H375">
        <f t="shared" si="29"/>
        <v>11</v>
      </c>
    </row>
    <row r="376" spans="1:8" x14ac:dyDescent="0.25">
      <c r="A376" s="56">
        <v>33603</v>
      </c>
      <c r="B376" s="57">
        <v>34899.173553718916</v>
      </c>
      <c r="C376" s="59">
        <f t="shared" si="25"/>
        <v>34.899173553718917</v>
      </c>
      <c r="E376">
        <f t="shared" si="26"/>
        <v>1992</v>
      </c>
      <c r="F376">
        <f t="shared" si="27"/>
        <v>3</v>
      </c>
      <c r="G376">
        <f t="shared" si="28"/>
        <v>1991</v>
      </c>
      <c r="H376">
        <f t="shared" si="29"/>
        <v>12</v>
      </c>
    </row>
    <row r="377" spans="1:8" x14ac:dyDescent="0.25">
      <c r="A377" s="56">
        <v>33634</v>
      </c>
      <c r="B377" s="57">
        <v>34671.074380165199</v>
      </c>
      <c r="C377" s="59">
        <f t="shared" si="25"/>
        <v>34.671074380165201</v>
      </c>
      <c r="E377">
        <f t="shared" si="26"/>
        <v>1992</v>
      </c>
      <c r="F377">
        <f t="shared" si="27"/>
        <v>4</v>
      </c>
      <c r="G377">
        <f t="shared" si="28"/>
        <v>1992</v>
      </c>
      <c r="H377">
        <f t="shared" si="29"/>
        <v>1</v>
      </c>
    </row>
    <row r="378" spans="1:8" x14ac:dyDescent="0.25">
      <c r="A378" s="56">
        <v>33663</v>
      </c>
      <c r="B378" s="57">
        <v>33671.404958677595</v>
      </c>
      <c r="C378" s="59">
        <f t="shared" si="25"/>
        <v>33.671404958677591</v>
      </c>
      <c r="E378">
        <f t="shared" si="26"/>
        <v>1992</v>
      </c>
      <c r="F378">
        <f t="shared" si="27"/>
        <v>5</v>
      </c>
      <c r="G378">
        <f t="shared" si="28"/>
        <v>1992</v>
      </c>
      <c r="H378">
        <f t="shared" si="29"/>
        <v>2</v>
      </c>
    </row>
    <row r="379" spans="1:8" x14ac:dyDescent="0.25">
      <c r="A379" s="56">
        <v>33694</v>
      </c>
      <c r="B379" s="57">
        <v>38033.057851239566</v>
      </c>
      <c r="C379" s="59">
        <f t="shared" si="25"/>
        <v>38.033057851239569</v>
      </c>
      <c r="E379">
        <f t="shared" si="26"/>
        <v>1992</v>
      </c>
      <c r="F379">
        <f t="shared" si="27"/>
        <v>6</v>
      </c>
      <c r="G379">
        <f t="shared" si="28"/>
        <v>1992</v>
      </c>
      <c r="H379">
        <f t="shared" si="29"/>
        <v>3</v>
      </c>
    </row>
    <row r="380" spans="1:8" x14ac:dyDescent="0.25">
      <c r="A380" s="56">
        <v>33724</v>
      </c>
      <c r="B380" s="57">
        <v>34673.05785123958</v>
      </c>
      <c r="C380" s="59">
        <f t="shared" si="25"/>
        <v>34.673057851239584</v>
      </c>
      <c r="E380">
        <f t="shared" si="26"/>
        <v>1992</v>
      </c>
      <c r="F380">
        <f t="shared" si="27"/>
        <v>7</v>
      </c>
      <c r="G380">
        <f t="shared" si="28"/>
        <v>1992</v>
      </c>
      <c r="H380">
        <f t="shared" si="29"/>
        <v>4</v>
      </c>
    </row>
    <row r="381" spans="1:8" x14ac:dyDescent="0.25">
      <c r="A381" s="56">
        <v>33755</v>
      </c>
      <c r="B381" s="57">
        <v>24021.818181818118</v>
      </c>
      <c r="C381" s="59">
        <f t="shared" si="25"/>
        <v>24.021818181818119</v>
      </c>
      <c r="E381">
        <f t="shared" si="26"/>
        <v>1992</v>
      </c>
      <c r="F381">
        <f t="shared" si="27"/>
        <v>8</v>
      </c>
      <c r="G381">
        <f t="shared" si="28"/>
        <v>1992</v>
      </c>
      <c r="H381">
        <f t="shared" si="29"/>
        <v>5</v>
      </c>
    </row>
    <row r="382" spans="1:8" x14ac:dyDescent="0.25">
      <c r="A382" s="56">
        <v>33785</v>
      </c>
      <c r="B382" s="57">
        <v>20128.264462809864</v>
      </c>
      <c r="C382" s="59">
        <f t="shared" si="25"/>
        <v>20.128264462809863</v>
      </c>
      <c r="E382">
        <f t="shared" si="26"/>
        <v>1992</v>
      </c>
      <c r="F382">
        <f t="shared" si="27"/>
        <v>9</v>
      </c>
      <c r="G382">
        <f t="shared" si="28"/>
        <v>1992</v>
      </c>
      <c r="H382">
        <f t="shared" si="29"/>
        <v>6</v>
      </c>
    </row>
    <row r="383" spans="1:8" x14ac:dyDescent="0.25">
      <c r="A383" s="56">
        <v>33816</v>
      </c>
      <c r="B383" s="57">
        <v>22282.314049586719</v>
      </c>
      <c r="C383" s="59">
        <f t="shared" si="25"/>
        <v>22.28231404958672</v>
      </c>
      <c r="E383">
        <f t="shared" si="26"/>
        <v>1992</v>
      </c>
      <c r="F383">
        <f t="shared" si="27"/>
        <v>10</v>
      </c>
      <c r="G383">
        <f t="shared" si="28"/>
        <v>1992</v>
      </c>
      <c r="H383">
        <f t="shared" si="29"/>
        <v>7</v>
      </c>
    </row>
    <row r="384" spans="1:8" x14ac:dyDescent="0.25">
      <c r="A384" s="56">
        <v>33847</v>
      </c>
      <c r="B384" s="57">
        <v>19519.338842975154</v>
      </c>
      <c r="C384" s="59">
        <f t="shared" si="25"/>
        <v>19.519338842975152</v>
      </c>
      <c r="E384">
        <f t="shared" si="26"/>
        <v>1992</v>
      </c>
      <c r="F384">
        <f t="shared" si="27"/>
        <v>11</v>
      </c>
      <c r="G384">
        <f t="shared" si="28"/>
        <v>1992</v>
      </c>
      <c r="H384">
        <f t="shared" si="29"/>
        <v>8</v>
      </c>
    </row>
    <row r="385" spans="1:8" x14ac:dyDescent="0.25">
      <c r="A385" s="56">
        <v>33877</v>
      </c>
      <c r="B385" s="57">
        <v>24083.305785123903</v>
      </c>
      <c r="C385" s="59">
        <f t="shared" si="25"/>
        <v>24.083305785123901</v>
      </c>
      <c r="E385">
        <f t="shared" si="26"/>
        <v>1992</v>
      </c>
      <c r="F385">
        <f t="shared" si="27"/>
        <v>12</v>
      </c>
      <c r="G385">
        <f t="shared" si="28"/>
        <v>1992</v>
      </c>
      <c r="H385">
        <f t="shared" si="29"/>
        <v>9</v>
      </c>
    </row>
    <row r="386" spans="1:8" x14ac:dyDescent="0.25">
      <c r="A386" s="56">
        <v>33908</v>
      </c>
      <c r="B386" s="57">
        <v>29992.066115702401</v>
      </c>
      <c r="C386" s="59">
        <f t="shared" si="25"/>
        <v>29.9920661157024</v>
      </c>
      <c r="E386">
        <f t="shared" si="26"/>
        <v>1993</v>
      </c>
      <c r="F386">
        <f t="shared" si="27"/>
        <v>1</v>
      </c>
      <c r="G386">
        <f t="shared" si="28"/>
        <v>1992</v>
      </c>
      <c r="H386">
        <f t="shared" si="29"/>
        <v>10</v>
      </c>
    </row>
    <row r="387" spans="1:8" x14ac:dyDescent="0.25">
      <c r="A387" s="56">
        <v>33938</v>
      </c>
      <c r="B387" s="57">
        <v>33066.446280991644</v>
      </c>
      <c r="C387" s="59">
        <f t="shared" ref="C387:C450" si="30">B387/1000</f>
        <v>33.066446280991642</v>
      </c>
      <c r="E387">
        <f t="shared" ref="E387:E450" si="31">IF($H387&gt;9,G387+1,G387)</f>
        <v>1993</v>
      </c>
      <c r="F387">
        <f t="shared" ref="F387:F450" si="32">IF($H387&gt;9,H387-9,H387+3)</f>
        <v>2</v>
      </c>
      <c r="G387">
        <f t="shared" ref="G387:G450" si="33">YEAR($A387)</f>
        <v>1992</v>
      </c>
      <c r="H387">
        <f t="shared" ref="H387:H450" si="34">MONTH($A387)</f>
        <v>11</v>
      </c>
    </row>
    <row r="388" spans="1:8" x14ac:dyDescent="0.25">
      <c r="A388" s="56">
        <v>33969</v>
      </c>
      <c r="B388" s="57">
        <v>33526.611570247842</v>
      </c>
      <c r="C388" s="59">
        <f t="shared" si="30"/>
        <v>33.526611570247844</v>
      </c>
      <c r="E388">
        <f t="shared" si="31"/>
        <v>1993</v>
      </c>
      <c r="F388">
        <f t="shared" si="32"/>
        <v>3</v>
      </c>
      <c r="G388">
        <f t="shared" si="33"/>
        <v>1992</v>
      </c>
      <c r="H388">
        <f t="shared" si="34"/>
        <v>12</v>
      </c>
    </row>
    <row r="389" spans="1:8" x14ac:dyDescent="0.25">
      <c r="A389" s="56">
        <v>34000</v>
      </c>
      <c r="B389" s="57">
        <v>34794.049586776768</v>
      </c>
      <c r="C389" s="59">
        <f t="shared" si="30"/>
        <v>34.794049586776765</v>
      </c>
      <c r="E389">
        <f t="shared" si="31"/>
        <v>1993</v>
      </c>
      <c r="F389">
        <f t="shared" si="32"/>
        <v>4</v>
      </c>
      <c r="G389">
        <f t="shared" si="33"/>
        <v>1993</v>
      </c>
      <c r="H389">
        <f t="shared" si="34"/>
        <v>1</v>
      </c>
    </row>
    <row r="390" spans="1:8" x14ac:dyDescent="0.25">
      <c r="A390" s="56">
        <v>34028</v>
      </c>
      <c r="B390" s="57">
        <v>35377.190082644534</v>
      </c>
      <c r="C390" s="59">
        <f t="shared" si="30"/>
        <v>35.377190082644532</v>
      </c>
      <c r="E390">
        <f t="shared" si="31"/>
        <v>1993</v>
      </c>
      <c r="F390">
        <f t="shared" si="32"/>
        <v>5</v>
      </c>
      <c r="G390">
        <f t="shared" si="33"/>
        <v>1993</v>
      </c>
      <c r="H390">
        <f t="shared" si="34"/>
        <v>2</v>
      </c>
    </row>
    <row r="391" spans="1:8" x14ac:dyDescent="0.25">
      <c r="A391" s="56">
        <v>34059</v>
      </c>
      <c r="B391" s="57">
        <v>181035.37190082596</v>
      </c>
      <c r="C391" s="59">
        <f t="shared" si="30"/>
        <v>181.03537190082596</v>
      </c>
      <c r="E391">
        <f t="shared" si="31"/>
        <v>1993</v>
      </c>
      <c r="F391">
        <f t="shared" si="32"/>
        <v>6</v>
      </c>
      <c r="G391">
        <f t="shared" si="33"/>
        <v>1993</v>
      </c>
      <c r="H391">
        <f t="shared" si="34"/>
        <v>3</v>
      </c>
    </row>
    <row r="392" spans="1:8" x14ac:dyDescent="0.25">
      <c r="A392" s="56">
        <v>34089</v>
      </c>
      <c r="B392" s="57">
        <v>166155.37190082599</v>
      </c>
      <c r="C392" s="59">
        <f t="shared" si="30"/>
        <v>166.155371900826</v>
      </c>
      <c r="E392">
        <f t="shared" si="31"/>
        <v>1993</v>
      </c>
      <c r="F392">
        <f t="shared" si="32"/>
        <v>7</v>
      </c>
      <c r="G392">
        <f t="shared" si="33"/>
        <v>1993</v>
      </c>
      <c r="H392">
        <f t="shared" si="34"/>
        <v>4</v>
      </c>
    </row>
    <row r="393" spans="1:8" x14ac:dyDescent="0.25">
      <c r="A393" s="56">
        <v>34120</v>
      </c>
      <c r="B393" s="57">
        <v>128985.1239669418</v>
      </c>
      <c r="C393" s="59">
        <f t="shared" si="30"/>
        <v>128.98512396694179</v>
      </c>
      <c r="E393">
        <f t="shared" si="31"/>
        <v>1993</v>
      </c>
      <c r="F393">
        <f t="shared" si="32"/>
        <v>8</v>
      </c>
      <c r="G393">
        <f t="shared" si="33"/>
        <v>1993</v>
      </c>
      <c r="H393">
        <f t="shared" si="34"/>
        <v>5</v>
      </c>
    </row>
    <row r="394" spans="1:8" x14ac:dyDescent="0.25">
      <c r="A394" s="56">
        <v>34150</v>
      </c>
      <c r="B394" s="57">
        <v>79332.892561983259</v>
      </c>
      <c r="C394" s="59">
        <f t="shared" si="30"/>
        <v>79.332892561983257</v>
      </c>
      <c r="E394">
        <f t="shared" si="31"/>
        <v>1993</v>
      </c>
      <c r="F394">
        <f t="shared" si="32"/>
        <v>9</v>
      </c>
      <c r="G394">
        <f t="shared" si="33"/>
        <v>1993</v>
      </c>
      <c r="H394">
        <f t="shared" si="34"/>
        <v>6</v>
      </c>
    </row>
    <row r="395" spans="1:8" x14ac:dyDescent="0.25">
      <c r="A395" s="56">
        <v>34181</v>
      </c>
      <c r="B395" s="57">
        <v>32086.611570247849</v>
      </c>
      <c r="C395" s="59">
        <f t="shared" si="30"/>
        <v>32.086611570247847</v>
      </c>
      <c r="E395">
        <f t="shared" si="31"/>
        <v>1993</v>
      </c>
      <c r="F395">
        <f t="shared" si="32"/>
        <v>10</v>
      </c>
      <c r="G395">
        <f t="shared" si="33"/>
        <v>1993</v>
      </c>
      <c r="H395">
        <f t="shared" si="34"/>
        <v>7</v>
      </c>
    </row>
    <row r="396" spans="1:8" x14ac:dyDescent="0.25">
      <c r="A396" s="56">
        <v>34212</v>
      </c>
      <c r="B396" s="57">
        <v>29807.603305785044</v>
      </c>
      <c r="C396" s="59">
        <f t="shared" si="30"/>
        <v>29.807603305785044</v>
      </c>
      <c r="E396">
        <f t="shared" si="31"/>
        <v>1993</v>
      </c>
      <c r="F396">
        <f t="shared" si="32"/>
        <v>11</v>
      </c>
      <c r="G396">
        <f t="shared" si="33"/>
        <v>1993</v>
      </c>
      <c r="H396">
        <f t="shared" si="34"/>
        <v>8</v>
      </c>
    </row>
    <row r="397" spans="1:8" x14ac:dyDescent="0.25">
      <c r="A397" s="56">
        <v>34242</v>
      </c>
      <c r="B397" s="57">
        <v>29573.553719008185</v>
      </c>
      <c r="C397" s="59">
        <f t="shared" si="30"/>
        <v>29.573553719008185</v>
      </c>
      <c r="E397">
        <f t="shared" si="31"/>
        <v>1993</v>
      </c>
      <c r="F397">
        <f t="shared" si="32"/>
        <v>12</v>
      </c>
      <c r="G397">
        <f t="shared" si="33"/>
        <v>1993</v>
      </c>
      <c r="H397">
        <f t="shared" si="34"/>
        <v>9</v>
      </c>
    </row>
    <row r="398" spans="1:8" x14ac:dyDescent="0.25">
      <c r="A398" s="56">
        <v>34273</v>
      </c>
      <c r="B398" s="57">
        <v>35740.165289256103</v>
      </c>
      <c r="C398" s="59">
        <f t="shared" si="30"/>
        <v>35.740165289256105</v>
      </c>
      <c r="E398">
        <f t="shared" si="31"/>
        <v>1994</v>
      </c>
      <c r="F398">
        <f t="shared" si="32"/>
        <v>1</v>
      </c>
      <c r="G398">
        <f t="shared" si="33"/>
        <v>1993</v>
      </c>
      <c r="H398">
        <f t="shared" si="34"/>
        <v>10</v>
      </c>
    </row>
    <row r="399" spans="1:8" x14ac:dyDescent="0.25">
      <c r="A399" s="56">
        <v>34303</v>
      </c>
      <c r="B399" s="57">
        <v>34476.694214875941</v>
      </c>
      <c r="C399" s="59">
        <f t="shared" si="30"/>
        <v>34.476694214875941</v>
      </c>
      <c r="E399">
        <f t="shared" si="31"/>
        <v>1994</v>
      </c>
      <c r="F399">
        <f t="shared" si="32"/>
        <v>2</v>
      </c>
      <c r="G399">
        <f t="shared" si="33"/>
        <v>1993</v>
      </c>
      <c r="H399">
        <f t="shared" si="34"/>
        <v>11</v>
      </c>
    </row>
    <row r="400" spans="1:8" x14ac:dyDescent="0.25">
      <c r="A400" s="56">
        <v>34334</v>
      </c>
      <c r="B400" s="57">
        <v>37622.479338842873</v>
      </c>
      <c r="C400" s="59">
        <f t="shared" si="30"/>
        <v>37.622479338842872</v>
      </c>
      <c r="E400">
        <f t="shared" si="31"/>
        <v>1994</v>
      </c>
      <c r="F400">
        <f t="shared" si="32"/>
        <v>3</v>
      </c>
      <c r="G400">
        <f t="shared" si="33"/>
        <v>1993</v>
      </c>
      <c r="H400">
        <f t="shared" si="34"/>
        <v>12</v>
      </c>
    </row>
    <row r="401" spans="1:8" x14ac:dyDescent="0.25">
      <c r="A401" s="56">
        <v>34365</v>
      </c>
      <c r="B401" s="57">
        <v>36876.694214875934</v>
      </c>
      <c r="C401" s="59">
        <f t="shared" si="30"/>
        <v>36.876694214875933</v>
      </c>
      <c r="E401">
        <f t="shared" si="31"/>
        <v>1994</v>
      </c>
      <c r="F401">
        <f t="shared" si="32"/>
        <v>4</v>
      </c>
      <c r="G401">
        <f t="shared" si="33"/>
        <v>1994</v>
      </c>
      <c r="H401">
        <f t="shared" si="34"/>
        <v>1</v>
      </c>
    </row>
    <row r="402" spans="1:8" x14ac:dyDescent="0.25">
      <c r="A402" s="56">
        <v>34393</v>
      </c>
      <c r="B402" s="57">
        <v>32729.256198347019</v>
      </c>
      <c r="C402" s="59">
        <f t="shared" si="30"/>
        <v>32.729256198347016</v>
      </c>
      <c r="E402">
        <f t="shared" si="31"/>
        <v>1994</v>
      </c>
      <c r="F402">
        <f t="shared" si="32"/>
        <v>5</v>
      </c>
      <c r="G402">
        <f t="shared" si="33"/>
        <v>1994</v>
      </c>
      <c r="H402">
        <f t="shared" si="34"/>
        <v>2</v>
      </c>
    </row>
    <row r="403" spans="1:8" x14ac:dyDescent="0.25">
      <c r="A403" s="56">
        <v>34424</v>
      </c>
      <c r="B403" s="57">
        <v>47597.355371900703</v>
      </c>
      <c r="C403" s="59">
        <f t="shared" si="30"/>
        <v>47.597355371900704</v>
      </c>
      <c r="E403">
        <f t="shared" si="31"/>
        <v>1994</v>
      </c>
      <c r="F403">
        <f t="shared" si="32"/>
        <v>6</v>
      </c>
      <c r="G403">
        <f t="shared" si="33"/>
        <v>1994</v>
      </c>
      <c r="H403">
        <f t="shared" si="34"/>
        <v>3</v>
      </c>
    </row>
    <row r="404" spans="1:8" x14ac:dyDescent="0.25">
      <c r="A404" s="56">
        <v>34454</v>
      </c>
      <c r="B404" s="57">
        <v>41730.247933884188</v>
      </c>
      <c r="C404" s="59">
        <f t="shared" si="30"/>
        <v>41.730247933884186</v>
      </c>
      <c r="E404">
        <f t="shared" si="31"/>
        <v>1994</v>
      </c>
      <c r="F404">
        <f t="shared" si="32"/>
        <v>7</v>
      </c>
      <c r="G404">
        <f t="shared" si="33"/>
        <v>1994</v>
      </c>
      <c r="H404">
        <f t="shared" si="34"/>
        <v>4</v>
      </c>
    </row>
    <row r="405" spans="1:8" x14ac:dyDescent="0.25">
      <c r="A405" s="56">
        <v>34485</v>
      </c>
      <c r="B405" s="57">
        <v>33207.272727272641</v>
      </c>
      <c r="C405" s="59">
        <f t="shared" si="30"/>
        <v>33.207272727272638</v>
      </c>
      <c r="E405">
        <f t="shared" si="31"/>
        <v>1994</v>
      </c>
      <c r="F405">
        <f t="shared" si="32"/>
        <v>8</v>
      </c>
      <c r="G405">
        <f t="shared" si="33"/>
        <v>1994</v>
      </c>
      <c r="H405">
        <f t="shared" si="34"/>
        <v>5</v>
      </c>
    </row>
    <row r="406" spans="1:8" x14ac:dyDescent="0.25">
      <c r="A406" s="56">
        <v>34515</v>
      </c>
      <c r="B406" s="57">
        <v>23504.132231404896</v>
      </c>
      <c r="C406" s="59">
        <f t="shared" si="30"/>
        <v>23.504132231404895</v>
      </c>
      <c r="E406">
        <f t="shared" si="31"/>
        <v>1994</v>
      </c>
      <c r="F406">
        <f t="shared" si="32"/>
        <v>9</v>
      </c>
      <c r="G406">
        <f t="shared" si="33"/>
        <v>1994</v>
      </c>
      <c r="H406">
        <f t="shared" si="34"/>
        <v>6</v>
      </c>
    </row>
    <row r="407" spans="1:8" x14ac:dyDescent="0.25">
      <c r="A407" s="56">
        <v>34546</v>
      </c>
      <c r="B407" s="57">
        <v>19150.413223140444</v>
      </c>
      <c r="C407" s="59">
        <f t="shared" si="30"/>
        <v>19.150413223140443</v>
      </c>
      <c r="E407">
        <f t="shared" si="31"/>
        <v>1994</v>
      </c>
      <c r="F407">
        <f t="shared" si="32"/>
        <v>10</v>
      </c>
      <c r="G407">
        <f t="shared" si="33"/>
        <v>1994</v>
      </c>
      <c r="H407">
        <f t="shared" si="34"/>
        <v>7</v>
      </c>
    </row>
    <row r="408" spans="1:8" x14ac:dyDescent="0.25">
      <c r="A408" s="56">
        <v>34577</v>
      </c>
      <c r="B408" s="57">
        <v>18708.09917355367</v>
      </c>
      <c r="C408" s="59">
        <f t="shared" si="30"/>
        <v>18.70809917355367</v>
      </c>
      <c r="E408">
        <f t="shared" si="31"/>
        <v>1994</v>
      </c>
      <c r="F408">
        <f t="shared" si="32"/>
        <v>11</v>
      </c>
      <c r="G408">
        <f t="shared" si="33"/>
        <v>1994</v>
      </c>
      <c r="H408">
        <f t="shared" si="34"/>
        <v>8</v>
      </c>
    </row>
    <row r="409" spans="1:8" x14ac:dyDescent="0.25">
      <c r="A409" s="56">
        <v>34607</v>
      </c>
      <c r="B409" s="57">
        <v>22702.809917355313</v>
      </c>
      <c r="C409" s="59">
        <f t="shared" si="30"/>
        <v>22.702809917355314</v>
      </c>
      <c r="E409">
        <f t="shared" si="31"/>
        <v>1994</v>
      </c>
      <c r="F409">
        <f t="shared" si="32"/>
        <v>12</v>
      </c>
      <c r="G409">
        <f t="shared" si="33"/>
        <v>1994</v>
      </c>
      <c r="H409">
        <f t="shared" si="34"/>
        <v>9</v>
      </c>
    </row>
    <row r="410" spans="1:8" x14ac:dyDescent="0.25">
      <c r="A410" s="56">
        <v>34638</v>
      </c>
      <c r="B410" s="57">
        <v>30190.413223140415</v>
      </c>
      <c r="C410" s="59">
        <f t="shared" si="30"/>
        <v>30.190413223140414</v>
      </c>
      <c r="E410">
        <f t="shared" si="31"/>
        <v>1995</v>
      </c>
      <c r="F410">
        <f t="shared" si="32"/>
        <v>1</v>
      </c>
      <c r="G410">
        <f t="shared" si="33"/>
        <v>1994</v>
      </c>
      <c r="H410">
        <f t="shared" si="34"/>
        <v>10</v>
      </c>
    </row>
    <row r="411" spans="1:8" x14ac:dyDescent="0.25">
      <c r="A411" s="56">
        <v>34668</v>
      </c>
      <c r="B411" s="57">
        <v>31559.008264462725</v>
      </c>
      <c r="C411" s="59">
        <f t="shared" si="30"/>
        <v>31.559008264462726</v>
      </c>
      <c r="E411">
        <f t="shared" si="31"/>
        <v>1995</v>
      </c>
      <c r="F411">
        <f t="shared" si="32"/>
        <v>2</v>
      </c>
      <c r="G411">
        <f t="shared" si="33"/>
        <v>1994</v>
      </c>
      <c r="H411">
        <f t="shared" si="34"/>
        <v>11</v>
      </c>
    </row>
    <row r="412" spans="1:8" x14ac:dyDescent="0.25">
      <c r="A412" s="56">
        <v>34699</v>
      </c>
      <c r="B412" s="57">
        <v>34189.090909090817</v>
      </c>
      <c r="C412" s="59">
        <f t="shared" si="30"/>
        <v>34.189090909090815</v>
      </c>
      <c r="E412">
        <f t="shared" si="31"/>
        <v>1995</v>
      </c>
      <c r="F412">
        <f t="shared" si="32"/>
        <v>3</v>
      </c>
      <c r="G412">
        <f t="shared" si="33"/>
        <v>1994</v>
      </c>
      <c r="H412">
        <f t="shared" si="34"/>
        <v>12</v>
      </c>
    </row>
    <row r="413" spans="1:8" x14ac:dyDescent="0.25">
      <c r="A413" s="56">
        <v>34730</v>
      </c>
      <c r="B413" s="57">
        <v>53498.181818181678</v>
      </c>
      <c r="C413" s="59">
        <f t="shared" si="30"/>
        <v>53.498181818181678</v>
      </c>
      <c r="E413">
        <f t="shared" si="31"/>
        <v>1995</v>
      </c>
      <c r="F413">
        <f t="shared" si="32"/>
        <v>4</v>
      </c>
      <c r="G413">
        <f t="shared" si="33"/>
        <v>1995</v>
      </c>
      <c r="H413">
        <f t="shared" si="34"/>
        <v>1</v>
      </c>
    </row>
    <row r="414" spans="1:8" x14ac:dyDescent="0.25">
      <c r="A414" s="56">
        <v>34758</v>
      </c>
      <c r="B414" s="57">
        <v>74328.595041322114</v>
      </c>
      <c r="C414" s="59">
        <f t="shared" si="30"/>
        <v>74.328595041322117</v>
      </c>
      <c r="E414">
        <f t="shared" si="31"/>
        <v>1995</v>
      </c>
      <c r="F414">
        <f t="shared" si="32"/>
        <v>5</v>
      </c>
      <c r="G414">
        <f t="shared" si="33"/>
        <v>1995</v>
      </c>
      <c r="H414">
        <f t="shared" si="34"/>
        <v>2</v>
      </c>
    </row>
    <row r="415" spans="1:8" x14ac:dyDescent="0.25">
      <c r="A415" s="56">
        <v>34789</v>
      </c>
      <c r="B415" s="57">
        <v>122540.82644628067</v>
      </c>
      <c r="C415" s="59">
        <f t="shared" si="30"/>
        <v>122.54082644628068</v>
      </c>
      <c r="E415">
        <f t="shared" si="31"/>
        <v>1995</v>
      </c>
      <c r="F415">
        <f t="shared" si="32"/>
        <v>6</v>
      </c>
      <c r="G415">
        <f t="shared" si="33"/>
        <v>1995</v>
      </c>
      <c r="H415">
        <f t="shared" si="34"/>
        <v>3</v>
      </c>
    </row>
    <row r="416" spans="1:8" x14ac:dyDescent="0.25">
      <c r="A416" s="56">
        <v>34819</v>
      </c>
      <c r="B416" s="57">
        <v>117639.66942148728</v>
      </c>
      <c r="C416" s="59">
        <f t="shared" si="30"/>
        <v>117.63966942148728</v>
      </c>
      <c r="E416">
        <f t="shared" si="31"/>
        <v>1995</v>
      </c>
      <c r="F416">
        <f t="shared" si="32"/>
        <v>7</v>
      </c>
      <c r="G416">
        <f t="shared" si="33"/>
        <v>1995</v>
      </c>
      <c r="H416">
        <f t="shared" si="34"/>
        <v>4</v>
      </c>
    </row>
    <row r="417" spans="1:8" x14ac:dyDescent="0.25">
      <c r="A417" s="56">
        <v>34850</v>
      </c>
      <c r="B417" s="57">
        <v>120476.03305785092</v>
      </c>
      <c r="C417" s="59">
        <f t="shared" si="30"/>
        <v>120.47603305785091</v>
      </c>
      <c r="E417">
        <f t="shared" si="31"/>
        <v>1995</v>
      </c>
      <c r="F417">
        <f t="shared" si="32"/>
        <v>8</v>
      </c>
      <c r="G417">
        <f t="shared" si="33"/>
        <v>1995</v>
      </c>
      <c r="H417">
        <f t="shared" si="34"/>
        <v>5</v>
      </c>
    </row>
    <row r="418" spans="1:8" x14ac:dyDescent="0.25">
      <c r="A418" s="56">
        <v>34880</v>
      </c>
      <c r="B418" s="57">
        <v>68546.776859503952</v>
      </c>
      <c r="C418" s="59">
        <f t="shared" si="30"/>
        <v>68.54677685950395</v>
      </c>
      <c r="E418">
        <f t="shared" si="31"/>
        <v>1995</v>
      </c>
      <c r="F418">
        <f t="shared" si="32"/>
        <v>9</v>
      </c>
      <c r="G418">
        <f t="shared" si="33"/>
        <v>1995</v>
      </c>
      <c r="H418">
        <f t="shared" si="34"/>
        <v>6</v>
      </c>
    </row>
    <row r="419" spans="1:8" x14ac:dyDescent="0.25">
      <c r="A419" s="56">
        <v>34911</v>
      </c>
      <c r="B419" s="57">
        <v>37203.966942148661</v>
      </c>
      <c r="C419" s="59">
        <f t="shared" si="30"/>
        <v>37.203966942148661</v>
      </c>
      <c r="E419">
        <f t="shared" si="31"/>
        <v>1995</v>
      </c>
      <c r="F419">
        <f t="shared" si="32"/>
        <v>10</v>
      </c>
      <c r="G419">
        <f t="shared" si="33"/>
        <v>1995</v>
      </c>
      <c r="H419">
        <f t="shared" si="34"/>
        <v>7</v>
      </c>
    </row>
    <row r="420" spans="1:8" x14ac:dyDescent="0.25">
      <c r="A420" s="56">
        <v>34942</v>
      </c>
      <c r="B420" s="57">
        <v>27389.75206611563</v>
      </c>
      <c r="C420" s="59">
        <f t="shared" si="30"/>
        <v>27.38975206611563</v>
      </c>
      <c r="E420">
        <f t="shared" si="31"/>
        <v>1995</v>
      </c>
      <c r="F420">
        <f t="shared" si="32"/>
        <v>11</v>
      </c>
      <c r="G420">
        <f t="shared" si="33"/>
        <v>1995</v>
      </c>
      <c r="H420">
        <f t="shared" si="34"/>
        <v>8</v>
      </c>
    </row>
    <row r="421" spans="1:8" x14ac:dyDescent="0.25">
      <c r="A421" s="56">
        <v>34972</v>
      </c>
      <c r="B421" s="57">
        <v>26683.636363636291</v>
      </c>
      <c r="C421" s="59">
        <f t="shared" si="30"/>
        <v>26.683636363636293</v>
      </c>
      <c r="E421">
        <f t="shared" si="31"/>
        <v>1995</v>
      </c>
      <c r="F421">
        <f t="shared" si="32"/>
        <v>12</v>
      </c>
      <c r="G421">
        <f t="shared" si="33"/>
        <v>1995</v>
      </c>
      <c r="H421">
        <f t="shared" si="34"/>
        <v>9</v>
      </c>
    </row>
    <row r="422" spans="1:8" x14ac:dyDescent="0.25">
      <c r="A422" s="56">
        <v>35003</v>
      </c>
      <c r="B422" s="57">
        <v>34722.644628099079</v>
      </c>
      <c r="C422" s="59">
        <f t="shared" si="30"/>
        <v>34.722644628099076</v>
      </c>
      <c r="E422">
        <f t="shared" si="31"/>
        <v>1996</v>
      </c>
      <c r="F422">
        <f t="shared" si="32"/>
        <v>1</v>
      </c>
      <c r="G422">
        <f t="shared" si="33"/>
        <v>1995</v>
      </c>
      <c r="H422">
        <f t="shared" si="34"/>
        <v>10</v>
      </c>
    </row>
    <row r="423" spans="1:8" x14ac:dyDescent="0.25">
      <c r="A423" s="56">
        <v>35033</v>
      </c>
      <c r="B423" s="57">
        <v>35492.231404958584</v>
      </c>
      <c r="C423" s="59">
        <f t="shared" si="30"/>
        <v>35.492231404958581</v>
      </c>
      <c r="E423">
        <f t="shared" si="31"/>
        <v>1996</v>
      </c>
      <c r="F423">
        <f t="shared" si="32"/>
        <v>2</v>
      </c>
      <c r="G423">
        <f t="shared" si="33"/>
        <v>1995</v>
      </c>
      <c r="H423">
        <f t="shared" si="34"/>
        <v>11</v>
      </c>
    </row>
    <row r="424" spans="1:8" x14ac:dyDescent="0.25">
      <c r="A424" s="56">
        <v>35064</v>
      </c>
      <c r="B424" s="57">
        <v>58839.669421487444</v>
      </c>
      <c r="C424" s="59">
        <f t="shared" si="30"/>
        <v>58.839669421487443</v>
      </c>
      <c r="E424">
        <f t="shared" si="31"/>
        <v>1996</v>
      </c>
      <c r="F424">
        <f t="shared" si="32"/>
        <v>3</v>
      </c>
      <c r="G424">
        <f t="shared" si="33"/>
        <v>1995</v>
      </c>
      <c r="H424">
        <f t="shared" si="34"/>
        <v>12</v>
      </c>
    </row>
    <row r="425" spans="1:8" x14ac:dyDescent="0.25">
      <c r="A425" s="56">
        <v>35095</v>
      </c>
      <c r="B425" s="57">
        <v>74461.487603305592</v>
      </c>
      <c r="C425" s="59">
        <f t="shared" si="30"/>
        <v>74.461487603305585</v>
      </c>
      <c r="E425">
        <f t="shared" si="31"/>
        <v>1996</v>
      </c>
      <c r="F425">
        <f t="shared" si="32"/>
        <v>4</v>
      </c>
      <c r="G425">
        <f t="shared" si="33"/>
        <v>1996</v>
      </c>
      <c r="H425">
        <f t="shared" si="34"/>
        <v>1</v>
      </c>
    </row>
    <row r="426" spans="1:8" x14ac:dyDescent="0.25">
      <c r="A426" s="56">
        <v>35124</v>
      </c>
      <c r="B426" s="57">
        <v>192364.95867768544</v>
      </c>
      <c r="C426" s="59">
        <f t="shared" si="30"/>
        <v>192.36495867768545</v>
      </c>
      <c r="E426">
        <f t="shared" si="31"/>
        <v>1996</v>
      </c>
      <c r="F426">
        <f t="shared" si="32"/>
        <v>5</v>
      </c>
      <c r="G426">
        <f t="shared" si="33"/>
        <v>1996</v>
      </c>
      <c r="H426">
        <f t="shared" si="34"/>
        <v>2</v>
      </c>
    </row>
    <row r="427" spans="1:8" x14ac:dyDescent="0.25">
      <c r="A427" s="56">
        <v>35155</v>
      </c>
      <c r="B427" s="57">
        <v>146519.00826446243</v>
      </c>
      <c r="C427" s="59">
        <f t="shared" si="30"/>
        <v>146.51900826446243</v>
      </c>
      <c r="E427">
        <f t="shared" si="31"/>
        <v>1996</v>
      </c>
      <c r="F427">
        <f t="shared" si="32"/>
        <v>6</v>
      </c>
      <c r="G427">
        <f t="shared" si="33"/>
        <v>1996</v>
      </c>
      <c r="H427">
        <f t="shared" si="34"/>
        <v>3</v>
      </c>
    </row>
    <row r="428" spans="1:8" x14ac:dyDescent="0.25">
      <c r="A428" s="56">
        <v>35185</v>
      </c>
      <c r="B428" s="57">
        <v>122280.99173553687</v>
      </c>
      <c r="C428" s="59">
        <f t="shared" si="30"/>
        <v>122.28099173553687</v>
      </c>
      <c r="E428">
        <f t="shared" si="31"/>
        <v>1996</v>
      </c>
      <c r="F428">
        <f t="shared" si="32"/>
        <v>7</v>
      </c>
      <c r="G428">
        <f t="shared" si="33"/>
        <v>1996</v>
      </c>
      <c r="H428">
        <f t="shared" si="34"/>
        <v>4</v>
      </c>
    </row>
    <row r="429" spans="1:8" x14ac:dyDescent="0.25">
      <c r="A429" s="56">
        <v>35216</v>
      </c>
      <c r="B429" s="57">
        <v>124581.81818181786</v>
      </c>
      <c r="C429" s="59">
        <f t="shared" si="30"/>
        <v>124.58181818181785</v>
      </c>
      <c r="E429">
        <f t="shared" si="31"/>
        <v>1996</v>
      </c>
      <c r="F429">
        <f t="shared" si="32"/>
        <v>8</v>
      </c>
      <c r="G429">
        <f t="shared" si="33"/>
        <v>1996</v>
      </c>
      <c r="H429">
        <f t="shared" si="34"/>
        <v>5</v>
      </c>
    </row>
    <row r="430" spans="1:8" x14ac:dyDescent="0.25">
      <c r="A430" s="56">
        <v>35246</v>
      </c>
      <c r="B430" s="57">
        <v>55235.702479338695</v>
      </c>
      <c r="C430" s="59">
        <f t="shared" si="30"/>
        <v>55.235702479338698</v>
      </c>
      <c r="E430">
        <f t="shared" si="31"/>
        <v>1996</v>
      </c>
      <c r="F430">
        <f t="shared" si="32"/>
        <v>9</v>
      </c>
      <c r="G430">
        <f t="shared" si="33"/>
        <v>1996</v>
      </c>
      <c r="H430">
        <f t="shared" si="34"/>
        <v>6</v>
      </c>
    </row>
    <row r="431" spans="1:8" x14ac:dyDescent="0.25">
      <c r="A431" s="56">
        <v>35277</v>
      </c>
      <c r="B431" s="57">
        <v>31362.644628099089</v>
      </c>
      <c r="C431" s="59">
        <f t="shared" si="30"/>
        <v>31.36264462809909</v>
      </c>
      <c r="E431">
        <f t="shared" si="31"/>
        <v>1996</v>
      </c>
      <c r="F431">
        <f t="shared" si="32"/>
        <v>10</v>
      </c>
      <c r="G431">
        <f t="shared" si="33"/>
        <v>1996</v>
      </c>
      <c r="H431">
        <f t="shared" si="34"/>
        <v>7</v>
      </c>
    </row>
    <row r="432" spans="1:8" x14ac:dyDescent="0.25">
      <c r="A432" s="56">
        <v>35308</v>
      </c>
      <c r="B432" s="57">
        <v>27203.305785123895</v>
      </c>
      <c r="C432" s="59">
        <f t="shared" si="30"/>
        <v>27.203305785123895</v>
      </c>
      <c r="E432">
        <f t="shared" si="31"/>
        <v>1996</v>
      </c>
      <c r="F432">
        <f t="shared" si="32"/>
        <v>11</v>
      </c>
      <c r="G432">
        <f t="shared" si="33"/>
        <v>1996</v>
      </c>
      <c r="H432">
        <f t="shared" si="34"/>
        <v>8</v>
      </c>
    </row>
    <row r="433" spans="1:8" x14ac:dyDescent="0.25">
      <c r="A433" s="56">
        <v>35338</v>
      </c>
      <c r="B433" s="57">
        <v>31483.63636363628</v>
      </c>
      <c r="C433" s="59">
        <f t="shared" si="30"/>
        <v>31.483636363636279</v>
      </c>
      <c r="E433">
        <f t="shared" si="31"/>
        <v>1996</v>
      </c>
      <c r="F433">
        <f t="shared" si="32"/>
        <v>12</v>
      </c>
      <c r="G433">
        <f t="shared" si="33"/>
        <v>1996</v>
      </c>
      <c r="H433">
        <f t="shared" si="34"/>
        <v>9</v>
      </c>
    </row>
    <row r="434" spans="1:8" x14ac:dyDescent="0.25">
      <c r="A434" s="56">
        <v>35369</v>
      </c>
      <c r="B434" s="57">
        <v>36888.595041322216</v>
      </c>
      <c r="C434" s="59">
        <f t="shared" si="30"/>
        <v>36.888595041322219</v>
      </c>
      <c r="E434">
        <f t="shared" si="31"/>
        <v>1997</v>
      </c>
      <c r="F434">
        <f t="shared" si="32"/>
        <v>1</v>
      </c>
      <c r="G434">
        <f t="shared" si="33"/>
        <v>1996</v>
      </c>
      <c r="H434">
        <f t="shared" si="34"/>
        <v>10</v>
      </c>
    </row>
    <row r="435" spans="1:8" x14ac:dyDescent="0.25">
      <c r="A435" s="56">
        <v>35399</v>
      </c>
      <c r="B435" s="57">
        <v>42117.024793388315</v>
      </c>
      <c r="C435" s="59">
        <f t="shared" si="30"/>
        <v>42.117024793388318</v>
      </c>
      <c r="E435">
        <f t="shared" si="31"/>
        <v>1997</v>
      </c>
      <c r="F435">
        <f t="shared" si="32"/>
        <v>2</v>
      </c>
      <c r="G435">
        <f t="shared" si="33"/>
        <v>1996</v>
      </c>
      <c r="H435">
        <f t="shared" si="34"/>
        <v>11</v>
      </c>
    </row>
    <row r="436" spans="1:8" x14ac:dyDescent="0.25">
      <c r="A436" s="56">
        <v>35430</v>
      </c>
      <c r="B436" s="57">
        <v>79077.02479338822</v>
      </c>
      <c r="C436" s="59">
        <f t="shared" si="30"/>
        <v>79.077024793388219</v>
      </c>
      <c r="E436">
        <f t="shared" si="31"/>
        <v>1997</v>
      </c>
      <c r="F436">
        <f t="shared" si="32"/>
        <v>3</v>
      </c>
      <c r="G436">
        <f t="shared" si="33"/>
        <v>1996</v>
      </c>
      <c r="H436">
        <f t="shared" si="34"/>
        <v>12</v>
      </c>
    </row>
    <row r="437" spans="1:8" x14ac:dyDescent="0.25">
      <c r="A437" s="56">
        <v>35461</v>
      </c>
      <c r="B437" s="57">
        <v>250056.19834710678</v>
      </c>
      <c r="C437" s="59">
        <f t="shared" si="30"/>
        <v>250.05619834710677</v>
      </c>
      <c r="E437">
        <f t="shared" si="31"/>
        <v>1997</v>
      </c>
      <c r="F437">
        <f t="shared" si="32"/>
        <v>4</v>
      </c>
      <c r="G437">
        <f t="shared" si="33"/>
        <v>1997</v>
      </c>
      <c r="H437">
        <f t="shared" si="34"/>
        <v>1</v>
      </c>
    </row>
    <row r="438" spans="1:8" x14ac:dyDescent="0.25">
      <c r="A438" s="56">
        <v>35489</v>
      </c>
      <c r="B438" s="57">
        <v>126029.75206611537</v>
      </c>
      <c r="C438" s="59">
        <f t="shared" si="30"/>
        <v>126.02975206611536</v>
      </c>
      <c r="E438">
        <f t="shared" si="31"/>
        <v>1997</v>
      </c>
      <c r="F438">
        <f t="shared" si="32"/>
        <v>5</v>
      </c>
      <c r="G438">
        <f t="shared" si="33"/>
        <v>1997</v>
      </c>
      <c r="H438">
        <f t="shared" si="34"/>
        <v>2</v>
      </c>
    </row>
    <row r="439" spans="1:8" x14ac:dyDescent="0.25">
      <c r="A439" s="56">
        <v>35520</v>
      </c>
      <c r="B439" s="57">
        <v>111451.23966942119</v>
      </c>
      <c r="C439" s="59">
        <f t="shared" si="30"/>
        <v>111.4512396694212</v>
      </c>
      <c r="E439">
        <f t="shared" si="31"/>
        <v>1997</v>
      </c>
      <c r="F439">
        <f t="shared" si="32"/>
        <v>6</v>
      </c>
      <c r="G439">
        <f t="shared" si="33"/>
        <v>1997</v>
      </c>
      <c r="H439">
        <f t="shared" si="34"/>
        <v>3</v>
      </c>
    </row>
    <row r="440" spans="1:8" x14ac:dyDescent="0.25">
      <c r="A440" s="56">
        <v>35550</v>
      </c>
      <c r="B440" s="57">
        <v>114426.44628099143</v>
      </c>
      <c r="C440" s="59">
        <f t="shared" si="30"/>
        <v>114.42644628099143</v>
      </c>
      <c r="E440">
        <f t="shared" si="31"/>
        <v>1997</v>
      </c>
      <c r="F440">
        <f t="shared" si="32"/>
        <v>7</v>
      </c>
      <c r="G440">
        <f t="shared" si="33"/>
        <v>1997</v>
      </c>
      <c r="H440">
        <f t="shared" si="34"/>
        <v>4</v>
      </c>
    </row>
    <row r="441" spans="1:8" x14ac:dyDescent="0.25">
      <c r="A441" s="56">
        <v>35581</v>
      </c>
      <c r="B441" s="57">
        <v>92211.570247933632</v>
      </c>
      <c r="C441" s="59">
        <f t="shared" si="30"/>
        <v>92.211570247933636</v>
      </c>
      <c r="E441">
        <f t="shared" si="31"/>
        <v>1997</v>
      </c>
      <c r="F441">
        <f t="shared" si="32"/>
        <v>8</v>
      </c>
      <c r="G441">
        <f t="shared" si="33"/>
        <v>1997</v>
      </c>
      <c r="H441">
        <f t="shared" si="34"/>
        <v>5</v>
      </c>
    </row>
    <row r="442" spans="1:8" x14ac:dyDescent="0.25">
      <c r="A442" s="56">
        <v>35611</v>
      </c>
      <c r="B442" s="57">
        <v>44269.090909090788</v>
      </c>
      <c r="C442" s="59">
        <f t="shared" si="30"/>
        <v>44.269090909090785</v>
      </c>
      <c r="E442">
        <f t="shared" si="31"/>
        <v>1997</v>
      </c>
      <c r="F442">
        <f t="shared" si="32"/>
        <v>9</v>
      </c>
      <c r="G442">
        <f t="shared" si="33"/>
        <v>1997</v>
      </c>
      <c r="H442">
        <f t="shared" si="34"/>
        <v>6</v>
      </c>
    </row>
    <row r="443" spans="1:8" x14ac:dyDescent="0.25">
      <c r="A443" s="56">
        <v>35642</v>
      </c>
      <c r="B443" s="57">
        <v>31574.876033057768</v>
      </c>
      <c r="C443" s="59">
        <f t="shared" si="30"/>
        <v>31.57487603305777</v>
      </c>
      <c r="E443">
        <f t="shared" si="31"/>
        <v>1997</v>
      </c>
      <c r="F443">
        <f t="shared" si="32"/>
        <v>10</v>
      </c>
      <c r="G443">
        <f t="shared" si="33"/>
        <v>1997</v>
      </c>
      <c r="H443">
        <f t="shared" si="34"/>
        <v>7</v>
      </c>
    </row>
    <row r="444" spans="1:8" x14ac:dyDescent="0.25">
      <c r="A444" s="56">
        <v>35673</v>
      </c>
      <c r="B444" s="57">
        <v>29688.595041322234</v>
      </c>
      <c r="C444" s="59">
        <f t="shared" si="30"/>
        <v>29.688595041322234</v>
      </c>
      <c r="E444">
        <f t="shared" si="31"/>
        <v>1997</v>
      </c>
      <c r="F444">
        <f t="shared" si="32"/>
        <v>11</v>
      </c>
      <c r="G444">
        <f t="shared" si="33"/>
        <v>1997</v>
      </c>
      <c r="H444">
        <f t="shared" si="34"/>
        <v>8</v>
      </c>
    </row>
    <row r="445" spans="1:8" x14ac:dyDescent="0.25">
      <c r="A445" s="56">
        <v>35703</v>
      </c>
      <c r="B445" s="57">
        <v>32606.28099173545</v>
      </c>
      <c r="C445" s="59">
        <f t="shared" si="30"/>
        <v>32.606280991735453</v>
      </c>
      <c r="E445">
        <f t="shared" si="31"/>
        <v>1997</v>
      </c>
      <c r="F445">
        <f t="shared" si="32"/>
        <v>12</v>
      </c>
      <c r="G445">
        <f t="shared" si="33"/>
        <v>1997</v>
      </c>
      <c r="H445">
        <f t="shared" si="34"/>
        <v>9</v>
      </c>
    </row>
    <row r="446" spans="1:8" x14ac:dyDescent="0.25">
      <c r="A446" s="56">
        <v>35734</v>
      </c>
      <c r="B446" s="57">
        <v>36710.082644628004</v>
      </c>
      <c r="C446" s="59">
        <f t="shared" si="30"/>
        <v>36.710082644628002</v>
      </c>
      <c r="E446">
        <f t="shared" si="31"/>
        <v>1998</v>
      </c>
      <c r="F446">
        <f t="shared" si="32"/>
        <v>1</v>
      </c>
      <c r="G446">
        <f t="shared" si="33"/>
        <v>1997</v>
      </c>
      <c r="H446">
        <f t="shared" si="34"/>
        <v>10</v>
      </c>
    </row>
    <row r="447" spans="1:8" x14ac:dyDescent="0.25">
      <c r="A447" s="56">
        <v>35764</v>
      </c>
      <c r="B447" s="57">
        <v>40690.909090908979</v>
      </c>
      <c r="C447" s="59">
        <f t="shared" si="30"/>
        <v>40.690909090908981</v>
      </c>
      <c r="E447">
        <f t="shared" si="31"/>
        <v>1998</v>
      </c>
      <c r="F447">
        <f t="shared" si="32"/>
        <v>2</v>
      </c>
      <c r="G447">
        <f t="shared" si="33"/>
        <v>1997</v>
      </c>
      <c r="H447">
        <f t="shared" si="34"/>
        <v>11</v>
      </c>
    </row>
    <row r="448" spans="1:8" x14ac:dyDescent="0.25">
      <c r="A448" s="56">
        <v>35795</v>
      </c>
      <c r="B448" s="57">
        <v>45118.016528925502</v>
      </c>
      <c r="C448" s="59">
        <f t="shared" si="30"/>
        <v>45.118016528925502</v>
      </c>
      <c r="E448">
        <f t="shared" si="31"/>
        <v>1998</v>
      </c>
      <c r="F448">
        <f t="shared" si="32"/>
        <v>3</v>
      </c>
      <c r="G448">
        <f t="shared" si="33"/>
        <v>1997</v>
      </c>
      <c r="H448">
        <f t="shared" si="34"/>
        <v>12</v>
      </c>
    </row>
    <row r="449" spans="1:8" x14ac:dyDescent="0.25">
      <c r="A449" s="56">
        <v>35826</v>
      </c>
      <c r="B449" s="57">
        <v>83206.611570247711</v>
      </c>
      <c r="C449" s="59">
        <f t="shared" si="30"/>
        <v>83.206611570247716</v>
      </c>
      <c r="E449">
        <f t="shared" si="31"/>
        <v>1998</v>
      </c>
      <c r="F449">
        <f t="shared" si="32"/>
        <v>4</v>
      </c>
      <c r="G449">
        <f t="shared" si="33"/>
        <v>1998</v>
      </c>
      <c r="H449">
        <f t="shared" si="34"/>
        <v>1</v>
      </c>
    </row>
    <row r="450" spans="1:8" x14ac:dyDescent="0.25">
      <c r="A450" s="56">
        <v>35854</v>
      </c>
      <c r="B450" s="57">
        <v>92330.578512396445</v>
      </c>
      <c r="C450" s="59">
        <f t="shared" si="30"/>
        <v>92.330578512396443</v>
      </c>
      <c r="E450">
        <f t="shared" si="31"/>
        <v>1998</v>
      </c>
      <c r="F450">
        <f t="shared" si="32"/>
        <v>5</v>
      </c>
      <c r="G450">
        <f t="shared" si="33"/>
        <v>1998</v>
      </c>
      <c r="H450">
        <f t="shared" si="34"/>
        <v>2</v>
      </c>
    </row>
    <row r="451" spans="1:8" x14ac:dyDescent="0.25">
      <c r="A451" s="56">
        <v>35885</v>
      </c>
      <c r="B451" s="57">
        <v>135034.71074380129</v>
      </c>
      <c r="C451" s="59">
        <f t="shared" ref="C451:C514" si="35">B451/1000</f>
        <v>135.0347107438013</v>
      </c>
      <c r="E451">
        <f t="shared" ref="E451:E514" si="36">IF($H451&gt;9,G451+1,G451)</f>
        <v>1998</v>
      </c>
      <c r="F451">
        <f t="shared" ref="F451:F514" si="37">IF($H451&gt;9,H451-9,H451+3)</f>
        <v>6</v>
      </c>
      <c r="G451">
        <f t="shared" ref="G451:G514" si="38">YEAR($A451)</f>
        <v>1998</v>
      </c>
      <c r="H451">
        <f t="shared" ref="H451:H514" si="39">MONTH($A451)</f>
        <v>3</v>
      </c>
    </row>
    <row r="452" spans="1:8" x14ac:dyDescent="0.25">
      <c r="A452" s="56">
        <v>35915</v>
      </c>
      <c r="B452" s="57">
        <v>132555.37190082608</v>
      </c>
      <c r="C452" s="59">
        <f t="shared" si="35"/>
        <v>132.55537190082609</v>
      </c>
      <c r="E452">
        <f t="shared" si="36"/>
        <v>1998</v>
      </c>
      <c r="F452">
        <f t="shared" si="37"/>
        <v>7</v>
      </c>
      <c r="G452">
        <f t="shared" si="38"/>
        <v>1998</v>
      </c>
      <c r="H452">
        <f t="shared" si="39"/>
        <v>4</v>
      </c>
    </row>
    <row r="453" spans="1:8" x14ac:dyDescent="0.25">
      <c r="A453" s="56">
        <v>35946</v>
      </c>
      <c r="B453" s="57">
        <v>179900.82644628052</v>
      </c>
      <c r="C453" s="59">
        <f t="shared" si="35"/>
        <v>179.90082644628052</v>
      </c>
      <c r="E453">
        <f t="shared" si="36"/>
        <v>1998</v>
      </c>
      <c r="F453">
        <f t="shared" si="37"/>
        <v>8</v>
      </c>
      <c r="G453">
        <f t="shared" si="38"/>
        <v>1998</v>
      </c>
      <c r="H453">
        <f t="shared" si="39"/>
        <v>5</v>
      </c>
    </row>
    <row r="454" spans="1:8" x14ac:dyDescent="0.25">
      <c r="A454" s="56">
        <v>35976</v>
      </c>
      <c r="B454" s="57">
        <v>119047.93388429721</v>
      </c>
      <c r="C454" s="59">
        <f t="shared" si="35"/>
        <v>119.04793388429721</v>
      </c>
      <c r="E454">
        <f t="shared" si="36"/>
        <v>1998</v>
      </c>
      <c r="F454">
        <f t="shared" si="37"/>
        <v>9</v>
      </c>
      <c r="G454">
        <f t="shared" si="38"/>
        <v>1998</v>
      </c>
      <c r="H454">
        <f t="shared" si="39"/>
        <v>6</v>
      </c>
    </row>
    <row r="455" spans="1:8" x14ac:dyDescent="0.25">
      <c r="A455" s="56">
        <v>36007</v>
      </c>
      <c r="B455" s="57">
        <v>49328.925619834583</v>
      </c>
      <c r="C455" s="59">
        <f t="shared" si="35"/>
        <v>49.328925619834585</v>
      </c>
      <c r="E455">
        <f t="shared" si="36"/>
        <v>1998</v>
      </c>
      <c r="F455">
        <f t="shared" si="37"/>
        <v>10</v>
      </c>
      <c r="G455">
        <f t="shared" si="38"/>
        <v>1998</v>
      </c>
      <c r="H455">
        <f t="shared" si="39"/>
        <v>7</v>
      </c>
    </row>
    <row r="456" spans="1:8" x14ac:dyDescent="0.25">
      <c r="A456" s="56">
        <v>36038</v>
      </c>
      <c r="B456" s="57">
        <v>32634.049586776771</v>
      </c>
      <c r="C456" s="59">
        <f t="shared" si="35"/>
        <v>32.634049586776769</v>
      </c>
      <c r="E456">
        <f t="shared" si="36"/>
        <v>1998</v>
      </c>
      <c r="F456">
        <f t="shared" si="37"/>
        <v>11</v>
      </c>
      <c r="G456">
        <f t="shared" si="38"/>
        <v>1998</v>
      </c>
      <c r="H456">
        <f t="shared" si="39"/>
        <v>8</v>
      </c>
    </row>
    <row r="457" spans="1:8" x14ac:dyDescent="0.25">
      <c r="A457" s="56">
        <v>36068</v>
      </c>
      <c r="B457" s="57">
        <v>33066.446280991644</v>
      </c>
      <c r="C457" s="59">
        <f t="shared" si="35"/>
        <v>33.066446280991642</v>
      </c>
      <c r="E457">
        <f t="shared" si="36"/>
        <v>1998</v>
      </c>
      <c r="F457">
        <f t="shared" si="37"/>
        <v>12</v>
      </c>
      <c r="G457">
        <f t="shared" si="38"/>
        <v>1998</v>
      </c>
      <c r="H457">
        <f t="shared" si="39"/>
        <v>9</v>
      </c>
    </row>
    <row r="458" spans="1:8" x14ac:dyDescent="0.25">
      <c r="A458" s="56">
        <v>36099</v>
      </c>
      <c r="B458" s="57">
        <v>38655.867768594937</v>
      </c>
      <c r="C458" s="59">
        <f t="shared" si="35"/>
        <v>38.655867768594938</v>
      </c>
      <c r="E458">
        <f t="shared" si="36"/>
        <v>1999</v>
      </c>
      <c r="F458">
        <f t="shared" si="37"/>
        <v>1</v>
      </c>
      <c r="G458">
        <f t="shared" si="38"/>
        <v>1998</v>
      </c>
      <c r="H458">
        <f t="shared" si="39"/>
        <v>10</v>
      </c>
    </row>
    <row r="459" spans="1:8" x14ac:dyDescent="0.25">
      <c r="A459" s="56">
        <v>36129</v>
      </c>
      <c r="B459" s="57">
        <v>56421.818181818031</v>
      </c>
      <c r="C459" s="59">
        <f t="shared" si="35"/>
        <v>56.421818181818033</v>
      </c>
      <c r="E459">
        <f t="shared" si="36"/>
        <v>1999</v>
      </c>
      <c r="F459">
        <f t="shared" si="37"/>
        <v>2</v>
      </c>
      <c r="G459">
        <f t="shared" si="38"/>
        <v>1998</v>
      </c>
      <c r="H459">
        <f t="shared" si="39"/>
        <v>11</v>
      </c>
    </row>
    <row r="460" spans="1:8" x14ac:dyDescent="0.25">
      <c r="A460" s="56">
        <v>36160</v>
      </c>
      <c r="B460" s="57">
        <v>81201.322314049365</v>
      </c>
      <c r="C460" s="59">
        <f t="shared" si="35"/>
        <v>81.201322314049364</v>
      </c>
      <c r="E460">
        <f t="shared" si="36"/>
        <v>1999</v>
      </c>
      <c r="F460">
        <f t="shared" si="37"/>
        <v>3</v>
      </c>
      <c r="G460">
        <f t="shared" si="38"/>
        <v>1998</v>
      </c>
      <c r="H460">
        <f t="shared" si="39"/>
        <v>12</v>
      </c>
    </row>
    <row r="461" spans="1:8" x14ac:dyDescent="0.25">
      <c r="A461" s="56">
        <v>36191</v>
      </c>
      <c r="B461" s="57">
        <v>74161.983471074185</v>
      </c>
      <c r="C461" s="59">
        <f t="shared" si="35"/>
        <v>74.16198347107418</v>
      </c>
      <c r="E461">
        <f t="shared" si="36"/>
        <v>1999</v>
      </c>
      <c r="F461">
        <f t="shared" si="37"/>
        <v>4</v>
      </c>
      <c r="G461">
        <f t="shared" si="38"/>
        <v>1999</v>
      </c>
      <c r="H461">
        <f t="shared" si="39"/>
        <v>1</v>
      </c>
    </row>
    <row r="462" spans="1:8" x14ac:dyDescent="0.25">
      <c r="A462" s="56">
        <v>36219</v>
      </c>
      <c r="B462" s="57">
        <v>61150.413223140335</v>
      </c>
      <c r="C462" s="59">
        <f t="shared" si="35"/>
        <v>61.150413223140333</v>
      </c>
      <c r="E462">
        <f t="shared" si="36"/>
        <v>1999</v>
      </c>
      <c r="F462">
        <f t="shared" si="37"/>
        <v>5</v>
      </c>
      <c r="G462">
        <f t="shared" si="38"/>
        <v>1999</v>
      </c>
      <c r="H462">
        <f t="shared" si="39"/>
        <v>2</v>
      </c>
    </row>
    <row r="463" spans="1:8" x14ac:dyDescent="0.25">
      <c r="A463" s="56">
        <v>36250</v>
      </c>
      <c r="B463" s="57">
        <v>140628.09917355335</v>
      </c>
      <c r="C463" s="59">
        <f t="shared" si="35"/>
        <v>140.62809917355335</v>
      </c>
      <c r="E463">
        <f t="shared" si="36"/>
        <v>1999</v>
      </c>
      <c r="F463">
        <f t="shared" si="37"/>
        <v>6</v>
      </c>
      <c r="G463">
        <f t="shared" si="38"/>
        <v>1999</v>
      </c>
      <c r="H463">
        <f t="shared" si="39"/>
        <v>3</v>
      </c>
    </row>
    <row r="464" spans="1:8" x14ac:dyDescent="0.25">
      <c r="A464" s="56">
        <v>36280</v>
      </c>
      <c r="B464" s="57">
        <v>188013.22314049536</v>
      </c>
      <c r="C464" s="59">
        <f t="shared" si="35"/>
        <v>188.01322314049537</v>
      </c>
      <c r="E464">
        <f t="shared" si="36"/>
        <v>1999</v>
      </c>
      <c r="F464">
        <f t="shared" si="37"/>
        <v>7</v>
      </c>
      <c r="G464">
        <f t="shared" si="38"/>
        <v>1999</v>
      </c>
      <c r="H464">
        <f t="shared" si="39"/>
        <v>4</v>
      </c>
    </row>
    <row r="465" spans="1:8" x14ac:dyDescent="0.25">
      <c r="A465" s="56">
        <v>36311</v>
      </c>
      <c r="B465" s="57">
        <v>173295.86776859459</v>
      </c>
      <c r="C465" s="59">
        <f t="shared" si="35"/>
        <v>173.29586776859458</v>
      </c>
      <c r="E465">
        <f t="shared" si="36"/>
        <v>1999</v>
      </c>
      <c r="F465">
        <f t="shared" si="37"/>
        <v>8</v>
      </c>
      <c r="G465">
        <f t="shared" si="38"/>
        <v>1999</v>
      </c>
      <c r="H465">
        <f t="shared" si="39"/>
        <v>5</v>
      </c>
    </row>
    <row r="466" spans="1:8" x14ac:dyDescent="0.25">
      <c r="A466" s="56">
        <v>36341</v>
      </c>
      <c r="B466" s="57">
        <v>105461.15702479311</v>
      </c>
      <c r="C466" s="59">
        <f t="shared" si="35"/>
        <v>105.46115702479311</v>
      </c>
      <c r="E466">
        <f t="shared" si="36"/>
        <v>1999</v>
      </c>
      <c r="F466">
        <f t="shared" si="37"/>
        <v>9</v>
      </c>
      <c r="G466">
        <f t="shared" si="38"/>
        <v>1999</v>
      </c>
      <c r="H466">
        <f t="shared" si="39"/>
        <v>6</v>
      </c>
    </row>
    <row r="467" spans="1:8" x14ac:dyDescent="0.25">
      <c r="A467" s="56">
        <v>36372</v>
      </c>
      <c r="B467" s="57">
        <v>46532.231404958555</v>
      </c>
      <c r="C467" s="59">
        <f t="shared" si="35"/>
        <v>46.532231404958551</v>
      </c>
      <c r="E467">
        <f t="shared" si="36"/>
        <v>1999</v>
      </c>
      <c r="F467">
        <f t="shared" si="37"/>
        <v>10</v>
      </c>
      <c r="G467">
        <f t="shared" si="38"/>
        <v>1999</v>
      </c>
      <c r="H467">
        <f t="shared" si="39"/>
        <v>7</v>
      </c>
    </row>
    <row r="468" spans="1:8" x14ac:dyDescent="0.25">
      <c r="A468" s="56">
        <v>36403</v>
      </c>
      <c r="B468" s="57">
        <v>37822.809917355269</v>
      </c>
      <c r="C468" s="59">
        <f t="shared" si="35"/>
        <v>37.822809917355272</v>
      </c>
      <c r="E468">
        <f t="shared" si="36"/>
        <v>1999</v>
      </c>
      <c r="F468">
        <f t="shared" si="37"/>
        <v>11</v>
      </c>
      <c r="G468">
        <f t="shared" si="38"/>
        <v>1999</v>
      </c>
      <c r="H468">
        <f t="shared" si="39"/>
        <v>8</v>
      </c>
    </row>
    <row r="469" spans="1:8" x14ac:dyDescent="0.25">
      <c r="A469" s="56">
        <v>36433</v>
      </c>
      <c r="B469" s="57">
        <v>39163.636363636258</v>
      </c>
      <c r="C469" s="59">
        <f t="shared" si="35"/>
        <v>39.163636363636257</v>
      </c>
      <c r="E469">
        <f t="shared" si="36"/>
        <v>1999</v>
      </c>
      <c r="F469">
        <f t="shared" si="37"/>
        <v>12</v>
      </c>
      <c r="G469">
        <f t="shared" si="38"/>
        <v>1999</v>
      </c>
      <c r="H469">
        <f t="shared" si="39"/>
        <v>9</v>
      </c>
    </row>
    <row r="470" spans="1:8" x14ac:dyDescent="0.25">
      <c r="A470" s="56">
        <v>36464</v>
      </c>
      <c r="B470" s="57">
        <v>45665.45454545442</v>
      </c>
      <c r="C470" s="59">
        <f t="shared" si="35"/>
        <v>45.665454545454423</v>
      </c>
      <c r="E470">
        <f t="shared" si="36"/>
        <v>2000</v>
      </c>
      <c r="F470">
        <f t="shared" si="37"/>
        <v>1</v>
      </c>
      <c r="G470">
        <f t="shared" si="38"/>
        <v>1999</v>
      </c>
      <c r="H470">
        <f t="shared" si="39"/>
        <v>10</v>
      </c>
    </row>
    <row r="471" spans="1:8" x14ac:dyDescent="0.25">
      <c r="A471" s="56">
        <v>36494</v>
      </c>
      <c r="B471" s="57">
        <v>52429.090909090766</v>
      </c>
      <c r="C471" s="59">
        <f t="shared" si="35"/>
        <v>52.429090909090768</v>
      </c>
      <c r="E471">
        <f t="shared" si="36"/>
        <v>2000</v>
      </c>
      <c r="F471">
        <f t="shared" si="37"/>
        <v>2</v>
      </c>
      <c r="G471">
        <f t="shared" si="38"/>
        <v>1999</v>
      </c>
      <c r="H471">
        <f t="shared" si="39"/>
        <v>11</v>
      </c>
    </row>
    <row r="472" spans="1:8" x14ac:dyDescent="0.25">
      <c r="A472" s="56">
        <v>36525</v>
      </c>
      <c r="B472" s="57">
        <v>58607.603305784971</v>
      </c>
      <c r="C472" s="59">
        <f t="shared" si="35"/>
        <v>58.60760330578497</v>
      </c>
      <c r="E472">
        <f t="shared" si="36"/>
        <v>2000</v>
      </c>
      <c r="F472">
        <f t="shared" si="37"/>
        <v>3</v>
      </c>
      <c r="G472">
        <f t="shared" si="38"/>
        <v>1999</v>
      </c>
      <c r="H472">
        <f t="shared" si="39"/>
        <v>12</v>
      </c>
    </row>
    <row r="473" spans="1:8" x14ac:dyDescent="0.25">
      <c r="A473" s="56">
        <v>36556</v>
      </c>
      <c r="B473" s="57">
        <v>69086.280991735359</v>
      </c>
      <c r="C473" s="59">
        <f t="shared" si="35"/>
        <v>69.086280991735364</v>
      </c>
      <c r="E473">
        <f t="shared" si="36"/>
        <v>2000</v>
      </c>
      <c r="F473">
        <f t="shared" si="37"/>
        <v>4</v>
      </c>
      <c r="G473">
        <f t="shared" si="38"/>
        <v>2000</v>
      </c>
      <c r="H473">
        <f t="shared" si="39"/>
        <v>1</v>
      </c>
    </row>
    <row r="474" spans="1:8" x14ac:dyDescent="0.25">
      <c r="A474" s="56">
        <v>36585</v>
      </c>
      <c r="B474" s="57">
        <v>83642.975206611343</v>
      </c>
      <c r="C474" s="59">
        <f t="shared" si="35"/>
        <v>83.642975206611339</v>
      </c>
      <c r="E474">
        <f t="shared" si="36"/>
        <v>2000</v>
      </c>
      <c r="F474">
        <f t="shared" si="37"/>
        <v>5</v>
      </c>
      <c r="G474">
        <f t="shared" si="38"/>
        <v>2000</v>
      </c>
      <c r="H474">
        <f t="shared" si="39"/>
        <v>2</v>
      </c>
    </row>
    <row r="475" spans="1:8" x14ac:dyDescent="0.25">
      <c r="A475" s="56">
        <v>36616</v>
      </c>
      <c r="B475" s="57">
        <v>111094.21487603277</v>
      </c>
      <c r="C475" s="59">
        <f t="shared" si="35"/>
        <v>111.09421487603277</v>
      </c>
      <c r="E475">
        <f t="shared" si="36"/>
        <v>2000</v>
      </c>
      <c r="F475">
        <f t="shared" si="37"/>
        <v>6</v>
      </c>
      <c r="G475">
        <f t="shared" si="38"/>
        <v>2000</v>
      </c>
      <c r="H475">
        <f t="shared" si="39"/>
        <v>3</v>
      </c>
    </row>
    <row r="476" spans="1:8" x14ac:dyDescent="0.25">
      <c r="A476" s="56">
        <v>36646</v>
      </c>
      <c r="B476" s="57">
        <v>128925.61983471041</v>
      </c>
      <c r="C476" s="59">
        <f t="shared" si="35"/>
        <v>128.9256198347104</v>
      </c>
      <c r="E476">
        <f t="shared" si="36"/>
        <v>2000</v>
      </c>
      <c r="F476">
        <f t="shared" si="37"/>
        <v>7</v>
      </c>
      <c r="G476">
        <f t="shared" si="38"/>
        <v>2000</v>
      </c>
      <c r="H476">
        <f t="shared" si="39"/>
        <v>4</v>
      </c>
    </row>
    <row r="477" spans="1:8" x14ac:dyDescent="0.25">
      <c r="A477" s="56">
        <v>36677</v>
      </c>
      <c r="B477" s="57">
        <v>98122.314049586523</v>
      </c>
      <c r="C477" s="59">
        <f t="shared" si="35"/>
        <v>98.122314049586521</v>
      </c>
      <c r="E477">
        <f t="shared" si="36"/>
        <v>2000</v>
      </c>
      <c r="F477">
        <f t="shared" si="37"/>
        <v>8</v>
      </c>
      <c r="G477">
        <f t="shared" si="38"/>
        <v>2000</v>
      </c>
      <c r="H477">
        <f t="shared" si="39"/>
        <v>5</v>
      </c>
    </row>
    <row r="478" spans="1:8" x14ac:dyDescent="0.25">
      <c r="A478" s="56">
        <v>36707</v>
      </c>
      <c r="B478" s="57">
        <v>49207.933884297388</v>
      </c>
      <c r="C478" s="59">
        <f t="shared" si="35"/>
        <v>49.20793388429739</v>
      </c>
      <c r="E478">
        <f t="shared" si="36"/>
        <v>2000</v>
      </c>
      <c r="F478">
        <f t="shared" si="37"/>
        <v>9</v>
      </c>
      <c r="G478">
        <f t="shared" si="38"/>
        <v>2000</v>
      </c>
      <c r="H478">
        <f t="shared" si="39"/>
        <v>6</v>
      </c>
    </row>
    <row r="479" spans="1:8" x14ac:dyDescent="0.25">
      <c r="A479" s="56">
        <v>36738</v>
      </c>
      <c r="B479" s="57">
        <v>34093.88429752057</v>
      </c>
      <c r="C479" s="59">
        <f t="shared" si="35"/>
        <v>34.093884297520567</v>
      </c>
      <c r="E479">
        <f t="shared" si="36"/>
        <v>2000</v>
      </c>
      <c r="F479">
        <f t="shared" si="37"/>
        <v>10</v>
      </c>
      <c r="G479">
        <f t="shared" si="38"/>
        <v>2000</v>
      </c>
      <c r="H479">
        <f t="shared" si="39"/>
        <v>7</v>
      </c>
    </row>
    <row r="480" spans="1:8" x14ac:dyDescent="0.25">
      <c r="A480" s="56">
        <v>36769</v>
      </c>
      <c r="B480" s="57">
        <v>29609.25619834703</v>
      </c>
      <c r="C480" s="59">
        <f t="shared" si="35"/>
        <v>29.60925619834703</v>
      </c>
      <c r="E480">
        <f t="shared" si="36"/>
        <v>2000</v>
      </c>
      <c r="F480">
        <f t="shared" si="37"/>
        <v>11</v>
      </c>
      <c r="G480">
        <f t="shared" si="38"/>
        <v>2000</v>
      </c>
      <c r="H480">
        <f t="shared" si="39"/>
        <v>8</v>
      </c>
    </row>
    <row r="481" spans="1:8" x14ac:dyDescent="0.25">
      <c r="A481" s="56">
        <v>36799</v>
      </c>
      <c r="B481" s="57">
        <v>33742.809917355284</v>
      </c>
      <c r="C481" s="59">
        <f t="shared" si="35"/>
        <v>33.742809917355281</v>
      </c>
      <c r="E481">
        <f t="shared" si="36"/>
        <v>2000</v>
      </c>
      <c r="F481">
        <f t="shared" si="37"/>
        <v>12</v>
      </c>
      <c r="G481">
        <f t="shared" si="38"/>
        <v>2000</v>
      </c>
      <c r="H481">
        <f t="shared" si="39"/>
        <v>9</v>
      </c>
    </row>
    <row r="482" spans="1:8" x14ac:dyDescent="0.25">
      <c r="A482" s="56">
        <v>36830</v>
      </c>
      <c r="B482" s="57">
        <v>41250.247933884188</v>
      </c>
      <c r="C482" s="59">
        <f t="shared" si="35"/>
        <v>41.250247933884189</v>
      </c>
      <c r="E482">
        <f t="shared" si="36"/>
        <v>2001</v>
      </c>
      <c r="F482">
        <f t="shared" si="37"/>
        <v>1</v>
      </c>
      <c r="G482">
        <f t="shared" si="38"/>
        <v>2000</v>
      </c>
      <c r="H482">
        <f t="shared" si="39"/>
        <v>10</v>
      </c>
    </row>
    <row r="483" spans="1:8" x14ac:dyDescent="0.25">
      <c r="A483" s="56">
        <v>36860</v>
      </c>
      <c r="B483" s="57">
        <v>46175.206611570124</v>
      </c>
      <c r="C483" s="59">
        <f t="shared" si="35"/>
        <v>46.175206611570125</v>
      </c>
      <c r="E483">
        <f t="shared" si="36"/>
        <v>2001</v>
      </c>
      <c r="F483">
        <f t="shared" si="37"/>
        <v>2</v>
      </c>
      <c r="G483">
        <f t="shared" si="38"/>
        <v>2000</v>
      </c>
      <c r="H483">
        <f t="shared" si="39"/>
        <v>11</v>
      </c>
    </row>
    <row r="484" spans="1:8" x14ac:dyDescent="0.25">
      <c r="A484" s="56">
        <v>36891</v>
      </c>
      <c r="B484" s="57">
        <v>48192.396694214745</v>
      </c>
      <c r="C484" s="59">
        <f t="shared" si="35"/>
        <v>48.192396694214743</v>
      </c>
      <c r="E484">
        <f t="shared" si="36"/>
        <v>2001</v>
      </c>
      <c r="F484">
        <f t="shared" si="37"/>
        <v>3</v>
      </c>
      <c r="G484">
        <f t="shared" si="38"/>
        <v>2000</v>
      </c>
      <c r="H484">
        <f t="shared" si="39"/>
        <v>12</v>
      </c>
    </row>
    <row r="485" spans="1:8" x14ac:dyDescent="0.25">
      <c r="A485" s="56">
        <v>36922</v>
      </c>
      <c r="B485" s="57">
        <v>47900.826446280866</v>
      </c>
      <c r="C485" s="59">
        <f t="shared" si="35"/>
        <v>47.900826446280867</v>
      </c>
      <c r="E485">
        <f t="shared" si="36"/>
        <v>2001</v>
      </c>
      <c r="F485">
        <f t="shared" si="37"/>
        <v>4</v>
      </c>
      <c r="G485">
        <f t="shared" si="38"/>
        <v>2001</v>
      </c>
      <c r="H485">
        <f t="shared" si="39"/>
        <v>1</v>
      </c>
    </row>
    <row r="486" spans="1:8" x14ac:dyDescent="0.25">
      <c r="A486" s="56">
        <v>36950</v>
      </c>
      <c r="B486" s="57">
        <v>44112.39669421476</v>
      </c>
      <c r="C486" s="59">
        <f t="shared" si="35"/>
        <v>44.112396694214759</v>
      </c>
      <c r="E486">
        <f t="shared" si="36"/>
        <v>2001</v>
      </c>
      <c r="F486">
        <f t="shared" si="37"/>
        <v>5</v>
      </c>
      <c r="G486">
        <f t="shared" si="38"/>
        <v>2001</v>
      </c>
      <c r="H486">
        <f t="shared" si="39"/>
        <v>2</v>
      </c>
    </row>
    <row r="487" spans="1:8" x14ac:dyDescent="0.25">
      <c r="A487" s="56">
        <v>36981</v>
      </c>
      <c r="B487" s="57">
        <v>64060.165289256031</v>
      </c>
      <c r="C487" s="59">
        <f t="shared" si="35"/>
        <v>64.060165289256034</v>
      </c>
      <c r="E487">
        <f t="shared" si="36"/>
        <v>2001</v>
      </c>
      <c r="F487">
        <f t="shared" si="37"/>
        <v>6</v>
      </c>
      <c r="G487">
        <f t="shared" si="38"/>
        <v>2001</v>
      </c>
      <c r="H487">
        <f t="shared" si="39"/>
        <v>3</v>
      </c>
    </row>
    <row r="488" spans="1:8" x14ac:dyDescent="0.25">
      <c r="A488" s="56">
        <v>37011</v>
      </c>
      <c r="B488" s="57">
        <v>60815.206611570087</v>
      </c>
      <c r="C488" s="59">
        <f t="shared" si="35"/>
        <v>60.81520661157009</v>
      </c>
      <c r="E488">
        <f t="shared" si="36"/>
        <v>2001</v>
      </c>
      <c r="F488">
        <f t="shared" si="37"/>
        <v>7</v>
      </c>
      <c r="G488">
        <f t="shared" si="38"/>
        <v>2001</v>
      </c>
      <c r="H488">
        <f t="shared" si="39"/>
        <v>4</v>
      </c>
    </row>
    <row r="489" spans="1:8" x14ac:dyDescent="0.25">
      <c r="A489" s="56">
        <v>37042</v>
      </c>
      <c r="B489" s="57">
        <v>45312.396694214753</v>
      </c>
      <c r="C489" s="59">
        <f t="shared" si="35"/>
        <v>45.312396694214755</v>
      </c>
      <c r="E489">
        <f t="shared" si="36"/>
        <v>2001</v>
      </c>
      <c r="F489">
        <f t="shared" si="37"/>
        <v>8</v>
      </c>
      <c r="G489">
        <f t="shared" si="38"/>
        <v>2001</v>
      </c>
      <c r="H489">
        <f t="shared" si="39"/>
        <v>5</v>
      </c>
    </row>
    <row r="490" spans="1:8" x14ac:dyDescent="0.25">
      <c r="A490" s="56">
        <v>37072</v>
      </c>
      <c r="B490" s="57">
        <v>29297.851239669344</v>
      </c>
      <c r="C490" s="59">
        <f t="shared" si="35"/>
        <v>29.297851239669345</v>
      </c>
      <c r="E490">
        <f t="shared" si="36"/>
        <v>2001</v>
      </c>
      <c r="F490">
        <f t="shared" si="37"/>
        <v>9</v>
      </c>
      <c r="G490">
        <f t="shared" si="38"/>
        <v>2001</v>
      </c>
      <c r="H490">
        <f t="shared" si="39"/>
        <v>6</v>
      </c>
    </row>
    <row r="491" spans="1:8" x14ac:dyDescent="0.25">
      <c r="A491" s="56">
        <v>37103</v>
      </c>
      <c r="B491" s="57">
        <v>26451.570247933814</v>
      </c>
      <c r="C491" s="59">
        <f t="shared" si="35"/>
        <v>26.451570247933816</v>
      </c>
      <c r="E491">
        <f t="shared" si="36"/>
        <v>2001</v>
      </c>
      <c r="F491">
        <f t="shared" si="37"/>
        <v>10</v>
      </c>
      <c r="G491">
        <f t="shared" si="38"/>
        <v>2001</v>
      </c>
      <c r="H491">
        <f t="shared" si="39"/>
        <v>7</v>
      </c>
    </row>
    <row r="492" spans="1:8" x14ac:dyDescent="0.25">
      <c r="A492" s="56">
        <v>37134</v>
      </c>
      <c r="B492" s="57">
        <v>24472.066115702415</v>
      </c>
      <c r="C492" s="59">
        <f t="shared" si="35"/>
        <v>24.472066115702415</v>
      </c>
      <c r="E492">
        <f t="shared" si="36"/>
        <v>2001</v>
      </c>
      <c r="F492">
        <f t="shared" si="37"/>
        <v>11</v>
      </c>
      <c r="G492">
        <f t="shared" si="38"/>
        <v>2001</v>
      </c>
      <c r="H492">
        <f t="shared" si="39"/>
        <v>8</v>
      </c>
    </row>
    <row r="493" spans="1:8" x14ac:dyDescent="0.25">
      <c r="A493" s="56">
        <v>37164</v>
      </c>
      <c r="B493" s="57">
        <v>26554.710743801581</v>
      </c>
      <c r="C493" s="59">
        <f t="shared" si="35"/>
        <v>26.554710743801582</v>
      </c>
      <c r="E493">
        <f t="shared" si="36"/>
        <v>2001</v>
      </c>
      <c r="F493">
        <f t="shared" si="37"/>
        <v>12</v>
      </c>
      <c r="G493">
        <f t="shared" si="38"/>
        <v>2001</v>
      </c>
      <c r="H493">
        <f t="shared" si="39"/>
        <v>9</v>
      </c>
    </row>
    <row r="494" spans="1:8" x14ac:dyDescent="0.25">
      <c r="A494" s="56">
        <v>37195</v>
      </c>
      <c r="B494" s="57">
        <v>33312.396694214789</v>
      </c>
      <c r="C494" s="59">
        <f t="shared" si="35"/>
        <v>33.31239669421479</v>
      </c>
      <c r="E494">
        <f t="shared" si="36"/>
        <v>2002</v>
      </c>
      <c r="F494">
        <f t="shared" si="37"/>
        <v>1</v>
      </c>
      <c r="G494">
        <f t="shared" si="38"/>
        <v>2001</v>
      </c>
      <c r="H494">
        <f t="shared" si="39"/>
        <v>10</v>
      </c>
    </row>
    <row r="495" spans="1:8" x14ac:dyDescent="0.25">
      <c r="A495" s="56">
        <v>37225</v>
      </c>
      <c r="B495" s="57">
        <v>36126.942148760238</v>
      </c>
      <c r="C495" s="59">
        <f t="shared" si="35"/>
        <v>36.126942148760236</v>
      </c>
      <c r="E495">
        <f t="shared" si="36"/>
        <v>2002</v>
      </c>
      <c r="F495">
        <f t="shared" si="37"/>
        <v>2</v>
      </c>
      <c r="G495">
        <f t="shared" si="38"/>
        <v>2001</v>
      </c>
      <c r="H495">
        <f t="shared" si="39"/>
        <v>11</v>
      </c>
    </row>
    <row r="496" spans="1:8" x14ac:dyDescent="0.25">
      <c r="A496" s="56">
        <v>37256</v>
      </c>
      <c r="B496" s="57">
        <v>45548.429752065997</v>
      </c>
      <c r="C496" s="59">
        <f t="shared" si="35"/>
        <v>45.548429752065999</v>
      </c>
      <c r="E496">
        <f t="shared" si="36"/>
        <v>2002</v>
      </c>
      <c r="F496">
        <f t="shared" si="37"/>
        <v>3</v>
      </c>
      <c r="G496">
        <f t="shared" si="38"/>
        <v>2001</v>
      </c>
      <c r="H496">
        <f t="shared" si="39"/>
        <v>12</v>
      </c>
    </row>
    <row r="497" spans="1:8" x14ac:dyDescent="0.25">
      <c r="A497" s="56">
        <v>37287</v>
      </c>
      <c r="B497" s="57">
        <v>73281.322314049394</v>
      </c>
      <c r="C497" s="59">
        <f t="shared" si="35"/>
        <v>73.28132231404939</v>
      </c>
      <c r="E497">
        <f t="shared" si="36"/>
        <v>2002</v>
      </c>
      <c r="F497">
        <f t="shared" si="37"/>
        <v>4</v>
      </c>
      <c r="G497">
        <f t="shared" si="38"/>
        <v>2002</v>
      </c>
      <c r="H497">
        <f t="shared" si="39"/>
        <v>1</v>
      </c>
    </row>
    <row r="498" spans="1:8" x14ac:dyDescent="0.25">
      <c r="A498" s="56">
        <v>37315</v>
      </c>
      <c r="B498" s="57">
        <v>54039.669421487459</v>
      </c>
      <c r="C498" s="59">
        <f t="shared" si="35"/>
        <v>54.03966942148746</v>
      </c>
      <c r="E498">
        <f t="shared" si="36"/>
        <v>2002</v>
      </c>
      <c r="F498">
        <f t="shared" si="37"/>
        <v>5</v>
      </c>
      <c r="G498">
        <f t="shared" si="38"/>
        <v>2002</v>
      </c>
      <c r="H498">
        <f t="shared" si="39"/>
        <v>2</v>
      </c>
    </row>
    <row r="499" spans="1:8" x14ac:dyDescent="0.25">
      <c r="A499" s="56">
        <v>37346</v>
      </c>
      <c r="B499" s="57">
        <v>74796.694214875839</v>
      </c>
      <c r="C499" s="59">
        <f t="shared" si="35"/>
        <v>74.796694214875842</v>
      </c>
      <c r="E499">
        <f t="shared" si="36"/>
        <v>2002</v>
      </c>
      <c r="F499">
        <f t="shared" si="37"/>
        <v>6</v>
      </c>
      <c r="G499">
        <f t="shared" si="38"/>
        <v>2002</v>
      </c>
      <c r="H499">
        <f t="shared" si="39"/>
        <v>3</v>
      </c>
    </row>
    <row r="500" spans="1:8" x14ac:dyDescent="0.25">
      <c r="A500" s="56">
        <v>37376</v>
      </c>
      <c r="B500" s="57">
        <v>89097.520661156785</v>
      </c>
      <c r="C500" s="59">
        <f t="shared" si="35"/>
        <v>89.097520661156778</v>
      </c>
      <c r="E500">
        <f t="shared" si="36"/>
        <v>2002</v>
      </c>
      <c r="F500">
        <f t="shared" si="37"/>
        <v>7</v>
      </c>
      <c r="G500">
        <f t="shared" si="38"/>
        <v>2002</v>
      </c>
      <c r="H500">
        <f t="shared" si="39"/>
        <v>4</v>
      </c>
    </row>
    <row r="501" spans="1:8" x14ac:dyDescent="0.25">
      <c r="A501" s="56">
        <v>37407</v>
      </c>
      <c r="B501" s="57">
        <v>67598.677685950228</v>
      </c>
      <c r="C501" s="59">
        <f t="shared" si="35"/>
        <v>67.598677685950221</v>
      </c>
      <c r="E501">
        <f t="shared" si="36"/>
        <v>2002</v>
      </c>
      <c r="F501">
        <f t="shared" si="37"/>
        <v>8</v>
      </c>
      <c r="G501">
        <f t="shared" si="38"/>
        <v>2002</v>
      </c>
      <c r="H501">
        <f t="shared" si="39"/>
        <v>5</v>
      </c>
    </row>
    <row r="502" spans="1:8" x14ac:dyDescent="0.25">
      <c r="A502" s="56">
        <v>37437</v>
      </c>
      <c r="B502" s="57">
        <v>32578.512396694128</v>
      </c>
      <c r="C502" s="59">
        <f t="shared" si="35"/>
        <v>32.57851239669413</v>
      </c>
      <c r="E502">
        <f t="shared" si="36"/>
        <v>2002</v>
      </c>
      <c r="F502">
        <f t="shared" si="37"/>
        <v>9</v>
      </c>
      <c r="G502">
        <f t="shared" si="38"/>
        <v>2002</v>
      </c>
      <c r="H502">
        <f t="shared" si="39"/>
        <v>6</v>
      </c>
    </row>
    <row r="503" spans="1:8" x14ac:dyDescent="0.25">
      <c r="A503" s="56">
        <v>37468</v>
      </c>
      <c r="B503" s="57">
        <v>25376.528925619768</v>
      </c>
      <c r="C503" s="59">
        <f t="shared" si="35"/>
        <v>25.37652892561977</v>
      </c>
      <c r="E503">
        <f t="shared" si="36"/>
        <v>2002</v>
      </c>
      <c r="F503">
        <f t="shared" si="37"/>
        <v>10</v>
      </c>
      <c r="G503">
        <f t="shared" si="38"/>
        <v>2002</v>
      </c>
      <c r="H503">
        <f t="shared" si="39"/>
        <v>7</v>
      </c>
    </row>
    <row r="504" spans="1:8" x14ac:dyDescent="0.25">
      <c r="A504" s="56">
        <v>37499</v>
      </c>
      <c r="B504" s="57">
        <v>22982.479338842913</v>
      </c>
      <c r="C504" s="59">
        <f t="shared" si="35"/>
        <v>22.982479338842914</v>
      </c>
      <c r="E504">
        <f t="shared" si="36"/>
        <v>2002</v>
      </c>
      <c r="F504">
        <f t="shared" si="37"/>
        <v>11</v>
      </c>
      <c r="G504">
        <f t="shared" si="38"/>
        <v>2002</v>
      </c>
      <c r="H504">
        <f t="shared" si="39"/>
        <v>8</v>
      </c>
    </row>
    <row r="505" spans="1:8" x14ac:dyDescent="0.25">
      <c r="A505" s="56">
        <v>37529</v>
      </c>
      <c r="B505" s="57">
        <v>25045.289256198281</v>
      </c>
      <c r="C505" s="59">
        <f t="shared" si="35"/>
        <v>25.045289256198281</v>
      </c>
      <c r="E505">
        <f t="shared" si="36"/>
        <v>2002</v>
      </c>
      <c r="F505">
        <f t="shared" si="37"/>
        <v>12</v>
      </c>
      <c r="G505">
        <f t="shared" si="38"/>
        <v>2002</v>
      </c>
      <c r="H505">
        <f t="shared" si="39"/>
        <v>9</v>
      </c>
    </row>
    <row r="506" spans="1:8" x14ac:dyDescent="0.25">
      <c r="A506" s="56">
        <v>37560</v>
      </c>
      <c r="B506" s="57">
        <v>32096.52892561975</v>
      </c>
      <c r="C506" s="59">
        <f t="shared" si="35"/>
        <v>32.096528925619751</v>
      </c>
      <c r="E506">
        <f t="shared" si="36"/>
        <v>2003</v>
      </c>
      <c r="F506">
        <f t="shared" si="37"/>
        <v>1</v>
      </c>
      <c r="G506">
        <f t="shared" si="38"/>
        <v>2002</v>
      </c>
      <c r="H506">
        <f t="shared" si="39"/>
        <v>10</v>
      </c>
    </row>
    <row r="507" spans="1:8" x14ac:dyDescent="0.25">
      <c r="A507" s="56">
        <v>37590</v>
      </c>
      <c r="B507" s="57">
        <v>34083.966942148669</v>
      </c>
      <c r="C507" s="59">
        <f t="shared" si="35"/>
        <v>34.08396694214867</v>
      </c>
      <c r="E507">
        <f t="shared" si="36"/>
        <v>2003</v>
      </c>
      <c r="F507">
        <f t="shared" si="37"/>
        <v>2</v>
      </c>
      <c r="G507">
        <f t="shared" si="38"/>
        <v>2002</v>
      </c>
      <c r="H507">
        <f t="shared" si="39"/>
        <v>11</v>
      </c>
    </row>
    <row r="508" spans="1:8" x14ac:dyDescent="0.25">
      <c r="A508" s="56">
        <v>37621</v>
      </c>
      <c r="B508" s="57">
        <v>38056.859504132131</v>
      </c>
      <c r="C508" s="59">
        <f t="shared" si="35"/>
        <v>38.056859504132134</v>
      </c>
      <c r="E508">
        <f t="shared" si="36"/>
        <v>2003</v>
      </c>
      <c r="F508">
        <f t="shared" si="37"/>
        <v>3</v>
      </c>
      <c r="G508">
        <f t="shared" si="38"/>
        <v>2002</v>
      </c>
      <c r="H508">
        <f t="shared" si="39"/>
        <v>12</v>
      </c>
    </row>
    <row r="509" spans="1:8" x14ac:dyDescent="0.25">
      <c r="A509" s="56">
        <v>37652</v>
      </c>
      <c r="B509" s="57">
        <v>58712.727272727119</v>
      </c>
      <c r="C509" s="59">
        <f t="shared" si="35"/>
        <v>58.712727272727122</v>
      </c>
      <c r="E509">
        <f t="shared" si="36"/>
        <v>2003</v>
      </c>
      <c r="F509">
        <f t="shared" si="37"/>
        <v>4</v>
      </c>
      <c r="G509">
        <f t="shared" si="38"/>
        <v>2003</v>
      </c>
      <c r="H509">
        <f t="shared" si="39"/>
        <v>1</v>
      </c>
    </row>
    <row r="510" spans="1:8" x14ac:dyDescent="0.25">
      <c r="A510" s="56">
        <v>37680</v>
      </c>
      <c r="B510" s="57">
        <v>62675.702479338674</v>
      </c>
      <c r="C510" s="59">
        <f t="shared" si="35"/>
        <v>62.675702479338675</v>
      </c>
      <c r="E510">
        <f t="shared" si="36"/>
        <v>2003</v>
      </c>
      <c r="F510">
        <f t="shared" si="37"/>
        <v>5</v>
      </c>
      <c r="G510">
        <f t="shared" si="38"/>
        <v>2003</v>
      </c>
      <c r="H510">
        <f t="shared" si="39"/>
        <v>2</v>
      </c>
    </row>
    <row r="511" spans="1:8" x14ac:dyDescent="0.25">
      <c r="A511" s="56">
        <v>37711</v>
      </c>
      <c r="B511" s="57">
        <v>66362.975206611387</v>
      </c>
      <c r="C511" s="59">
        <f t="shared" si="35"/>
        <v>66.362975206611381</v>
      </c>
      <c r="E511">
        <f t="shared" si="36"/>
        <v>2003</v>
      </c>
      <c r="F511">
        <f t="shared" si="37"/>
        <v>6</v>
      </c>
      <c r="G511">
        <f t="shared" si="38"/>
        <v>2003</v>
      </c>
      <c r="H511">
        <f t="shared" si="39"/>
        <v>3</v>
      </c>
    </row>
    <row r="512" spans="1:8" x14ac:dyDescent="0.25">
      <c r="A512" s="56">
        <v>37741</v>
      </c>
      <c r="B512" s="57">
        <v>85269.421487603075</v>
      </c>
      <c r="C512" s="59">
        <f t="shared" si="35"/>
        <v>85.269421487603068</v>
      </c>
      <c r="E512">
        <f t="shared" si="36"/>
        <v>2003</v>
      </c>
      <c r="F512">
        <f t="shared" si="37"/>
        <v>7</v>
      </c>
      <c r="G512">
        <f t="shared" si="38"/>
        <v>2003</v>
      </c>
      <c r="H512">
        <f t="shared" si="39"/>
        <v>4</v>
      </c>
    </row>
    <row r="513" spans="1:8" x14ac:dyDescent="0.25">
      <c r="A513" s="56">
        <v>37772</v>
      </c>
      <c r="B513" s="57">
        <v>82571.900826446057</v>
      </c>
      <c r="C513" s="59">
        <f t="shared" si="35"/>
        <v>82.571900826446054</v>
      </c>
      <c r="E513">
        <f t="shared" si="36"/>
        <v>2003</v>
      </c>
      <c r="F513">
        <f t="shared" si="37"/>
        <v>8</v>
      </c>
      <c r="G513">
        <f t="shared" si="38"/>
        <v>2003</v>
      </c>
      <c r="H513">
        <f t="shared" si="39"/>
        <v>5</v>
      </c>
    </row>
    <row r="514" spans="1:8" x14ac:dyDescent="0.25">
      <c r="A514" s="56">
        <v>37802</v>
      </c>
      <c r="B514" s="57">
        <v>42652.561983470958</v>
      </c>
      <c r="C514" s="59">
        <f t="shared" si="35"/>
        <v>42.65256198347096</v>
      </c>
      <c r="E514">
        <f t="shared" si="36"/>
        <v>2003</v>
      </c>
      <c r="F514">
        <f t="shared" si="37"/>
        <v>9</v>
      </c>
      <c r="G514">
        <f t="shared" si="38"/>
        <v>2003</v>
      </c>
      <c r="H514">
        <f t="shared" si="39"/>
        <v>6</v>
      </c>
    </row>
    <row r="515" spans="1:8" x14ac:dyDescent="0.25">
      <c r="A515" s="56">
        <v>37833</v>
      </c>
      <c r="B515" s="57">
        <v>25666.11570247927</v>
      </c>
      <c r="C515" s="59">
        <f t="shared" ref="C515:C578" si="40">B515/1000</f>
        <v>25.666115702479271</v>
      </c>
      <c r="E515">
        <f t="shared" ref="E515:E578" si="41">IF($H515&gt;9,G515+1,G515)</f>
        <v>2003</v>
      </c>
      <c r="F515">
        <f t="shared" ref="F515:F578" si="42">IF($H515&gt;9,H515-9,H515+3)</f>
        <v>10</v>
      </c>
      <c r="G515">
        <f t="shared" ref="G515:G578" si="43">YEAR($A515)</f>
        <v>2003</v>
      </c>
      <c r="H515">
        <f t="shared" ref="H515:H578" si="44">MONTH($A515)</f>
        <v>7</v>
      </c>
    </row>
    <row r="516" spans="1:8" x14ac:dyDescent="0.25">
      <c r="A516" s="56">
        <v>37864</v>
      </c>
      <c r="B516" s="57">
        <v>24130.909090909026</v>
      </c>
      <c r="C516" s="59">
        <f t="shared" si="40"/>
        <v>24.130909090909025</v>
      </c>
      <c r="E516">
        <f t="shared" si="41"/>
        <v>2003</v>
      </c>
      <c r="F516">
        <f t="shared" si="42"/>
        <v>11</v>
      </c>
      <c r="G516">
        <f t="shared" si="43"/>
        <v>2003</v>
      </c>
      <c r="H516">
        <f t="shared" si="44"/>
        <v>8</v>
      </c>
    </row>
    <row r="517" spans="1:8" x14ac:dyDescent="0.25">
      <c r="A517" s="56">
        <v>37894</v>
      </c>
      <c r="B517" s="57">
        <v>26913.71900826439</v>
      </c>
      <c r="C517" s="59">
        <f t="shared" si="40"/>
        <v>26.91371900826439</v>
      </c>
      <c r="E517">
        <f t="shared" si="41"/>
        <v>2003</v>
      </c>
      <c r="F517">
        <f t="shared" si="42"/>
        <v>12</v>
      </c>
      <c r="G517">
        <f t="shared" si="43"/>
        <v>2003</v>
      </c>
      <c r="H517">
        <f t="shared" si="44"/>
        <v>9</v>
      </c>
    </row>
    <row r="518" spans="1:8" x14ac:dyDescent="0.25">
      <c r="A518" s="56">
        <v>37925</v>
      </c>
      <c r="B518" s="57">
        <v>31150.413223140415</v>
      </c>
      <c r="C518" s="59">
        <f t="shared" si="40"/>
        <v>31.150413223140415</v>
      </c>
      <c r="E518">
        <f t="shared" si="41"/>
        <v>2004</v>
      </c>
      <c r="F518">
        <f t="shared" si="42"/>
        <v>1</v>
      </c>
      <c r="G518">
        <f t="shared" si="43"/>
        <v>2003</v>
      </c>
      <c r="H518">
        <f t="shared" si="44"/>
        <v>10</v>
      </c>
    </row>
    <row r="519" spans="1:8" x14ac:dyDescent="0.25">
      <c r="A519" s="56">
        <v>37955</v>
      </c>
      <c r="B519" s="57">
        <v>33683.305785123877</v>
      </c>
      <c r="C519" s="59">
        <f t="shared" si="40"/>
        <v>33.683305785123878</v>
      </c>
      <c r="E519">
        <f t="shared" si="41"/>
        <v>2004</v>
      </c>
      <c r="F519">
        <f t="shared" si="42"/>
        <v>2</v>
      </c>
      <c r="G519">
        <f t="shared" si="43"/>
        <v>2003</v>
      </c>
      <c r="H519">
        <f t="shared" si="44"/>
        <v>11</v>
      </c>
    </row>
    <row r="520" spans="1:8" x14ac:dyDescent="0.25">
      <c r="A520" s="56">
        <v>37986</v>
      </c>
      <c r="B520" s="57">
        <v>36997.685950413128</v>
      </c>
      <c r="C520" s="59">
        <f t="shared" si="40"/>
        <v>36.997685950413128</v>
      </c>
      <c r="E520">
        <f t="shared" si="41"/>
        <v>2004</v>
      </c>
      <c r="F520">
        <f t="shared" si="42"/>
        <v>3</v>
      </c>
      <c r="G520">
        <f t="shared" si="43"/>
        <v>2003</v>
      </c>
      <c r="H520">
        <f t="shared" si="44"/>
        <v>12</v>
      </c>
    </row>
    <row r="521" spans="1:8" x14ac:dyDescent="0.25">
      <c r="A521" s="56">
        <v>38017</v>
      </c>
      <c r="B521" s="57">
        <v>40452.892561983361</v>
      </c>
      <c r="C521" s="59">
        <f t="shared" si="40"/>
        <v>40.452892561983361</v>
      </c>
      <c r="E521">
        <f t="shared" si="41"/>
        <v>2004</v>
      </c>
      <c r="F521">
        <f t="shared" si="42"/>
        <v>4</v>
      </c>
      <c r="G521">
        <f t="shared" si="43"/>
        <v>2004</v>
      </c>
      <c r="H521">
        <f t="shared" si="44"/>
        <v>1</v>
      </c>
    </row>
    <row r="522" spans="1:8" x14ac:dyDescent="0.25">
      <c r="A522" s="56">
        <v>38046</v>
      </c>
      <c r="B522" s="57">
        <v>60579.173553718851</v>
      </c>
      <c r="C522" s="59">
        <f t="shared" si="40"/>
        <v>60.579173553718853</v>
      </c>
      <c r="E522">
        <f t="shared" si="41"/>
        <v>2004</v>
      </c>
      <c r="F522">
        <f t="shared" si="42"/>
        <v>5</v>
      </c>
      <c r="G522">
        <f t="shared" si="43"/>
        <v>2004</v>
      </c>
      <c r="H522">
        <f t="shared" si="44"/>
        <v>2</v>
      </c>
    </row>
    <row r="523" spans="1:8" x14ac:dyDescent="0.25">
      <c r="A523" s="56">
        <v>38077</v>
      </c>
      <c r="B523" s="57">
        <v>89831.404958677449</v>
      </c>
      <c r="C523" s="59">
        <f t="shared" si="40"/>
        <v>89.831404958677453</v>
      </c>
      <c r="E523">
        <f t="shared" si="41"/>
        <v>2004</v>
      </c>
      <c r="F523">
        <f t="shared" si="42"/>
        <v>6</v>
      </c>
      <c r="G523">
        <f t="shared" si="43"/>
        <v>2004</v>
      </c>
      <c r="H523">
        <f t="shared" si="44"/>
        <v>3</v>
      </c>
    </row>
    <row r="524" spans="1:8" x14ac:dyDescent="0.25">
      <c r="A524" s="56">
        <v>38107</v>
      </c>
      <c r="B524" s="57">
        <v>72638.677685950213</v>
      </c>
      <c r="C524" s="59">
        <f t="shared" si="40"/>
        <v>72.638677685950213</v>
      </c>
      <c r="E524">
        <f t="shared" si="41"/>
        <v>2004</v>
      </c>
      <c r="F524">
        <f t="shared" si="42"/>
        <v>7</v>
      </c>
      <c r="G524">
        <f t="shared" si="43"/>
        <v>2004</v>
      </c>
      <c r="H524">
        <f t="shared" si="44"/>
        <v>4</v>
      </c>
    </row>
    <row r="525" spans="1:8" x14ac:dyDescent="0.25">
      <c r="A525" s="56">
        <v>38138</v>
      </c>
      <c r="B525" s="57">
        <v>50866.115702479205</v>
      </c>
      <c r="C525" s="59">
        <f t="shared" si="40"/>
        <v>50.866115702479206</v>
      </c>
      <c r="E525">
        <f t="shared" si="41"/>
        <v>2004</v>
      </c>
      <c r="F525">
        <f t="shared" si="42"/>
        <v>8</v>
      </c>
      <c r="G525">
        <f t="shared" si="43"/>
        <v>2004</v>
      </c>
      <c r="H525">
        <f t="shared" si="44"/>
        <v>5</v>
      </c>
    </row>
    <row r="526" spans="1:8" x14ac:dyDescent="0.25">
      <c r="A526" s="56">
        <v>38168</v>
      </c>
      <c r="B526" s="57">
        <v>30729.917355371817</v>
      </c>
      <c r="C526" s="59">
        <f t="shared" si="40"/>
        <v>30.729917355371818</v>
      </c>
      <c r="E526">
        <f t="shared" si="41"/>
        <v>2004</v>
      </c>
      <c r="F526">
        <f t="shared" si="42"/>
        <v>9</v>
      </c>
      <c r="G526">
        <f t="shared" si="43"/>
        <v>2004</v>
      </c>
      <c r="H526">
        <f t="shared" si="44"/>
        <v>6</v>
      </c>
    </row>
    <row r="527" spans="1:8" x14ac:dyDescent="0.25">
      <c r="A527" s="56">
        <v>38199</v>
      </c>
      <c r="B527" s="57">
        <v>26100.495867768524</v>
      </c>
      <c r="C527" s="59">
        <f t="shared" si="40"/>
        <v>26.100495867768526</v>
      </c>
      <c r="E527">
        <f t="shared" si="41"/>
        <v>2004</v>
      </c>
      <c r="F527">
        <f t="shared" si="42"/>
        <v>10</v>
      </c>
      <c r="G527">
        <f t="shared" si="43"/>
        <v>2004</v>
      </c>
      <c r="H527">
        <f t="shared" si="44"/>
        <v>7</v>
      </c>
    </row>
    <row r="528" spans="1:8" x14ac:dyDescent="0.25">
      <c r="A528" s="56">
        <v>38230</v>
      </c>
      <c r="B528" s="57">
        <v>24620.826446280927</v>
      </c>
      <c r="C528" s="59">
        <f t="shared" si="40"/>
        <v>24.620826446280926</v>
      </c>
      <c r="E528">
        <f t="shared" si="41"/>
        <v>2004</v>
      </c>
      <c r="F528">
        <f t="shared" si="42"/>
        <v>11</v>
      </c>
      <c r="G528">
        <f t="shared" si="43"/>
        <v>2004</v>
      </c>
      <c r="H528">
        <f t="shared" si="44"/>
        <v>8</v>
      </c>
    </row>
    <row r="529" spans="1:8" x14ac:dyDescent="0.25">
      <c r="A529" s="56">
        <v>38260</v>
      </c>
      <c r="B529" s="57">
        <v>26118.347107437949</v>
      </c>
      <c r="C529" s="59">
        <f t="shared" si="40"/>
        <v>26.118347107437948</v>
      </c>
      <c r="E529">
        <f t="shared" si="41"/>
        <v>2004</v>
      </c>
      <c r="F529">
        <f t="shared" si="42"/>
        <v>12</v>
      </c>
      <c r="G529">
        <f t="shared" si="43"/>
        <v>2004</v>
      </c>
      <c r="H529">
        <f t="shared" si="44"/>
        <v>9</v>
      </c>
    </row>
    <row r="530" spans="1:8" x14ac:dyDescent="0.25">
      <c r="A530" s="56">
        <v>38291</v>
      </c>
      <c r="B530" s="57">
        <v>32578.512396694128</v>
      </c>
      <c r="C530" s="59">
        <f t="shared" si="40"/>
        <v>32.57851239669413</v>
      </c>
      <c r="E530">
        <f t="shared" si="41"/>
        <v>2005</v>
      </c>
      <c r="F530">
        <f t="shared" si="42"/>
        <v>1</v>
      </c>
      <c r="G530">
        <f t="shared" si="43"/>
        <v>2004</v>
      </c>
      <c r="H530">
        <f t="shared" si="44"/>
        <v>10</v>
      </c>
    </row>
    <row r="531" spans="1:8" x14ac:dyDescent="0.25">
      <c r="A531" s="56">
        <v>38321</v>
      </c>
      <c r="B531" s="57">
        <v>33318.347107437927</v>
      </c>
      <c r="C531" s="59">
        <f t="shared" si="40"/>
        <v>33.31834710743793</v>
      </c>
      <c r="E531">
        <f t="shared" si="41"/>
        <v>2005</v>
      </c>
      <c r="F531">
        <f t="shared" si="42"/>
        <v>2</v>
      </c>
      <c r="G531">
        <f t="shared" si="43"/>
        <v>2004</v>
      </c>
      <c r="H531">
        <f t="shared" si="44"/>
        <v>11</v>
      </c>
    </row>
    <row r="532" spans="1:8" x14ac:dyDescent="0.25">
      <c r="A532" s="56">
        <v>38352</v>
      </c>
      <c r="B532" s="57">
        <v>43320.991735537078</v>
      </c>
      <c r="C532" s="59">
        <f t="shared" si="40"/>
        <v>43.320991735537078</v>
      </c>
      <c r="E532">
        <f t="shared" si="41"/>
        <v>2005</v>
      </c>
      <c r="F532">
        <f t="shared" si="42"/>
        <v>3</v>
      </c>
      <c r="G532">
        <f t="shared" si="43"/>
        <v>2004</v>
      </c>
      <c r="H532">
        <f t="shared" si="44"/>
        <v>12</v>
      </c>
    </row>
    <row r="533" spans="1:8" x14ac:dyDescent="0.25">
      <c r="A533" s="56">
        <v>38383</v>
      </c>
      <c r="B533" s="57">
        <v>37461.818181818082</v>
      </c>
      <c r="C533" s="59">
        <f t="shared" si="40"/>
        <v>37.461818181818082</v>
      </c>
      <c r="E533">
        <f t="shared" si="41"/>
        <v>2005</v>
      </c>
      <c r="F533">
        <f t="shared" si="42"/>
        <v>4</v>
      </c>
      <c r="G533">
        <f t="shared" si="43"/>
        <v>2005</v>
      </c>
      <c r="H533">
        <f t="shared" si="44"/>
        <v>1</v>
      </c>
    </row>
    <row r="534" spans="1:8" x14ac:dyDescent="0.25">
      <c r="A534" s="56">
        <v>38411</v>
      </c>
      <c r="B534" s="57">
        <v>35978.181818181722</v>
      </c>
      <c r="C534" s="59">
        <f t="shared" si="40"/>
        <v>35.978181818181724</v>
      </c>
      <c r="E534">
        <f t="shared" si="41"/>
        <v>2005</v>
      </c>
      <c r="F534">
        <f t="shared" si="42"/>
        <v>5</v>
      </c>
      <c r="G534">
        <f t="shared" si="43"/>
        <v>2005</v>
      </c>
      <c r="H534">
        <f t="shared" si="44"/>
        <v>2</v>
      </c>
    </row>
    <row r="535" spans="1:8" x14ac:dyDescent="0.25">
      <c r="A535" s="56">
        <v>38442</v>
      </c>
      <c r="B535" s="57">
        <v>52411.239669421346</v>
      </c>
      <c r="C535" s="59">
        <f t="shared" si="40"/>
        <v>52.411239669421349</v>
      </c>
      <c r="E535">
        <f t="shared" si="41"/>
        <v>2005</v>
      </c>
      <c r="F535">
        <f t="shared" si="42"/>
        <v>6</v>
      </c>
      <c r="G535">
        <f t="shared" si="43"/>
        <v>2005</v>
      </c>
      <c r="H535">
        <f t="shared" si="44"/>
        <v>3</v>
      </c>
    </row>
    <row r="536" spans="1:8" x14ac:dyDescent="0.25">
      <c r="A536" s="56">
        <v>38472</v>
      </c>
      <c r="B536" s="57">
        <v>51703.140495867628</v>
      </c>
      <c r="C536" s="59">
        <f t="shared" si="40"/>
        <v>51.703140495867629</v>
      </c>
      <c r="E536">
        <f t="shared" si="41"/>
        <v>2005</v>
      </c>
      <c r="F536">
        <f t="shared" si="42"/>
        <v>7</v>
      </c>
      <c r="G536">
        <f t="shared" si="43"/>
        <v>2005</v>
      </c>
      <c r="H536">
        <f t="shared" si="44"/>
        <v>4</v>
      </c>
    </row>
    <row r="537" spans="1:8" x14ac:dyDescent="0.25">
      <c r="A537" s="56">
        <v>38503</v>
      </c>
      <c r="B537" s="57">
        <v>113533.88429752036</v>
      </c>
      <c r="C537" s="59">
        <f t="shared" si="40"/>
        <v>113.53388429752036</v>
      </c>
      <c r="E537">
        <f t="shared" si="41"/>
        <v>2005</v>
      </c>
      <c r="F537">
        <f t="shared" si="42"/>
        <v>8</v>
      </c>
      <c r="G537">
        <f t="shared" si="43"/>
        <v>2005</v>
      </c>
      <c r="H537">
        <f t="shared" si="44"/>
        <v>5</v>
      </c>
    </row>
    <row r="538" spans="1:8" x14ac:dyDescent="0.25">
      <c r="A538" s="56">
        <v>38533</v>
      </c>
      <c r="B538" s="57">
        <v>48648.595041322187</v>
      </c>
      <c r="C538" s="59">
        <f t="shared" si="40"/>
        <v>48.648595041322189</v>
      </c>
      <c r="E538">
        <f t="shared" si="41"/>
        <v>2005</v>
      </c>
      <c r="F538">
        <f t="shared" si="42"/>
        <v>9</v>
      </c>
      <c r="G538">
        <f t="shared" si="43"/>
        <v>2005</v>
      </c>
      <c r="H538">
        <f t="shared" si="44"/>
        <v>6</v>
      </c>
    </row>
    <row r="539" spans="1:8" x14ac:dyDescent="0.25">
      <c r="A539" s="56">
        <v>38564</v>
      </c>
      <c r="B539" s="57">
        <v>27312.396694214804</v>
      </c>
      <c r="C539" s="59">
        <f t="shared" si="40"/>
        <v>27.312396694214804</v>
      </c>
      <c r="E539">
        <f t="shared" si="41"/>
        <v>2005</v>
      </c>
      <c r="F539">
        <f t="shared" si="42"/>
        <v>10</v>
      </c>
      <c r="G539">
        <f t="shared" si="43"/>
        <v>2005</v>
      </c>
      <c r="H539">
        <f t="shared" si="44"/>
        <v>7</v>
      </c>
    </row>
    <row r="540" spans="1:8" x14ac:dyDescent="0.25">
      <c r="A540" s="56">
        <v>38595</v>
      </c>
      <c r="B540" s="57">
        <v>23460.495867768532</v>
      </c>
      <c r="C540" s="59">
        <f t="shared" si="40"/>
        <v>23.460495867768532</v>
      </c>
      <c r="E540">
        <f t="shared" si="41"/>
        <v>2005</v>
      </c>
      <c r="F540">
        <f t="shared" si="42"/>
        <v>11</v>
      </c>
      <c r="G540">
        <f t="shared" si="43"/>
        <v>2005</v>
      </c>
      <c r="H540">
        <f t="shared" si="44"/>
        <v>8</v>
      </c>
    </row>
    <row r="541" spans="1:8" x14ac:dyDescent="0.25">
      <c r="A541" s="56">
        <v>38625</v>
      </c>
      <c r="B541" s="57">
        <v>25362.644628099108</v>
      </c>
      <c r="C541" s="59">
        <f t="shared" si="40"/>
        <v>25.362644628099108</v>
      </c>
      <c r="E541">
        <f t="shared" si="41"/>
        <v>2005</v>
      </c>
      <c r="F541">
        <f t="shared" si="42"/>
        <v>12</v>
      </c>
      <c r="G541">
        <f t="shared" si="43"/>
        <v>2005</v>
      </c>
      <c r="H541">
        <f t="shared" si="44"/>
        <v>9</v>
      </c>
    </row>
    <row r="542" spans="1:8" x14ac:dyDescent="0.25">
      <c r="A542" s="56">
        <v>38656</v>
      </c>
      <c r="B542" s="57">
        <v>32770.909090909001</v>
      </c>
      <c r="C542" s="59">
        <f t="shared" si="40"/>
        <v>32.770909090909001</v>
      </c>
      <c r="E542">
        <f t="shared" si="41"/>
        <v>2006</v>
      </c>
      <c r="F542">
        <f t="shared" si="42"/>
        <v>1</v>
      </c>
      <c r="G542">
        <f t="shared" si="43"/>
        <v>2005</v>
      </c>
      <c r="H542">
        <f t="shared" si="44"/>
        <v>10</v>
      </c>
    </row>
    <row r="543" spans="1:8" x14ac:dyDescent="0.25">
      <c r="A543" s="56">
        <v>38686</v>
      </c>
      <c r="B543" s="57">
        <v>37993.388429751962</v>
      </c>
      <c r="C543" s="59">
        <f t="shared" si="40"/>
        <v>37.99338842975196</v>
      </c>
      <c r="E543">
        <f t="shared" si="41"/>
        <v>2006</v>
      </c>
      <c r="F543">
        <f t="shared" si="42"/>
        <v>2</v>
      </c>
      <c r="G543">
        <f t="shared" si="43"/>
        <v>2005</v>
      </c>
      <c r="H543">
        <f t="shared" si="44"/>
        <v>11</v>
      </c>
    </row>
    <row r="544" spans="1:8" x14ac:dyDescent="0.25">
      <c r="A544" s="56">
        <v>38717</v>
      </c>
      <c r="B544" s="57">
        <v>72636.694214875839</v>
      </c>
      <c r="C544" s="59">
        <f t="shared" si="40"/>
        <v>72.636694214875845</v>
      </c>
      <c r="E544">
        <f t="shared" si="41"/>
        <v>2006</v>
      </c>
      <c r="F544">
        <f t="shared" si="42"/>
        <v>3</v>
      </c>
      <c r="G544">
        <f t="shared" si="43"/>
        <v>2005</v>
      </c>
      <c r="H544">
        <f t="shared" si="44"/>
        <v>12</v>
      </c>
    </row>
    <row r="545" spans="1:8" x14ac:dyDescent="0.25">
      <c r="A545" s="56">
        <v>38748</v>
      </c>
      <c r="B545" s="57">
        <v>130988.42975206577</v>
      </c>
      <c r="C545" s="59">
        <f t="shared" si="40"/>
        <v>130.98842975206577</v>
      </c>
      <c r="E545">
        <f t="shared" si="41"/>
        <v>2006</v>
      </c>
      <c r="F545">
        <f t="shared" si="42"/>
        <v>4</v>
      </c>
      <c r="G545">
        <f t="shared" si="43"/>
        <v>2006</v>
      </c>
      <c r="H545">
        <f t="shared" si="44"/>
        <v>1</v>
      </c>
    </row>
    <row r="546" spans="1:8" x14ac:dyDescent="0.25">
      <c r="A546" s="56">
        <v>38776</v>
      </c>
      <c r="B546" s="57">
        <v>83484.297520660941</v>
      </c>
      <c r="C546" s="59">
        <f t="shared" si="40"/>
        <v>83.484297520660945</v>
      </c>
      <c r="E546">
        <f t="shared" si="41"/>
        <v>2006</v>
      </c>
      <c r="F546">
        <f t="shared" si="42"/>
        <v>5</v>
      </c>
      <c r="G546">
        <f t="shared" si="43"/>
        <v>2006</v>
      </c>
      <c r="H546">
        <f t="shared" si="44"/>
        <v>2</v>
      </c>
    </row>
    <row r="547" spans="1:8" x14ac:dyDescent="0.25">
      <c r="A547" s="56">
        <v>38807</v>
      </c>
      <c r="B547" s="57">
        <v>101871.07438016502</v>
      </c>
      <c r="C547" s="59">
        <f t="shared" si="40"/>
        <v>101.87107438016503</v>
      </c>
      <c r="E547">
        <f t="shared" si="41"/>
        <v>2006</v>
      </c>
      <c r="F547">
        <f t="shared" si="42"/>
        <v>6</v>
      </c>
      <c r="G547">
        <f t="shared" si="43"/>
        <v>2006</v>
      </c>
      <c r="H547">
        <f t="shared" si="44"/>
        <v>3</v>
      </c>
    </row>
    <row r="548" spans="1:8" x14ac:dyDescent="0.25">
      <c r="A548" s="56">
        <v>38837</v>
      </c>
      <c r="B548" s="57">
        <v>197414.87603305731</v>
      </c>
      <c r="C548" s="59">
        <f t="shared" si="40"/>
        <v>197.41487603305731</v>
      </c>
      <c r="E548">
        <f t="shared" si="41"/>
        <v>2006</v>
      </c>
      <c r="F548">
        <f t="shared" si="42"/>
        <v>7</v>
      </c>
      <c r="G548">
        <f t="shared" si="43"/>
        <v>2006</v>
      </c>
      <c r="H548">
        <f t="shared" si="44"/>
        <v>4</v>
      </c>
    </row>
    <row r="549" spans="1:8" x14ac:dyDescent="0.25">
      <c r="A549" s="56">
        <v>38868</v>
      </c>
      <c r="B549" s="57">
        <v>186664.46280991685</v>
      </c>
      <c r="C549" s="59">
        <f t="shared" si="40"/>
        <v>186.66446280991684</v>
      </c>
      <c r="E549">
        <f t="shared" si="41"/>
        <v>2006</v>
      </c>
      <c r="F549">
        <f t="shared" si="42"/>
        <v>8</v>
      </c>
      <c r="G549">
        <f t="shared" si="43"/>
        <v>2006</v>
      </c>
      <c r="H549">
        <f t="shared" si="44"/>
        <v>5</v>
      </c>
    </row>
    <row r="550" spans="1:8" x14ac:dyDescent="0.25">
      <c r="A550" s="56">
        <v>38898</v>
      </c>
      <c r="B550" s="57">
        <v>69417.520661156843</v>
      </c>
      <c r="C550" s="59">
        <f t="shared" si="40"/>
        <v>69.417520661156843</v>
      </c>
      <c r="E550">
        <f t="shared" si="41"/>
        <v>2006</v>
      </c>
      <c r="F550">
        <f t="shared" si="42"/>
        <v>9</v>
      </c>
      <c r="G550">
        <f t="shared" si="43"/>
        <v>2006</v>
      </c>
      <c r="H550">
        <f t="shared" si="44"/>
        <v>6</v>
      </c>
    </row>
    <row r="551" spans="1:8" x14ac:dyDescent="0.25">
      <c r="A551" s="56">
        <v>38929</v>
      </c>
      <c r="B551" s="57">
        <v>36650.578512396598</v>
      </c>
      <c r="C551" s="59">
        <f t="shared" si="40"/>
        <v>36.650578512396599</v>
      </c>
      <c r="E551">
        <f t="shared" si="41"/>
        <v>2006</v>
      </c>
      <c r="F551">
        <f t="shared" si="42"/>
        <v>10</v>
      </c>
      <c r="G551">
        <f t="shared" si="43"/>
        <v>2006</v>
      </c>
      <c r="H551">
        <f t="shared" si="44"/>
        <v>7</v>
      </c>
    </row>
    <row r="552" spans="1:8" x14ac:dyDescent="0.25">
      <c r="A552" s="56">
        <v>38960</v>
      </c>
      <c r="B552" s="57">
        <v>30095.206611570167</v>
      </c>
      <c r="C552" s="59">
        <f t="shared" si="40"/>
        <v>30.095206611570166</v>
      </c>
      <c r="E552">
        <f t="shared" si="41"/>
        <v>2006</v>
      </c>
      <c r="F552">
        <f t="shared" si="42"/>
        <v>11</v>
      </c>
      <c r="G552">
        <f t="shared" si="43"/>
        <v>2006</v>
      </c>
      <c r="H552">
        <f t="shared" si="44"/>
        <v>8</v>
      </c>
    </row>
    <row r="553" spans="1:8" x14ac:dyDescent="0.25">
      <c r="A553" s="56">
        <v>38990</v>
      </c>
      <c r="B553" s="57">
        <v>29646.942148760252</v>
      </c>
      <c r="C553" s="59">
        <f t="shared" si="40"/>
        <v>29.646942148760253</v>
      </c>
      <c r="E553">
        <f t="shared" si="41"/>
        <v>2006</v>
      </c>
      <c r="F553">
        <f t="shared" si="42"/>
        <v>12</v>
      </c>
      <c r="G553">
        <f t="shared" si="43"/>
        <v>2006</v>
      </c>
      <c r="H553">
        <f t="shared" si="44"/>
        <v>9</v>
      </c>
    </row>
    <row r="554" spans="1:8" x14ac:dyDescent="0.25">
      <c r="A554" s="56">
        <v>39021</v>
      </c>
      <c r="B554" s="57">
        <v>36204.297520661057</v>
      </c>
      <c r="C554" s="59">
        <f t="shared" si="40"/>
        <v>36.204297520661058</v>
      </c>
      <c r="E554">
        <f t="shared" si="41"/>
        <v>2007</v>
      </c>
      <c r="F554">
        <f t="shared" si="42"/>
        <v>1</v>
      </c>
      <c r="G554">
        <f t="shared" si="43"/>
        <v>2006</v>
      </c>
      <c r="H554">
        <f t="shared" si="44"/>
        <v>10</v>
      </c>
    </row>
    <row r="555" spans="1:8" x14ac:dyDescent="0.25">
      <c r="A555" s="56">
        <v>39051</v>
      </c>
      <c r="B555" s="57">
        <v>38893.884297520555</v>
      </c>
      <c r="C555" s="59">
        <f t="shared" si="40"/>
        <v>38.893884297520557</v>
      </c>
      <c r="E555">
        <f t="shared" si="41"/>
        <v>2007</v>
      </c>
      <c r="F555">
        <f t="shared" si="42"/>
        <v>2</v>
      </c>
      <c r="G555">
        <f t="shared" si="43"/>
        <v>2006</v>
      </c>
      <c r="H555">
        <f t="shared" si="44"/>
        <v>11</v>
      </c>
    </row>
    <row r="556" spans="1:8" x14ac:dyDescent="0.25">
      <c r="A556" s="56">
        <v>39082</v>
      </c>
      <c r="B556" s="57">
        <v>47377.190082644505</v>
      </c>
      <c r="C556" s="59">
        <f t="shared" si="40"/>
        <v>47.377190082644503</v>
      </c>
      <c r="E556">
        <f t="shared" si="41"/>
        <v>2007</v>
      </c>
      <c r="F556">
        <f t="shared" si="42"/>
        <v>3</v>
      </c>
      <c r="G556">
        <f t="shared" si="43"/>
        <v>2006</v>
      </c>
      <c r="H556">
        <f t="shared" si="44"/>
        <v>12</v>
      </c>
    </row>
    <row r="557" spans="1:8" x14ac:dyDescent="0.25">
      <c r="A557" s="56">
        <v>39113</v>
      </c>
      <c r="B557" s="57">
        <v>43362.644628099057</v>
      </c>
      <c r="C557" s="59">
        <f t="shared" si="40"/>
        <v>43.362644628099055</v>
      </c>
      <c r="E557">
        <f t="shared" si="41"/>
        <v>2007</v>
      </c>
      <c r="F557">
        <f t="shared" si="42"/>
        <v>4</v>
      </c>
      <c r="G557">
        <f t="shared" si="43"/>
        <v>2007</v>
      </c>
      <c r="H557">
        <f t="shared" si="44"/>
        <v>1</v>
      </c>
    </row>
    <row r="558" spans="1:8" x14ac:dyDescent="0.25">
      <c r="A558" s="56">
        <v>39141</v>
      </c>
      <c r="B558" s="57">
        <v>54872.727272727127</v>
      </c>
      <c r="C558" s="59">
        <f t="shared" si="40"/>
        <v>54.872727272727126</v>
      </c>
      <c r="E558">
        <f t="shared" si="41"/>
        <v>2007</v>
      </c>
      <c r="F558">
        <f t="shared" si="42"/>
        <v>5</v>
      </c>
      <c r="G558">
        <f t="shared" si="43"/>
        <v>2007</v>
      </c>
      <c r="H558">
        <f t="shared" si="44"/>
        <v>2</v>
      </c>
    </row>
    <row r="559" spans="1:8" x14ac:dyDescent="0.25">
      <c r="A559" s="56">
        <v>39172</v>
      </c>
      <c r="B559" s="57">
        <v>107400.99173553691</v>
      </c>
      <c r="C559" s="59">
        <f t="shared" si="40"/>
        <v>107.40099173553691</v>
      </c>
      <c r="E559">
        <f t="shared" si="41"/>
        <v>2007</v>
      </c>
      <c r="F559">
        <f t="shared" si="42"/>
        <v>6</v>
      </c>
      <c r="G559">
        <f t="shared" si="43"/>
        <v>2007</v>
      </c>
      <c r="H559">
        <f t="shared" si="44"/>
        <v>3</v>
      </c>
    </row>
    <row r="560" spans="1:8" x14ac:dyDescent="0.25">
      <c r="A560" s="56">
        <v>39202</v>
      </c>
      <c r="B560" s="57">
        <v>84158.677685950184</v>
      </c>
      <c r="C560" s="59">
        <f t="shared" si="40"/>
        <v>84.158677685950181</v>
      </c>
      <c r="E560">
        <f t="shared" si="41"/>
        <v>2007</v>
      </c>
      <c r="F560">
        <f t="shared" si="42"/>
        <v>7</v>
      </c>
      <c r="G560">
        <f t="shared" si="43"/>
        <v>2007</v>
      </c>
      <c r="H560">
        <f t="shared" si="44"/>
        <v>4</v>
      </c>
    </row>
    <row r="561" spans="1:8" x14ac:dyDescent="0.25">
      <c r="A561" s="56">
        <v>39233</v>
      </c>
      <c r="B561" s="57">
        <v>60858.842975206448</v>
      </c>
      <c r="C561" s="59">
        <f t="shared" si="40"/>
        <v>60.85884297520645</v>
      </c>
      <c r="E561">
        <f t="shared" si="41"/>
        <v>2007</v>
      </c>
      <c r="F561">
        <f t="shared" si="42"/>
        <v>8</v>
      </c>
      <c r="G561">
        <f t="shared" si="43"/>
        <v>2007</v>
      </c>
      <c r="H561">
        <f t="shared" si="44"/>
        <v>5</v>
      </c>
    </row>
    <row r="562" spans="1:8" x14ac:dyDescent="0.25">
      <c r="A562" s="56">
        <v>39263</v>
      </c>
      <c r="B562" s="57">
        <v>33100.165289256111</v>
      </c>
      <c r="C562" s="59">
        <f t="shared" si="40"/>
        <v>33.100165289256111</v>
      </c>
      <c r="E562">
        <f t="shared" si="41"/>
        <v>2007</v>
      </c>
      <c r="F562">
        <f t="shared" si="42"/>
        <v>9</v>
      </c>
      <c r="G562">
        <f t="shared" si="43"/>
        <v>2007</v>
      </c>
      <c r="H562">
        <f t="shared" si="44"/>
        <v>6</v>
      </c>
    </row>
    <row r="563" spans="1:8" x14ac:dyDescent="0.25">
      <c r="A563" s="56">
        <v>39294</v>
      </c>
      <c r="B563" s="57">
        <v>27796.363636363563</v>
      </c>
      <c r="C563" s="59">
        <f t="shared" si="40"/>
        <v>27.796363636363562</v>
      </c>
      <c r="E563">
        <f t="shared" si="41"/>
        <v>2007</v>
      </c>
      <c r="F563">
        <f t="shared" si="42"/>
        <v>10</v>
      </c>
      <c r="G563">
        <f t="shared" si="43"/>
        <v>2007</v>
      </c>
      <c r="H563">
        <f t="shared" si="44"/>
        <v>7</v>
      </c>
    </row>
    <row r="564" spans="1:8" x14ac:dyDescent="0.25">
      <c r="A564" s="56">
        <v>39325</v>
      </c>
      <c r="B564" s="57">
        <v>25305.123966942083</v>
      </c>
      <c r="C564" s="59">
        <f t="shared" si="40"/>
        <v>25.305123966942084</v>
      </c>
      <c r="E564">
        <f t="shared" si="41"/>
        <v>2007</v>
      </c>
      <c r="F564">
        <f t="shared" si="42"/>
        <v>11</v>
      </c>
      <c r="G564">
        <f t="shared" si="43"/>
        <v>2007</v>
      </c>
      <c r="H564">
        <f t="shared" si="44"/>
        <v>8</v>
      </c>
    </row>
    <row r="565" spans="1:8" x14ac:dyDescent="0.25">
      <c r="A565" s="56">
        <v>39355</v>
      </c>
      <c r="B565" s="57">
        <v>27516.694214875959</v>
      </c>
      <c r="C565" s="59">
        <f t="shared" si="40"/>
        <v>27.516694214875958</v>
      </c>
      <c r="E565">
        <f t="shared" si="41"/>
        <v>2007</v>
      </c>
      <c r="F565">
        <f t="shared" si="42"/>
        <v>12</v>
      </c>
      <c r="G565">
        <f t="shared" si="43"/>
        <v>2007</v>
      </c>
      <c r="H565">
        <f t="shared" si="44"/>
        <v>9</v>
      </c>
    </row>
    <row r="566" spans="1:8" x14ac:dyDescent="0.25">
      <c r="A566" s="56">
        <v>39386</v>
      </c>
      <c r="B566" s="57">
        <v>36267.768595041227</v>
      </c>
      <c r="C566" s="59">
        <f t="shared" si="40"/>
        <v>36.267768595041225</v>
      </c>
      <c r="E566">
        <f t="shared" si="41"/>
        <v>2008</v>
      </c>
      <c r="F566">
        <f t="shared" si="42"/>
        <v>1</v>
      </c>
      <c r="G566">
        <f t="shared" si="43"/>
        <v>2007</v>
      </c>
      <c r="H566">
        <f t="shared" si="44"/>
        <v>10</v>
      </c>
    </row>
    <row r="567" spans="1:8" x14ac:dyDescent="0.25">
      <c r="A567" s="56">
        <v>39416</v>
      </c>
      <c r="B567" s="57">
        <v>37090.909090908994</v>
      </c>
      <c r="C567" s="59">
        <f t="shared" si="40"/>
        <v>37.090909090908994</v>
      </c>
      <c r="E567">
        <f t="shared" si="41"/>
        <v>2008</v>
      </c>
      <c r="F567">
        <f t="shared" si="42"/>
        <v>2</v>
      </c>
      <c r="G567">
        <f t="shared" si="43"/>
        <v>2007</v>
      </c>
      <c r="H567">
        <f t="shared" si="44"/>
        <v>11</v>
      </c>
    </row>
    <row r="568" spans="1:8" x14ac:dyDescent="0.25">
      <c r="A568" s="56">
        <v>39447</v>
      </c>
      <c r="B568" s="57">
        <v>40044.29752066105</v>
      </c>
      <c r="C568" s="59">
        <f t="shared" si="40"/>
        <v>40.044297520661047</v>
      </c>
      <c r="E568">
        <f t="shared" si="41"/>
        <v>2008</v>
      </c>
      <c r="F568">
        <f t="shared" si="42"/>
        <v>3</v>
      </c>
      <c r="G568">
        <f t="shared" si="43"/>
        <v>2007</v>
      </c>
      <c r="H568">
        <f t="shared" si="44"/>
        <v>12</v>
      </c>
    </row>
    <row r="569" spans="1:8" x14ac:dyDescent="0.25">
      <c r="A569" s="56">
        <v>39478</v>
      </c>
      <c r="B569" s="57">
        <v>41230.413223140386</v>
      </c>
      <c r="C569" s="59">
        <f t="shared" si="40"/>
        <v>41.230413223140388</v>
      </c>
      <c r="E569">
        <f t="shared" si="41"/>
        <v>2008</v>
      </c>
      <c r="F569">
        <f t="shared" si="42"/>
        <v>4</v>
      </c>
      <c r="G569">
        <f t="shared" si="43"/>
        <v>2008</v>
      </c>
      <c r="H569">
        <f t="shared" si="44"/>
        <v>1</v>
      </c>
    </row>
    <row r="570" spans="1:8" x14ac:dyDescent="0.25">
      <c r="A570" s="56">
        <v>39507</v>
      </c>
      <c r="B570" s="57">
        <v>39607.933884297418</v>
      </c>
      <c r="C570" s="59">
        <f t="shared" si="40"/>
        <v>39.607933884297417</v>
      </c>
      <c r="E570">
        <f t="shared" si="41"/>
        <v>2008</v>
      </c>
      <c r="F570">
        <f t="shared" si="42"/>
        <v>5</v>
      </c>
      <c r="G570">
        <f t="shared" si="43"/>
        <v>2008</v>
      </c>
      <c r="H570">
        <f t="shared" si="44"/>
        <v>2</v>
      </c>
    </row>
    <row r="571" spans="1:8" x14ac:dyDescent="0.25">
      <c r="A571" s="56">
        <v>39538</v>
      </c>
      <c r="B571" s="57">
        <v>79138.512396694001</v>
      </c>
      <c r="C571" s="59">
        <f t="shared" si="40"/>
        <v>79.138512396693997</v>
      </c>
      <c r="E571">
        <f t="shared" si="41"/>
        <v>2008</v>
      </c>
      <c r="F571">
        <f t="shared" si="42"/>
        <v>6</v>
      </c>
      <c r="G571">
        <f t="shared" si="43"/>
        <v>2008</v>
      </c>
      <c r="H571">
        <f t="shared" si="44"/>
        <v>3</v>
      </c>
    </row>
    <row r="572" spans="1:8" x14ac:dyDescent="0.25">
      <c r="A572" s="56">
        <v>39568</v>
      </c>
      <c r="B572" s="57">
        <v>107008.26446280963</v>
      </c>
      <c r="C572" s="59">
        <f t="shared" si="40"/>
        <v>107.00826446280963</v>
      </c>
      <c r="E572">
        <f t="shared" si="41"/>
        <v>2008</v>
      </c>
      <c r="F572">
        <f t="shared" si="42"/>
        <v>7</v>
      </c>
      <c r="G572">
        <f t="shared" si="43"/>
        <v>2008</v>
      </c>
      <c r="H572">
        <f t="shared" si="44"/>
        <v>4</v>
      </c>
    </row>
    <row r="573" spans="1:8" x14ac:dyDescent="0.25">
      <c r="A573" s="56">
        <v>39599</v>
      </c>
      <c r="B573" s="57">
        <v>107424.79338842946</v>
      </c>
      <c r="C573" s="59">
        <f t="shared" si="40"/>
        <v>107.42479338842946</v>
      </c>
      <c r="E573">
        <f t="shared" si="41"/>
        <v>2008</v>
      </c>
      <c r="F573">
        <f t="shared" si="42"/>
        <v>8</v>
      </c>
      <c r="G573">
        <f t="shared" si="43"/>
        <v>2008</v>
      </c>
      <c r="H573">
        <f t="shared" si="44"/>
        <v>5</v>
      </c>
    </row>
    <row r="574" spans="1:8" x14ac:dyDescent="0.25">
      <c r="A574" s="56">
        <v>39629</v>
      </c>
      <c r="B574" s="57">
        <v>68727.272727272546</v>
      </c>
      <c r="C574" s="59">
        <f t="shared" si="40"/>
        <v>68.727272727272549</v>
      </c>
      <c r="E574">
        <f t="shared" si="41"/>
        <v>2008</v>
      </c>
      <c r="F574">
        <f t="shared" si="42"/>
        <v>9</v>
      </c>
      <c r="G574">
        <f t="shared" si="43"/>
        <v>2008</v>
      </c>
      <c r="H574">
        <f t="shared" si="44"/>
        <v>6</v>
      </c>
    </row>
    <row r="575" spans="1:8" x14ac:dyDescent="0.25">
      <c r="A575" s="56">
        <v>39660</v>
      </c>
      <c r="B575" s="57">
        <v>31721.652892561899</v>
      </c>
      <c r="C575" s="59">
        <f t="shared" si="40"/>
        <v>31.721652892561899</v>
      </c>
      <c r="E575">
        <f t="shared" si="41"/>
        <v>2008</v>
      </c>
      <c r="F575">
        <f t="shared" si="42"/>
        <v>10</v>
      </c>
      <c r="G575">
        <f t="shared" si="43"/>
        <v>2008</v>
      </c>
      <c r="H575">
        <f t="shared" si="44"/>
        <v>7</v>
      </c>
    </row>
    <row r="576" spans="1:8" x14ac:dyDescent="0.25">
      <c r="A576" s="56">
        <v>39691</v>
      </c>
      <c r="B576" s="57">
        <v>28677.024793388355</v>
      </c>
      <c r="C576" s="59">
        <f t="shared" si="40"/>
        <v>28.677024793388355</v>
      </c>
      <c r="E576">
        <f t="shared" si="41"/>
        <v>2008</v>
      </c>
      <c r="F576">
        <f t="shared" si="42"/>
        <v>11</v>
      </c>
      <c r="G576">
        <f t="shared" si="43"/>
        <v>2008</v>
      </c>
      <c r="H576">
        <f t="shared" si="44"/>
        <v>8</v>
      </c>
    </row>
    <row r="577" spans="1:8" x14ac:dyDescent="0.25">
      <c r="A577" s="56">
        <v>39721</v>
      </c>
      <c r="B577" s="57">
        <v>27671.404958677613</v>
      </c>
      <c r="C577" s="59">
        <f t="shared" si="40"/>
        <v>27.671404958677613</v>
      </c>
      <c r="E577">
        <f t="shared" si="41"/>
        <v>2008</v>
      </c>
      <c r="F577">
        <f t="shared" si="42"/>
        <v>12</v>
      </c>
      <c r="G577">
        <f t="shared" si="43"/>
        <v>2008</v>
      </c>
      <c r="H577">
        <f t="shared" si="44"/>
        <v>9</v>
      </c>
    </row>
    <row r="578" spans="1:8" x14ac:dyDescent="0.25">
      <c r="A578" s="56">
        <v>39752</v>
      </c>
      <c r="B578" s="57">
        <v>33528.595041322224</v>
      </c>
      <c r="C578" s="59">
        <f t="shared" si="40"/>
        <v>33.528595041322227</v>
      </c>
      <c r="E578">
        <f t="shared" si="41"/>
        <v>2009</v>
      </c>
      <c r="F578">
        <f t="shared" si="42"/>
        <v>1</v>
      </c>
      <c r="G578">
        <f t="shared" si="43"/>
        <v>2008</v>
      </c>
      <c r="H578">
        <f t="shared" si="44"/>
        <v>10</v>
      </c>
    </row>
    <row r="579" spans="1:8" x14ac:dyDescent="0.25">
      <c r="A579" s="56">
        <v>39782</v>
      </c>
      <c r="B579" s="57">
        <v>35466.446280991644</v>
      </c>
      <c r="C579" s="59">
        <f t="shared" ref="C579:C637" si="45">B579/1000</f>
        <v>35.466446280991647</v>
      </c>
      <c r="E579">
        <f t="shared" ref="E579:E637" si="46">IF($H579&gt;9,G579+1,G579)</f>
        <v>2009</v>
      </c>
      <c r="F579">
        <f t="shared" ref="F579:F637" si="47">IF($H579&gt;9,H579-9,H579+3)</f>
        <v>2</v>
      </c>
      <c r="G579">
        <f t="shared" ref="G579:G637" si="48">YEAR($A579)</f>
        <v>2008</v>
      </c>
      <c r="H579">
        <f t="shared" ref="H579:H637" si="49">MONTH($A579)</f>
        <v>11</v>
      </c>
    </row>
    <row r="580" spans="1:8" x14ac:dyDescent="0.25">
      <c r="A580" s="56">
        <v>39813</v>
      </c>
      <c r="B580" s="57">
        <v>36991.735537189983</v>
      </c>
      <c r="C580" s="59">
        <f t="shared" si="45"/>
        <v>36.991735537189982</v>
      </c>
      <c r="E580">
        <f t="shared" si="46"/>
        <v>2009</v>
      </c>
      <c r="F580">
        <f t="shared" si="47"/>
        <v>3</v>
      </c>
      <c r="G580">
        <f t="shared" si="48"/>
        <v>2008</v>
      </c>
      <c r="H580">
        <f t="shared" si="49"/>
        <v>12</v>
      </c>
    </row>
    <row r="581" spans="1:8" x14ac:dyDescent="0.25">
      <c r="A581" s="56">
        <v>39844</v>
      </c>
      <c r="B581" s="57">
        <v>43402.314049586661</v>
      </c>
      <c r="C581" s="59">
        <f t="shared" si="45"/>
        <v>43.402314049586664</v>
      </c>
      <c r="E581">
        <f t="shared" si="46"/>
        <v>2009</v>
      </c>
      <c r="F581">
        <f t="shared" si="47"/>
        <v>4</v>
      </c>
      <c r="G581">
        <f t="shared" si="48"/>
        <v>2009</v>
      </c>
      <c r="H581">
        <f t="shared" si="49"/>
        <v>1</v>
      </c>
    </row>
    <row r="582" spans="1:8" x14ac:dyDescent="0.25">
      <c r="A582" s="56">
        <v>39872</v>
      </c>
      <c r="B582" s="57">
        <v>40805.950413223029</v>
      </c>
      <c r="C582" s="59">
        <f t="shared" si="45"/>
        <v>40.80595041322303</v>
      </c>
      <c r="E582">
        <f t="shared" si="46"/>
        <v>2009</v>
      </c>
      <c r="F582">
        <f t="shared" si="47"/>
        <v>5</v>
      </c>
      <c r="G582">
        <f t="shared" si="48"/>
        <v>2009</v>
      </c>
      <c r="H582">
        <f t="shared" si="49"/>
        <v>2</v>
      </c>
    </row>
    <row r="583" spans="1:8" x14ac:dyDescent="0.25">
      <c r="A583" s="56">
        <v>39903</v>
      </c>
      <c r="B583" s="57">
        <v>67848.595041322129</v>
      </c>
      <c r="C583" s="59">
        <f t="shared" si="45"/>
        <v>67.848595041322127</v>
      </c>
      <c r="E583">
        <f t="shared" si="46"/>
        <v>2009</v>
      </c>
      <c r="F583">
        <f t="shared" si="47"/>
        <v>6</v>
      </c>
      <c r="G583">
        <f t="shared" si="48"/>
        <v>2009</v>
      </c>
      <c r="H583">
        <f t="shared" si="49"/>
        <v>3</v>
      </c>
    </row>
    <row r="584" spans="1:8" x14ac:dyDescent="0.25">
      <c r="A584" s="56">
        <v>39933</v>
      </c>
      <c r="B584" s="57">
        <v>69748.760330578327</v>
      </c>
      <c r="C584" s="59">
        <f t="shared" si="45"/>
        <v>69.748760330578321</v>
      </c>
      <c r="E584">
        <f t="shared" si="46"/>
        <v>2009</v>
      </c>
      <c r="F584">
        <f t="shared" si="47"/>
        <v>7</v>
      </c>
      <c r="G584">
        <f t="shared" si="48"/>
        <v>2009</v>
      </c>
      <c r="H584">
        <f t="shared" si="49"/>
        <v>4</v>
      </c>
    </row>
    <row r="585" spans="1:8" x14ac:dyDescent="0.25">
      <c r="A585" s="56">
        <v>39964</v>
      </c>
      <c r="B585" s="57">
        <v>80120.330578512177</v>
      </c>
      <c r="C585" s="59">
        <f t="shared" si="45"/>
        <v>80.120330578512181</v>
      </c>
      <c r="E585">
        <f t="shared" si="46"/>
        <v>2009</v>
      </c>
      <c r="F585">
        <f t="shared" si="47"/>
        <v>8</v>
      </c>
      <c r="G585">
        <f t="shared" si="48"/>
        <v>2009</v>
      </c>
      <c r="H585">
        <f t="shared" si="49"/>
        <v>5</v>
      </c>
    </row>
    <row r="586" spans="1:8" x14ac:dyDescent="0.25">
      <c r="A586" s="56">
        <v>39994</v>
      </c>
      <c r="B586" s="57">
        <v>46772.231404958555</v>
      </c>
      <c r="C586" s="59">
        <f t="shared" si="45"/>
        <v>46.772231404958553</v>
      </c>
      <c r="E586">
        <f t="shared" si="46"/>
        <v>2009</v>
      </c>
      <c r="F586">
        <f t="shared" si="47"/>
        <v>9</v>
      </c>
      <c r="G586">
        <f t="shared" si="48"/>
        <v>2009</v>
      </c>
      <c r="H586">
        <f t="shared" si="49"/>
        <v>6</v>
      </c>
    </row>
    <row r="587" spans="1:8" x14ac:dyDescent="0.25">
      <c r="A587" s="56">
        <v>40025</v>
      </c>
      <c r="B587" s="57">
        <v>29767.933884297443</v>
      </c>
      <c r="C587" s="59">
        <f t="shared" si="45"/>
        <v>29.767933884297442</v>
      </c>
      <c r="E587">
        <f t="shared" si="46"/>
        <v>2009</v>
      </c>
      <c r="F587">
        <f t="shared" si="47"/>
        <v>10</v>
      </c>
      <c r="G587">
        <f t="shared" si="48"/>
        <v>2009</v>
      </c>
      <c r="H587">
        <f t="shared" si="49"/>
        <v>7</v>
      </c>
    </row>
    <row r="588" spans="1:8" x14ac:dyDescent="0.25">
      <c r="A588" s="56">
        <v>40056</v>
      </c>
      <c r="B588" s="57">
        <v>27568.264462809842</v>
      </c>
      <c r="C588" s="59">
        <f t="shared" si="45"/>
        <v>27.568264462809843</v>
      </c>
      <c r="E588">
        <f t="shared" si="46"/>
        <v>2009</v>
      </c>
      <c r="F588">
        <f t="shared" si="47"/>
        <v>11</v>
      </c>
      <c r="G588">
        <f t="shared" si="48"/>
        <v>2009</v>
      </c>
      <c r="H588">
        <f t="shared" si="49"/>
        <v>8</v>
      </c>
    </row>
    <row r="589" spans="1:8" x14ac:dyDescent="0.25">
      <c r="A589" s="56">
        <v>40086</v>
      </c>
      <c r="B589" s="57">
        <v>27445.289256198274</v>
      </c>
      <c r="C589" s="59">
        <f t="shared" si="45"/>
        <v>27.445289256198272</v>
      </c>
      <c r="E589">
        <f t="shared" si="46"/>
        <v>2009</v>
      </c>
      <c r="F589">
        <f t="shared" si="47"/>
        <v>12</v>
      </c>
      <c r="G589">
        <f t="shared" si="48"/>
        <v>2009</v>
      </c>
      <c r="H589">
        <f t="shared" si="49"/>
        <v>9</v>
      </c>
    </row>
    <row r="590" spans="1:8" x14ac:dyDescent="0.25">
      <c r="A590" s="56">
        <v>40117</v>
      </c>
      <c r="B590" s="57">
        <v>35000.330578512301</v>
      </c>
      <c r="C590" s="59">
        <f t="shared" si="45"/>
        <v>35.000330578512305</v>
      </c>
      <c r="E590">
        <f t="shared" si="46"/>
        <v>2010</v>
      </c>
      <c r="F590">
        <f t="shared" si="47"/>
        <v>1</v>
      </c>
      <c r="G590">
        <f t="shared" si="48"/>
        <v>2009</v>
      </c>
      <c r="H590">
        <f t="shared" si="49"/>
        <v>10</v>
      </c>
    </row>
    <row r="591" spans="1:8" x14ac:dyDescent="0.25">
      <c r="A591" s="56">
        <v>40147</v>
      </c>
      <c r="B591" s="57">
        <v>35855.206611570153</v>
      </c>
      <c r="C591" s="59">
        <f t="shared" si="45"/>
        <v>35.855206611570154</v>
      </c>
      <c r="E591">
        <f t="shared" si="46"/>
        <v>2010</v>
      </c>
      <c r="F591">
        <f t="shared" si="47"/>
        <v>2</v>
      </c>
      <c r="G591">
        <f t="shared" si="48"/>
        <v>2009</v>
      </c>
      <c r="H591">
        <f t="shared" si="49"/>
        <v>11</v>
      </c>
    </row>
    <row r="592" spans="1:8" x14ac:dyDescent="0.25">
      <c r="A592" s="56">
        <v>40178</v>
      </c>
      <c r="B592" s="57">
        <v>36533.553719008167</v>
      </c>
      <c r="C592" s="59">
        <f t="shared" si="45"/>
        <v>36.533553719008168</v>
      </c>
      <c r="E592">
        <f t="shared" si="46"/>
        <v>2010</v>
      </c>
      <c r="F592">
        <f t="shared" si="47"/>
        <v>3</v>
      </c>
      <c r="G592">
        <f t="shared" si="48"/>
        <v>2009</v>
      </c>
      <c r="H592">
        <f t="shared" si="49"/>
        <v>12</v>
      </c>
    </row>
    <row r="593" spans="1:8" x14ac:dyDescent="0.25">
      <c r="A593" s="56">
        <v>40209</v>
      </c>
      <c r="B593" s="57">
        <v>40609.586776859396</v>
      </c>
      <c r="C593" s="59">
        <f t="shared" si="45"/>
        <v>40.609586776859395</v>
      </c>
      <c r="E593">
        <f t="shared" si="46"/>
        <v>2010</v>
      </c>
      <c r="F593">
        <f t="shared" si="47"/>
        <v>4</v>
      </c>
      <c r="G593">
        <f t="shared" si="48"/>
        <v>2010</v>
      </c>
      <c r="H593">
        <f t="shared" si="49"/>
        <v>1</v>
      </c>
    </row>
    <row r="594" spans="1:8" x14ac:dyDescent="0.25">
      <c r="A594" s="56">
        <v>40237</v>
      </c>
      <c r="B594" s="57">
        <v>39199.338842975099</v>
      </c>
      <c r="C594" s="59">
        <f t="shared" si="45"/>
        <v>39.199338842975102</v>
      </c>
      <c r="E594">
        <f t="shared" si="46"/>
        <v>2010</v>
      </c>
      <c r="F594">
        <f t="shared" si="47"/>
        <v>5</v>
      </c>
      <c r="G594">
        <f t="shared" si="48"/>
        <v>2010</v>
      </c>
      <c r="H594">
        <f t="shared" si="49"/>
        <v>2</v>
      </c>
    </row>
    <row r="595" spans="1:8" x14ac:dyDescent="0.25">
      <c r="A595" s="56">
        <v>40268</v>
      </c>
      <c r="B595" s="57">
        <v>45034.71074380153</v>
      </c>
      <c r="C595" s="59">
        <f t="shared" si="45"/>
        <v>45.034710743801533</v>
      </c>
      <c r="E595">
        <f t="shared" si="46"/>
        <v>2010</v>
      </c>
      <c r="F595">
        <f t="shared" si="47"/>
        <v>6</v>
      </c>
      <c r="G595">
        <f t="shared" si="48"/>
        <v>2010</v>
      </c>
      <c r="H595">
        <f t="shared" si="49"/>
        <v>3</v>
      </c>
    </row>
    <row r="596" spans="1:8" x14ac:dyDescent="0.25">
      <c r="A596" s="56">
        <v>40298</v>
      </c>
      <c r="B596" s="57">
        <v>51907.438016528788</v>
      </c>
      <c r="C596" s="59">
        <f t="shared" si="45"/>
        <v>51.907438016528786</v>
      </c>
      <c r="E596">
        <f t="shared" si="46"/>
        <v>2010</v>
      </c>
      <c r="F596">
        <f t="shared" si="47"/>
        <v>7</v>
      </c>
      <c r="G596">
        <f t="shared" si="48"/>
        <v>2010</v>
      </c>
      <c r="H596">
        <f t="shared" si="49"/>
        <v>4</v>
      </c>
    </row>
    <row r="597" spans="1:8" x14ac:dyDescent="0.25">
      <c r="A597" s="56">
        <v>40329</v>
      </c>
      <c r="B597" s="57">
        <v>68879.999999999811</v>
      </c>
      <c r="C597" s="59">
        <f t="shared" si="45"/>
        <v>68.879999999999811</v>
      </c>
      <c r="E597">
        <f t="shared" si="46"/>
        <v>2010</v>
      </c>
      <c r="F597">
        <f t="shared" si="47"/>
        <v>8</v>
      </c>
      <c r="G597">
        <f t="shared" si="48"/>
        <v>2010</v>
      </c>
      <c r="H597">
        <f t="shared" si="49"/>
        <v>5</v>
      </c>
    </row>
    <row r="598" spans="1:8" x14ac:dyDescent="0.25">
      <c r="A598" s="56">
        <v>40359</v>
      </c>
      <c r="B598" s="57">
        <v>56398.016528925473</v>
      </c>
      <c r="C598" s="59">
        <f t="shared" si="45"/>
        <v>56.398016528925474</v>
      </c>
      <c r="E598">
        <f t="shared" si="46"/>
        <v>2010</v>
      </c>
      <c r="F598">
        <f t="shared" si="47"/>
        <v>9</v>
      </c>
      <c r="G598">
        <f t="shared" si="48"/>
        <v>2010</v>
      </c>
      <c r="H598">
        <f t="shared" si="49"/>
        <v>6</v>
      </c>
    </row>
    <row r="599" spans="1:8" x14ac:dyDescent="0.25">
      <c r="A599" s="56">
        <v>40390</v>
      </c>
      <c r="B599" s="57">
        <v>29992.066115702401</v>
      </c>
      <c r="C599" s="59">
        <f t="shared" si="45"/>
        <v>29.9920661157024</v>
      </c>
      <c r="E599">
        <f t="shared" si="46"/>
        <v>2010</v>
      </c>
      <c r="F599">
        <f t="shared" si="47"/>
        <v>10</v>
      </c>
      <c r="G599">
        <f t="shared" si="48"/>
        <v>2010</v>
      </c>
      <c r="H599">
        <f t="shared" si="49"/>
        <v>7</v>
      </c>
    </row>
    <row r="600" spans="1:8" x14ac:dyDescent="0.25">
      <c r="A600" s="56">
        <v>40421</v>
      </c>
      <c r="B600" s="57">
        <v>24979.834710743737</v>
      </c>
      <c r="C600" s="59">
        <f t="shared" si="45"/>
        <v>24.979834710743738</v>
      </c>
      <c r="E600">
        <f t="shared" si="46"/>
        <v>2010</v>
      </c>
      <c r="F600">
        <f t="shared" si="47"/>
        <v>11</v>
      </c>
      <c r="G600">
        <f t="shared" si="48"/>
        <v>2010</v>
      </c>
      <c r="H600">
        <f t="shared" si="49"/>
        <v>8</v>
      </c>
    </row>
    <row r="601" spans="1:8" x14ac:dyDescent="0.25">
      <c r="A601" s="56">
        <v>40451</v>
      </c>
      <c r="B601" s="57">
        <v>28760.330578512319</v>
      </c>
      <c r="C601" s="59">
        <f t="shared" si="45"/>
        <v>28.76033057851232</v>
      </c>
      <c r="E601">
        <f t="shared" si="46"/>
        <v>2010</v>
      </c>
      <c r="F601">
        <f t="shared" si="47"/>
        <v>12</v>
      </c>
      <c r="G601">
        <f t="shared" si="48"/>
        <v>2010</v>
      </c>
      <c r="H601">
        <f t="shared" si="49"/>
        <v>9</v>
      </c>
    </row>
    <row r="602" spans="1:8" x14ac:dyDescent="0.25">
      <c r="A602" s="56">
        <v>40482</v>
      </c>
      <c r="B602" s="57">
        <v>34633.388429751976</v>
      </c>
      <c r="C602" s="59">
        <f t="shared" si="45"/>
        <v>34.633388429751975</v>
      </c>
      <c r="E602">
        <f t="shared" si="46"/>
        <v>2011</v>
      </c>
      <c r="F602">
        <f t="shared" si="47"/>
        <v>1</v>
      </c>
      <c r="G602">
        <f t="shared" si="48"/>
        <v>2010</v>
      </c>
      <c r="H602">
        <f t="shared" si="49"/>
        <v>10</v>
      </c>
    </row>
    <row r="603" spans="1:8" x14ac:dyDescent="0.25">
      <c r="A603" s="56">
        <v>40512</v>
      </c>
      <c r="B603" s="57">
        <v>37566.94214876023</v>
      </c>
      <c r="C603" s="59">
        <f t="shared" si="45"/>
        <v>37.566942148760234</v>
      </c>
      <c r="E603">
        <f t="shared" si="46"/>
        <v>2011</v>
      </c>
      <c r="F603">
        <f t="shared" si="47"/>
        <v>2</v>
      </c>
      <c r="G603">
        <f t="shared" si="48"/>
        <v>2010</v>
      </c>
      <c r="H603">
        <f t="shared" si="49"/>
        <v>11</v>
      </c>
    </row>
    <row r="604" spans="1:8" x14ac:dyDescent="0.25">
      <c r="A604" s="56">
        <v>40543</v>
      </c>
      <c r="B604" s="57">
        <v>54349.090909090766</v>
      </c>
      <c r="C604" s="59">
        <f t="shared" si="45"/>
        <v>54.349090909090769</v>
      </c>
      <c r="E604">
        <f t="shared" si="46"/>
        <v>2011</v>
      </c>
      <c r="F604">
        <f t="shared" si="47"/>
        <v>3</v>
      </c>
      <c r="G604">
        <f t="shared" si="48"/>
        <v>2010</v>
      </c>
      <c r="H604">
        <f t="shared" si="49"/>
        <v>12</v>
      </c>
    </row>
    <row r="605" spans="1:8" x14ac:dyDescent="0.25">
      <c r="A605" s="56">
        <v>40574</v>
      </c>
      <c r="B605" s="57">
        <v>68546.776859503952</v>
      </c>
      <c r="C605" s="59">
        <f t="shared" si="45"/>
        <v>68.54677685950395</v>
      </c>
      <c r="E605">
        <f t="shared" si="46"/>
        <v>2011</v>
      </c>
      <c r="F605">
        <f t="shared" si="47"/>
        <v>4</v>
      </c>
      <c r="G605">
        <f t="shared" si="48"/>
        <v>2011</v>
      </c>
      <c r="H605">
        <f t="shared" si="49"/>
        <v>1</v>
      </c>
    </row>
    <row r="606" spans="1:8" x14ac:dyDescent="0.25">
      <c r="A606" s="56">
        <v>40602</v>
      </c>
      <c r="B606" s="57">
        <v>49253.55371900813</v>
      </c>
      <c r="C606" s="59">
        <f t="shared" si="45"/>
        <v>49.253553719008131</v>
      </c>
      <c r="E606">
        <f t="shared" si="46"/>
        <v>2011</v>
      </c>
      <c r="F606">
        <f t="shared" si="47"/>
        <v>5</v>
      </c>
      <c r="G606">
        <f t="shared" si="48"/>
        <v>2011</v>
      </c>
      <c r="H606">
        <f t="shared" si="49"/>
        <v>2</v>
      </c>
    </row>
    <row r="607" spans="1:8" x14ac:dyDescent="0.25">
      <c r="A607" s="56">
        <v>40633</v>
      </c>
      <c r="B607" s="57">
        <v>97527.272727272473</v>
      </c>
      <c r="C607" s="59">
        <f t="shared" si="45"/>
        <v>97.527272727272475</v>
      </c>
      <c r="E607">
        <f t="shared" si="46"/>
        <v>2011</v>
      </c>
      <c r="F607">
        <f t="shared" si="47"/>
        <v>6</v>
      </c>
      <c r="G607">
        <f t="shared" si="48"/>
        <v>2011</v>
      </c>
      <c r="H607">
        <f t="shared" si="49"/>
        <v>3</v>
      </c>
    </row>
    <row r="608" spans="1:8" x14ac:dyDescent="0.25">
      <c r="A608" s="56">
        <v>40663</v>
      </c>
      <c r="B608" s="57">
        <v>123193.38842975174</v>
      </c>
      <c r="C608" s="59">
        <f t="shared" si="45"/>
        <v>123.19338842975174</v>
      </c>
      <c r="E608">
        <f t="shared" si="46"/>
        <v>2011</v>
      </c>
      <c r="F608">
        <f t="shared" si="47"/>
        <v>7</v>
      </c>
      <c r="G608">
        <f t="shared" si="48"/>
        <v>2011</v>
      </c>
      <c r="H608">
        <f t="shared" si="49"/>
        <v>4</v>
      </c>
    </row>
    <row r="609" spans="1:8" x14ac:dyDescent="0.25">
      <c r="A609" s="56">
        <v>40694</v>
      </c>
      <c r="B609" s="57">
        <v>130333.88429752032</v>
      </c>
      <c r="C609" s="59">
        <f t="shared" si="45"/>
        <v>130.33388429752031</v>
      </c>
      <c r="E609">
        <f t="shared" si="46"/>
        <v>2011</v>
      </c>
      <c r="F609">
        <f t="shared" si="47"/>
        <v>8</v>
      </c>
      <c r="G609">
        <f t="shared" si="48"/>
        <v>2011</v>
      </c>
      <c r="H609">
        <f t="shared" si="49"/>
        <v>5</v>
      </c>
    </row>
    <row r="610" spans="1:8" x14ac:dyDescent="0.25">
      <c r="A610" s="56">
        <v>40724</v>
      </c>
      <c r="B610" s="57">
        <v>92826.446280991484</v>
      </c>
      <c r="C610" s="59">
        <f t="shared" si="45"/>
        <v>92.82644628099149</v>
      </c>
      <c r="E610">
        <f t="shared" si="46"/>
        <v>2011</v>
      </c>
      <c r="F610">
        <f t="shared" si="47"/>
        <v>9</v>
      </c>
      <c r="G610">
        <f t="shared" si="48"/>
        <v>2011</v>
      </c>
      <c r="H610">
        <f t="shared" si="49"/>
        <v>6</v>
      </c>
    </row>
    <row r="611" spans="1:8" x14ac:dyDescent="0.25">
      <c r="A611" s="56">
        <v>40755</v>
      </c>
      <c r="B611" s="57">
        <v>49422.148760330449</v>
      </c>
      <c r="C611" s="59">
        <f t="shared" si="45"/>
        <v>49.422148760330451</v>
      </c>
      <c r="E611">
        <f t="shared" si="46"/>
        <v>2011</v>
      </c>
      <c r="F611">
        <f t="shared" si="47"/>
        <v>10</v>
      </c>
      <c r="G611">
        <f t="shared" si="48"/>
        <v>2011</v>
      </c>
      <c r="H611">
        <f t="shared" si="49"/>
        <v>7</v>
      </c>
    </row>
    <row r="612" spans="1:8" x14ac:dyDescent="0.25">
      <c r="A612" s="56">
        <v>40786</v>
      </c>
      <c r="B612" s="57">
        <v>33094.214876032973</v>
      </c>
      <c r="C612" s="59">
        <f t="shared" si="45"/>
        <v>33.094214876032972</v>
      </c>
      <c r="E612">
        <f t="shared" si="46"/>
        <v>2011</v>
      </c>
      <c r="F612">
        <f t="shared" si="47"/>
        <v>11</v>
      </c>
      <c r="G612">
        <f t="shared" si="48"/>
        <v>2011</v>
      </c>
      <c r="H612">
        <f t="shared" si="49"/>
        <v>8</v>
      </c>
    </row>
    <row r="613" spans="1:8" x14ac:dyDescent="0.25">
      <c r="A613" s="56">
        <v>40816</v>
      </c>
      <c r="B613" s="57">
        <v>31404.297520661072</v>
      </c>
      <c r="C613" s="59">
        <f t="shared" si="45"/>
        <v>31.404297520661071</v>
      </c>
      <c r="E613">
        <f t="shared" si="46"/>
        <v>2011</v>
      </c>
      <c r="F613">
        <f t="shared" si="47"/>
        <v>12</v>
      </c>
      <c r="G613">
        <f t="shared" si="48"/>
        <v>2011</v>
      </c>
      <c r="H613">
        <f t="shared" si="49"/>
        <v>9</v>
      </c>
    </row>
    <row r="614" spans="1:8" x14ac:dyDescent="0.25">
      <c r="A614" s="56">
        <v>40847</v>
      </c>
      <c r="B614" s="57">
        <v>37856.528925619736</v>
      </c>
      <c r="C614" s="59">
        <f t="shared" si="45"/>
        <v>37.856528925619735</v>
      </c>
      <c r="E614">
        <f t="shared" si="46"/>
        <v>2012</v>
      </c>
      <c r="F614">
        <f t="shared" si="47"/>
        <v>1</v>
      </c>
      <c r="G614">
        <f t="shared" si="48"/>
        <v>2011</v>
      </c>
      <c r="H614">
        <f t="shared" si="49"/>
        <v>10</v>
      </c>
    </row>
    <row r="615" spans="1:8" x14ac:dyDescent="0.25">
      <c r="A615" s="56">
        <v>40877</v>
      </c>
      <c r="B615" s="57">
        <v>38423.801652892456</v>
      </c>
      <c r="C615" s="59">
        <f t="shared" si="45"/>
        <v>38.423801652892458</v>
      </c>
      <c r="E615">
        <f t="shared" si="46"/>
        <v>2012</v>
      </c>
      <c r="F615">
        <f t="shared" si="47"/>
        <v>2</v>
      </c>
      <c r="G615">
        <f t="shared" si="48"/>
        <v>2011</v>
      </c>
      <c r="H615">
        <f t="shared" si="49"/>
        <v>11</v>
      </c>
    </row>
    <row r="616" spans="1:8" x14ac:dyDescent="0.25">
      <c r="A616" s="56">
        <v>40908</v>
      </c>
      <c r="B616" s="57">
        <v>38066.776859504032</v>
      </c>
      <c r="C616" s="59">
        <f t="shared" si="45"/>
        <v>38.066776859504031</v>
      </c>
      <c r="E616">
        <f t="shared" si="46"/>
        <v>2012</v>
      </c>
      <c r="F616">
        <f t="shared" si="47"/>
        <v>3</v>
      </c>
      <c r="G616">
        <f t="shared" si="48"/>
        <v>2011</v>
      </c>
      <c r="H616">
        <f t="shared" si="49"/>
        <v>12</v>
      </c>
    </row>
    <row r="617" spans="1:8" x14ac:dyDescent="0.25">
      <c r="A617" s="56">
        <v>40939</v>
      </c>
      <c r="B617" s="57">
        <v>41682.644628099064</v>
      </c>
      <c r="C617" s="59">
        <f t="shared" si="45"/>
        <v>41.682644628099062</v>
      </c>
      <c r="E617">
        <f t="shared" si="46"/>
        <v>2012</v>
      </c>
      <c r="F617">
        <f t="shared" si="47"/>
        <v>4</v>
      </c>
      <c r="G617">
        <f t="shared" si="48"/>
        <v>2012</v>
      </c>
      <c r="H617">
        <f t="shared" si="49"/>
        <v>1</v>
      </c>
    </row>
    <row r="618" spans="1:8" x14ac:dyDescent="0.25">
      <c r="A618" s="56">
        <v>40968</v>
      </c>
      <c r="B618" s="57">
        <v>39869.752066115594</v>
      </c>
      <c r="C618" s="59">
        <f t="shared" si="45"/>
        <v>39.869752066115595</v>
      </c>
      <c r="E618">
        <f t="shared" si="46"/>
        <v>2012</v>
      </c>
      <c r="F618">
        <f t="shared" si="47"/>
        <v>5</v>
      </c>
      <c r="G618">
        <f t="shared" si="48"/>
        <v>2012</v>
      </c>
      <c r="H618">
        <f t="shared" si="49"/>
        <v>2</v>
      </c>
    </row>
    <row r="619" spans="1:8" x14ac:dyDescent="0.25">
      <c r="A619" s="56">
        <v>40999</v>
      </c>
      <c r="B619" s="57">
        <v>71740.165289256009</v>
      </c>
      <c r="C619" s="59">
        <f t="shared" si="45"/>
        <v>71.740165289256012</v>
      </c>
      <c r="E619">
        <f t="shared" si="46"/>
        <v>2012</v>
      </c>
      <c r="F619">
        <f t="shared" si="47"/>
        <v>6</v>
      </c>
      <c r="G619">
        <f t="shared" si="48"/>
        <v>2012</v>
      </c>
      <c r="H619">
        <f t="shared" si="49"/>
        <v>3</v>
      </c>
    </row>
    <row r="620" spans="1:8" x14ac:dyDescent="0.25">
      <c r="A620" s="56">
        <v>41029</v>
      </c>
      <c r="B620" s="57">
        <v>101593.38842975179</v>
      </c>
      <c r="C620" s="59">
        <f t="shared" si="45"/>
        <v>101.5933884297518</v>
      </c>
      <c r="E620">
        <f t="shared" si="46"/>
        <v>2012</v>
      </c>
      <c r="F620">
        <f t="shared" si="47"/>
        <v>7</v>
      </c>
      <c r="G620">
        <f t="shared" si="48"/>
        <v>2012</v>
      </c>
      <c r="H620">
        <f t="shared" si="49"/>
        <v>4</v>
      </c>
    </row>
    <row r="621" spans="1:8" x14ac:dyDescent="0.25">
      <c r="A621" s="56">
        <v>41060</v>
      </c>
      <c r="B621" s="57">
        <v>98003.30578512371</v>
      </c>
      <c r="C621" s="59">
        <f t="shared" si="45"/>
        <v>98.003305785123715</v>
      </c>
      <c r="E621">
        <f t="shared" si="46"/>
        <v>2012</v>
      </c>
      <c r="F621">
        <f t="shared" si="47"/>
        <v>8</v>
      </c>
      <c r="G621">
        <f t="shared" si="48"/>
        <v>2012</v>
      </c>
      <c r="H621">
        <f t="shared" si="49"/>
        <v>5</v>
      </c>
    </row>
    <row r="622" spans="1:8" x14ac:dyDescent="0.25">
      <c r="A622" s="56">
        <v>41090</v>
      </c>
      <c r="B622" s="57">
        <v>45988.760330578392</v>
      </c>
      <c r="C622" s="59">
        <f t="shared" si="45"/>
        <v>45.988760330578394</v>
      </c>
      <c r="E622">
        <f t="shared" si="46"/>
        <v>2012</v>
      </c>
      <c r="F622">
        <f t="shared" si="47"/>
        <v>9</v>
      </c>
      <c r="G622">
        <f t="shared" si="48"/>
        <v>2012</v>
      </c>
      <c r="H622">
        <f t="shared" si="49"/>
        <v>6</v>
      </c>
    </row>
    <row r="623" spans="1:8" x14ac:dyDescent="0.25">
      <c r="A623" s="56">
        <v>41121</v>
      </c>
      <c r="B623" s="57">
        <v>30452.231404958598</v>
      </c>
      <c r="C623" s="59">
        <f t="shared" si="45"/>
        <v>30.452231404958599</v>
      </c>
      <c r="E623">
        <f t="shared" si="46"/>
        <v>2012</v>
      </c>
      <c r="F623">
        <f t="shared" si="47"/>
        <v>10</v>
      </c>
      <c r="G623">
        <f t="shared" si="48"/>
        <v>2012</v>
      </c>
      <c r="H623">
        <f t="shared" si="49"/>
        <v>7</v>
      </c>
    </row>
    <row r="624" spans="1:8" x14ac:dyDescent="0.25">
      <c r="A624" s="56">
        <v>41152</v>
      </c>
      <c r="B624" s="57">
        <v>27187.438016528853</v>
      </c>
      <c r="C624" s="59">
        <f t="shared" si="45"/>
        <v>27.187438016528851</v>
      </c>
      <c r="E624">
        <f t="shared" si="46"/>
        <v>2012</v>
      </c>
      <c r="F624">
        <f t="shared" si="47"/>
        <v>11</v>
      </c>
      <c r="G624">
        <f t="shared" si="48"/>
        <v>2012</v>
      </c>
      <c r="H624">
        <f t="shared" si="49"/>
        <v>8</v>
      </c>
    </row>
    <row r="625" spans="1:8" x14ac:dyDescent="0.25">
      <c r="A625" s="56">
        <v>41182</v>
      </c>
      <c r="B625" s="57">
        <v>27895.53719008257</v>
      </c>
      <c r="C625" s="59">
        <f t="shared" si="45"/>
        <v>27.895537190082571</v>
      </c>
      <c r="E625">
        <f t="shared" si="46"/>
        <v>2012</v>
      </c>
      <c r="F625">
        <f t="shared" si="47"/>
        <v>12</v>
      </c>
      <c r="G625">
        <f t="shared" si="48"/>
        <v>2012</v>
      </c>
      <c r="H625">
        <f t="shared" si="49"/>
        <v>9</v>
      </c>
    </row>
    <row r="626" spans="1:8" x14ac:dyDescent="0.25">
      <c r="A626" s="56">
        <v>41213</v>
      </c>
      <c r="B626" s="57">
        <v>35597.355371900732</v>
      </c>
      <c r="C626" s="59">
        <f t="shared" si="45"/>
        <v>35.597355371900733</v>
      </c>
      <c r="E626">
        <f t="shared" si="46"/>
        <v>2013</v>
      </c>
      <c r="F626">
        <f t="shared" si="47"/>
        <v>1</v>
      </c>
      <c r="G626">
        <f t="shared" si="48"/>
        <v>2012</v>
      </c>
      <c r="H626">
        <f t="shared" si="49"/>
        <v>10</v>
      </c>
    </row>
    <row r="627" spans="1:8" x14ac:dyDescent="0.25">
      <c r="A627" s="56">
        <v>41243</v>
      </c>
      <c r="B627" s="57">
        <v>37666.115702479241</v>
      </c>
      <c r="C627" s="59">
        <f t="shared" si="45"/>
        <v>37.666115702479239</v>
      </c>
      <c r="E627">
        <f t="shared" si="46"/>
        <v>2013</v>
      </c>
      <c r="F627">
        <f t="shared" si="47"/>
        <v>2</v>
      </c>
      <c r="G627">
        <f t="shared" si="48"/>
        <v>2012</v>
      </c>
      <c r="H627">
        <f t="shared" si="49"/>
        <v>11</v>
      </c>
    </row>
    <row r="628" spans="1:8" x14ac:dyDescent="0.25">
      <c r="A628" s="56">
        <v>41274</v>
      </c>
      <c r="B628" s="57">
        <v>48807.272727272597</v>
      </c>
      <c r="C628" s="59">
        <f t="shared" si="45"/>
        <v>48.807272727272597</v>
      </c>
      <c r="E628">
        <f t="shared" si="46"/>
        <v>2013</v>
      </c>
      <c r="F628">
        <f t="shared" si="47"/>
        <v>3</v>
      </c>
      <c r="G628">
        <f t="shared" si="48"/>
        <v>2012</v>
      </c>
      <c r="H628">
        <f t="shared" si="49"/>
        <v>12</v>
      </c>
    </row>
    <row r="629" spans="1:8" x14ac:dyDescent="0.25">
      <c r="A629" s="56">
        <v>41305</v>
      </c>
      <c r="B629" s="57">
        <v>40837.685950413113</v>
      </c>
      <c r="C629" s="59">
        <f t="shared" si="45"/>
        <v>40.83768595041311</v>
      </c>
      <c r="E629">
        <f t="shared" si="46"/>
        <v>2013</v>
      </c>
      <c r="F629">
        <f t="shared" si="47"/>
        <v>4</v>
      </c>
      <c r="G629">
        <f t="shared" si="48"/>
        <v>2013</v>
      </c>
      <c r="H629">
        <f t="shared" si="49"/>
        <v>1</v>
      </c>
    </row>
    <row r="630" spans="1:8" x14ac:dyDescent="0.25">
      <c r="A630" s="56">
        <v>41333</v>
      </c>
      <c r="B630" s="57">
        <v>40815.86776859493</v>
      </c>
      <c r="C630" s="59">
        <f t="shared" si="45"/>
        <v>40.815867768594927</v>
      </c>
      <c r="E630">
        <f t="shared" si="46"/>
        <v>2013</v>
      </c>
      <c r="F630">
        <f t="shared" si="47"/>
        <v>5</v>
      </c>
      <c r="G630">
        <f t="shared" si="48"/>
        <v>2013</v>
      </c>
      <c r="H630">
        <f t="shared" si="49"/>
        <v>2</v>
      </c>
    </row>
    <row r="631" spans="1:8" x14ac:dyDescent="0.25">
      <c r="A631" s="56">
        <v>41364</v>
      </c>
      <c r="B631" s="57">
        <v>65964.297520660984</v>
      </c>
      <c r="C631" s="59">
        <f t="shared" si="45"/>
        <v>65.964297520660978</v>
      </c>
      <c r="E631">
        <f t="shared" si="46"/>
        <v>2013</v>
      </c>
      <c r="F631">
        <f t="shared" si="47"/>
        <v>6</v>
      </c>
      <c r="G631">
        <f t="shared" si="48"/>
        <v>2013</v>
      </c>
      <c r="H631">
        <f t="shared" si="49"/>
        <v>3</v>
      </c>
    </row>
    <row r="632" spans="1:8" x14ac:dyDescent="0.25">
      <c r="A632" s="56">
        <v>41394</v>
      </c>
      <c r="B632" s="57">
        <v>73410.247933884108</v>
      </c>
      <c r="C632" s="59">
        <f t="shared" si="45"/>
        <v>73.410247933884108</v>
      </c>
      <c r="E632">
        <f t="shared" si="46"/>
        <v>2013</v>
      </c>
      <c r="F632">
        <f t="shared" si="47"/>
        <v>7</v>
      </c>
      <c r="G632">
        <f t="shared" si="48"/>
        <v>2013</v>
      </c>
      <c r="H632">
        <f t="shared" si="49"/>
        <v>4</v>
      </c>
    </row>
    <row r="633" spans="1:8" x14ac:dyDescent="0.25">
      <c r="A633" s="56">
        <v>41425</v>
      </c>
      <c r="B633" s="57">
        <v>45768.595041322194</v>
      </c>
      <c r="C633" s="59">
        <f t="shared" si="45"/>
        <v>45.768595041322193</v>
      </c>
      <c r="E633">
        <f t="shared" si="46"/>
        <v>2013</v>
      </c>
      <c r="F633">
        <f t="shared" si="47"/>
        <v>8</v>
      </c>
      <c r="G633">
        <f t="shared" si="48"/>
        <v>2013</v>
      </c>
      <c r="H633">
        <f t="shared" si="49"/>
        <v>5</v>
      </c>
    </row>
    <row r="634" spans="1:8" x14ac:dyDescent="0.25">
      <c r="A634" s="56">
        <v>41455</v>
      </c>
      <c r="B634" s="57">
        <v>33383.801652892471</v>
      </c>
      <c r="C634" s="59">
        <f t="shared" si="45"/>
        <v>33.383801652892473</v>
      </c>
      <c r="E634">
        <f t="shared" si="46"/>
        <v>2013</v>
      </c>
      <c r="F634">
        <f t="shared" si="47"/>
        <v>9</v>
      </c>
      <c r="G634">
        <f t="shared" si="48"/>
        <v>2013</v>
      </c>
      <c r="H634">
        <f t="shared" si="49"/>
        <v>6</v>
      </c>
    </row>
    <row r="635" spans="1:8" x14ac:dyDescent="0.25">
      <c r="A635" s="56">
        <v>41486</v>
      </c>
      <c r="B635" s="57">
        <v>32620.165289256111</v>
      </c>
      <c r="C635" s="59">
        <f t="shared" si="45"/>
        <v>32.620165289256107</v>
      </c>
      <c r="E635">
        <f t="shared" si="46"/>
        <v>2013</v>
      </c>
      <c r="F635">
        <f t="shared" si="47"/>
        <v>10</v>
      </c>
      <c r="G635">
        <f t="shared" si="48"/>
        <v>2013</v>
      </c>
      <c r="H635">
        <f t="shared" si="49"/>
        <v>7</v>
      </c>
    </row>
    <row r="636" spans="1:8" x14ac:dyDescent="0.25">
      <c r="A636" s="56">
        <v>41517</v>
      </c>
      <c r="B636" s="57">
        <v>32009.256198347022</v>
      </c>
      <c r="C636" s="59">
        <f t="shared" si="45"/>
        <v>32.009256198347025</v>
      </c>
      <c r="E636">
        <f t="shared" si="46"/>
        <v>2013</v>
      </c>
      <c r="F636">
        <f t="shared" si="47"/>
        <v>11</v>
      </c>
      <c r="G636">
        <f t="shared" si="48"/>
        <v>2013</v>
      </c>
      <c r="H636">
        <f t="shared" si="49"/>
        <v>8</v>
      </c>
    </row>
    <row r="637" spans="1:8" x14ac:dyDescent="0.25">
      <c r="A637" s="56">
        <v>41547</v>
      </c>
      <c r="B637" s="57">
        <v>31908.099173553634</v>
      </c>
      <c r="C637" s="59">
        <f t="shared" si="45"/>
        <v>31.908099173553634</v>
      </c>
      <c r="D637" s="50"/>
      <c r="E637">
        <f t="shared" si="46"/>
        <v>2013</v>
      </c>
      <c r="F637">
        <f t="shared" si="47"/>
        <v>12</v>
      </c>
      <c r="G637">
        <f t="shared" si="48"/>
        <v>2013</v>
      </c>
      <c r="H637">
        <f t="shared" si="49"/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3.5" x14ac:dyDescent="0.25"/>
  <cols>
    <col min="2" max="3" width="11" customWidth="1"/>
    <col min="4" max="4" width="1.5" customWidth="1"/>
    <col min="5" max="8" width="11" customWidth="1"/>
  </cols>
  <sheetData>
    <row r="1" spans="1:8" ht="51.75" x14ac:dyDescent="0.25">
      <c r="A1" s="55" t="s">
        <v>85</v>
      </c>
      <c r="B1" s="55" t="s">
        <v>87</v>
      </c>
      <c r="C1" s="55" t="s">
        <v>88</v>
      </c>
      <c r="E1" s="55" t="s">
        <v>99</v>
      </c>
      <c r="F1" s="55" t="s">
        <v>93</v>
      </c>
      <c r="G1" s="55" t="s">
        <v>97</v>
      </c>
      <c r="H1" s="55" t="s">
        <v>98</v>
      </c>
    </row>
    <row r="2" spans="1:8" x14ac:dyDescent="0.25">
      <c r="A2" s="56">
        <v>22554</v>
      </c>
      <c r="B2" s="57">
        <f ca="1">IF(ISERROR(AVERAGE(OFFSET( Monthly!B$1,MAX(1, (YEAR($A2)-YEAR( Monthly!$A$2))*12+MONTH($A2)-MONTH( Monthly!$A$2)-10),0,12,1))),"NaN",SUM(OFFSET( Monthly!B$1,MAX(1, (YEAR($A2)-YEAR( Monthly!$A$2))*12+MONTH($A2)-MONTH( Monthly!$A$2)-10),0,12,1)))</f>
        <v>656078.67768594879</v>
      </c>
      <c r="C2" s="59">
        <f ca="1">B2/1000</f>
        <v>656.07867768594883</v>
      </c>
      <c r="E2" s="59">
        <f ca="1">SUM(OFFSET( Monthly!C$1,MAX(6, (YEAR($A2)-YEAR( Monthly!$A$2))*12+MONTH($A2)-MONTH( Monthly!$A$2)-5),0,7,1))</f>
        <v>371.23041322313958</v>
      </c>
      <c r="F2" s="59">
        <f ca="1">SUM(OFFSET( Monthly!C$1,MAX(7, (YEAR($A2)-YEAR( Monthly!$A$2))*12+MONTH($A2)-MONTH( Monthly!$A$2)-4),0,6,1))</f>
        <v>289.78909090909019</v>
      </c>
      <c r="G2" s="59">
        <f ca="1">SUM(OFFSET( Monthly!C$1,MAX(8, (YEAR($A2)-YEAR( Monthly!$A$2))*12+MONTH($A2)-MONTH( Monthly!$A$2)-3),0,5,1))</f>
        <v>214.72661157024731</v>
      </c>
      <c r="H2" s="59">
        <f ca="1">SUM(OFFSET( Monthly!C$1,MAX(9, (YEAR($A2)-YEAR( Monthly!$A$2))*12+MONTH($A2)-MONTH( Monthly!$A$2)-2),0,4,1))</f>
        <v>150.52958677685911</v>
      </c>
    </row>
    <row r="3" spans="1:8" x14ac:dyDescent="0.25">
      <c r="A3" s="56">
        <f>EOMONTH($A2,12)</f>
        <v>22919</v>
      </c>
      <c r="B3" s="57">
        <f ca="1">IF(ISERROR(AVERAGE(OFFSET( Monthly!B$1,MAX(1, (YEAR($A3)-YEAR( Monthly!$A$2))*12+MONTH($A3)-MONTH( Monthly!$A$2)-10),0,12,1))),"NaN",SUM(OFFSET( Monthly!B$1,MAX(1, (YEAR($A3)-YEAR( Monthly!$A$2))*12+MONTH($A3)-MONTH( Monthly!$A$2)-10),0,12,1)))</f>
        <v>690731.90082644438</v>
      </c>
      <c r="C3" s="59">
        <f t="shared" ref="C3:C54" ca="1" si="0">B3/1000</f>
        <v>690.73190082644442</v>
      </c>
      <c r="E3" s="59">
        <f ca="1">SUM(OFFSET( Monthly!C$1,MAX(6, (YEAR($A3)-YEAR( Monthly!$A$2))*12+MONTH($A3)-MONTH( Monthly!$A$2)-5),0,7,1))</f>
        <v>429.88760330578401</v>
      </c>
      <c r="F3" s="59">
        <f ca="1">SUM(OFFSET( Monthly!C$1,MAX(7, (YEAR($A3)-YEAR( Monthly!$A$2))*12+MONTH($A3)-MONTH( Monthly!$A$2)-4),0,6,1))</f>
        <v>357.57818181818089</v>
      </c>
      <c r="G3" s="59">
        <f ca="1">SUM(OFFSET( Monthly!C$1,MAX(8, (YEAR($A3)-YEAR( Monthly!$A$2))*12+MONTH($A3)-MONTH( Monthly!$A$2)-3),0,5,1))</f>
        <v>223.21785123966885</v>
      </c>
      <c r="H3" s="59">
        <f ca="1">SUM(OFFSET( Monthly!C$1,MAX(9, (YEAR($A3)-YEAR( Monthly!$A$2))*12+MONTH($A3)-MONTH( Monthly!$A$2)-2),0,4,1))</f>
        <v>141.08231404958639</v>
      </c>
    </row>
    <row r="4" spans="1:8" x14ac:dyDescent="0.25">
      <c r="A4" s="56">
        <f t="shared" ref="A4:A35" si="1">EOMONTH($A3,12)</f>
        <v>23284</v>
      </c>
      <c r="B4" s="57">
        <f ca="1">IF(ISERROR(AVERAGE(OFFSET( Monthly!B$1,MAX(1, (YEAR($A4)-YEAR( Monthly!$A$2))*12+MONTH($A4)-MONTH( Monthly!$A$2)-10),0,12,1))),"NaN",SUM(OFFSET( Monthly!B$1,MAX(1, (YEAR($A4)-YEAR( Monthly!$A$2))*12+MONTH($A4)-MONTH( Monthly!$A$2)-10),0,12,1)))</f>
        <v>930073.38842974964</v>
      </c>
      <c r="C4" s="59">
        <f t="shared" ca="1" si="0"/>
        <v>930.07338842974968</v>
      </c>
      <c r="E4" s="59">
        <f ca="1">SUM(OFFSET( Monthly!C$1,MAX(6, (YEAR($A4)-YEAR( Monthly!$A$2))*12+MONTH($A4)-MONTH( Monthly!$A$2)-5),0,7,1))</f>
        <v>526.75834710743663</v>
      </c>
      <c r="F4" s="59">
        <f ca="1">SUM(OFFSET( Monthly!C$1,MAX(7, (YEAR($A4)-YEAR( Monthly!$A$2))*12+MONTH($A4)-MONTH( Monthly!$A$2)-4),0,6,1))</f>
        <v>447.02280991735415</v>
      </c>
      <c r="G4" s="59">
        <f ca="1">SUM(OFFSET( Monthly!C$1,MAX(8, (YEAR($A4)-YEAR( Monthly!$A$2))*12+MONTH($A4)-MONTH( Monthly!$A$2)-3),0,5,1))</f>
        <v>310.55999999999915</v>
      </c>
      <c r="H4" s="59">
        <f ca="1">SUM(OFFSET( Monthly!C$1,MAX(9, (YEAR($A4)-YEAR( Monthly!$A$2))*12+MONTH($A4)-MONTH( Monthly!$A$2)-2),0,4,1))</f>
        <v>175.68396694214829</v>
      </c>
    </row>
    <row r="5" spans="1:8" x14ac:dyDescent="0.25">
      <c r="A5" s="56">
        <f t="shared" si="1"/>
        <v>23650</v>
      </c>
      <c r="B5" s="57">
        <f ca="1">IF(ISERROR(AVERAGE(OFFSET( Monthly!B$1,MAX(1, (YEAR($A5)-YEAR( Monthly!$A$2))*12+MONTH($A5)-MONTH( Monthly!$A$2)-10),0,12,1))),"NaN",SUM(OFFSET( Monthly!B$1,MAX(1, (YEAR($A5)-YEAR( Monthly!$A$2))*12+MONTH($A5)-MONTH( Monthly!$A$2)-10),0,12,1)))</f>
        <v>676228.76033057668</v>
      </c>
      <c r="C5" s="59">
        <f t="shared" ca="1" si="0"/>
        <v>676.22876033057673</v>
      </c>
      <c r="E5" s="59">
        <f ca="1">SUM(OFFSET( Monthly!C$1,MAX(6, (YEAR($A5)-YEAR( Monthly!$A$2))*12+MONTH($A5)-MONTH( Monthly!$A$2)-5),0,7,1))</f>
        <v>443.40099173553602</v>
      </c>
      <c r="F5" s="59">
        <f ca="1">SUM(OFFSET( Monthly!C$1,MAX(7, (YEAR($A5)-YEAR( Monthly!$A$2))*12+MONTH($A5)-MONTH( Monthly!$A$2)-4),0,6,1))</f>
        <v>384.10115702479237</v>
      </c>
      <c r="G5" s="59">
        <f ca="1">SUM(OFFSET( Monthly!C$1,MAX(8, (YEAR($A5)-YEAR( Monthly!$A$2))*12+MONTH($A5)-MONTH( Monthly!$A$2)-3),0,5,1))</f>
        <v>257.47636363636298</v>
      </c>
      <c r="H5" s="59">
        <f ca="1">SUM(OFFSET( Monthly!C$1,MAX(9, (YEAR($A5)-YEAR( Monthly!$A$2))*12+MONTH($A5)-MONTH( Monthly!$A$2)-2),0,4,1))</f>
        <v>169.29123966942103</v>
      </c>
    </row>
    <row r="6" spans="1:8" x14ac:dyDescent="0.25">
      <c r="A6" s="56">
        <f t="shared" si="1"/>
        <v>24015</v>
      </c>
      <c r="B6" s="57">
        <f ca="1">IF(ISERROR(AVERAGE(OFFSET( Monthly!B$1,MAX(1, (YEAR($A6)-YEAR( Monthly!$A$2))*12+MONTH($A6)-MONTH( Monthly!$A$2)-10),0,12,1))),"NaN",SUM(OFFSET( Monthly!B$1,MAX(1, (YEAR($A6)-YEAR( Monthly!$A$2))*12+MONTH($A6)-MONTH( Monthly!$A$2)-10),0,12,1)))</f>
        <v>1192573.8842975174</v>
      </c>
      <c r="C6" s="59">
        <f t="shared" ca="1" si="0"/>
        <v>1192.5738842975175</v>
      </c>
      <c r="E6" s="59">
        <f ca="1">SUM(OFFSET( Monthly!C$1,MAX(6, (YEAR($A6)-YEAR( Monthly!$A$2))*12+MONTH($A6)-MONTH( Monthly!$A$2)-5),0,7,1))</f>
        <v>527.365289256197</v>
      </c>
      <c r="F6" s="59">
        <f ca="1">SUM(OFFSET( Monthly!C$1,MAX(7, (YEAR($A6)-YEAR( Monthly!$A$2))*12+MONTH($A6)-MONTH( Monthly!$A$2)-4),0,6,1))</f>
        <v>416.54876033057741</v>
      </c>
      <c r="G6" s="59">
        <f ca="1">SUM(OFFSET( Monthly!C$1,MAX(8, (YEAR($A6)-YEAR( Monthly!$A$2))*12+MONTH($A6)-MONTH( Monthly!$A$2)-3),0,5,1))</f>
        <v>307.65619834710662</v>
      </c>
      <c r="H6" s="59">
        <f ca="1">SUM(OFFSET( Monthly!C$1,MAX(9, (YEAR($A6)-YEAR( Monthly!$A$2))*12+MONTH($A6)-MONTH( Monthly!$A$2)-2),0,4,1))</f>
        <v>183.2727272727268</v>
      </c>
    </row>
    <row r="7" spans="1:8" x14ac:dyDescent="0.25">
      <c r="A7" s="56">
        <f t="shared" si="1"/>
        <v>24380</v>
      </c>
      <c r="B7" s="57">
        <f ca="1">IF(ISERROR(AVERAGE(OFFSET( Monthly!B$1,MAX(1, (YEAR($A7)-YEAR( Monthly!$A$2))*12+MONTH($A7)-MONTH( Monthly!$A$2)-10),0,12,1))),"NaN",SUM(OFFSET( Monthly!B$1,MAX(1, (YEAR($A7)-YEAR( Monthly!$A$2))*12+MONTH($A7)-MONTH( Monthly!$A$2)-10),0,12,1)))</f>
        <v>670556.03305784939</v>
      </c>
      <c r="C7" s="59">
        <f t="shared" ca="1" si="0"/>
        <v>670.55603305784939</v>
      </c>
      <c r="E7" s="59">
        <f ca="1">SUM(OFFSET( Monthly!C$1,MAX(6, (YEAR($A7)-YEAR( Monthly!$A$2))*12+MONTH($A7)-MONTH( Monthly!$A$2)-5),0,7,1))</f>
        <v>429.42545454545342</v>
      </c>
      <c r="F7" s="59">
        <f ca="1">SUM(OFFSET( Monthly!C$1,MAX(7, (YEAR($A7)-YEAR( Monthly!$A$2))*12+MONTH($A7)-MONTH( Monthly!$A$2)-4),0,6,1))</f>
        <v>339.32429752066031</v>
      </c>
      <c r="G7" s="59">
        <f ca="1">SUM(OFFSET( Monthly!C$1,MAX(8, (YEAR($A7)-YEAR( Monthly!$A$2))*12+MONTH($A7)-MONTH( Monthly!$A$2)-3),0,5,1))</f>
        <v>205.04330578512344</v>
      </c>
      <c r="H7" s="59">
        <f ca="1">SUM(OFFSET( Monthly!C$1,MAX(9, (YEAR($A7)-YEAR( Monthly!$A$2))*12+MONTH($A7)-MONTH( Monthly!$A$2)-2),0,4,1))</f>
        <v>137.27999999999963</v>
      </c>
    </row>
    <row r="8" spans="1:8" x14ac:dyDescent="0.25">
      <c r="A8" s="56">
        <f t="shared" si="1"/>
        <v>24745</v>
      </c>
      <c r="B8" s="57">
        <f ca="1">IF(ISERROR(AVERAGE(OFFSET( Monthly!B$1,MAX(1, (YEAR($A8)-YEAR( Monthly!$A$2))*12+MONTH($A8)-MONTH( Monthly!$A$2)-10),0,12,1))),"NaN",SUM(OFFSET( Monthly!B$1,MAX(1, (YEAR($A8)-YEAR( Monthly!$A$2))*12+MONTH($A8)-MONTH( Monthly!$A$2)-10),0,12,1)))</f>
        <v>876487.93388429517</v>
      </c>
      <c r="C8" s="59">
        <f t="shared" ca="1" si="0"/>
        <v>876.48793388429522</v>
      </c>
      <c r="E8" s="59">
        <f ca="1">SUM(OFFSET( Monthly!C$1,MAX(6, (YEAR($A8)-YEAR( Monthly!$A$2))*12+MONTH($A8)-MONTH( Monthly!$A$2)-5),0,7,1))</f>
        <v>603.81024793388269</v>
      </c>
      <c r="F8" s="59">
        <f ca="1">SUM(OFFSET( Monthly!C$1,MAX(7, (YEAR($A8)-YEAR( Monthly!$A$2))*12+MONTH($A8)-MONTH( Monthly!$A$2)-4),0,6,1))</f>
        <v>505.58876033057726</v>
      </c>
      <c r="G8" s="59">
        <f ca="1">SUM(OFFSET( Monthly!C$1,MAX(8, (YEAR($A8)-YEAR( Monthly!$A$2))*12+MONTH($A8)-MONTH( Monthly!$A$2)-3),0,5,1))</f>
        <v>391.75735537189991</v>
      </c>
      <c r="H8" s="59">
        <f ca="1">SUM(OFFSET( Monthly!C$1,MAX(9, (YEAR($A8)-YEAR( Monthly!$A$2))*12+MONTH($A8)-MONTH( Monthly!$A$2)-2),0,4,1))</f>
        <v>208.50446280991679</v>
      </c>
    </row>
    <row r="9" spans="1:8" x14ac:dyDescent="0.25">
      <c r="A9" s="56">
        <f t="shared" si="1"/>
        <v>25111</v>
      </c>
      <c r="B9" s="57">
        <f ca="1">IF(ISERROR(AVERAGE(OFFSET( Monthly!B$1,MAX(1, (YEAR($A9)-YEAR( Monthly!$A$2))*12+MONTH($A9)-MONTH( Monthly!$A$2)-10),0,12,1))),"NaN",SUM(OFFSET( Monthly!B$1,MAX(1, (YEAR($A9)-YEAR( Monthly!$A$2))*12+MONTH($A9)-MONTH( Monthly!$A$2)-10),0,12,1)))</f>
        <v>552218.18181818037</v>
      </c>
      <c r="C9" s="59">
        <f t="shared" ca="1" si="0"/>
        <v>552.21818181818037</v>
      </c>
      <c r="E9" s="59">
        <f ca="1">SUM(OFFSET( Monthly!C$1,MAX(6, (YEAR($A9)-YEAR( Monthly!$A$2))*12+MONTH($A9)-MONTH( Monthly!$A$2)-5),0,7,1))</f>
        <v>305.69851239669345</v>
      </c>
      <c r="F9" s="59">
        <f ca="1">SUM(OFFSET( Monthly!C$1,MAX(7, (YEAR($A9)-YEAR( Monthly!$A$2))*12+MONTH($A9)-MONTH( Monthly!$A$2)-4),0,6,1))</f>
        <v>218.42578512396634</v>
      </c>
      <c r="G9" s="59">
        <f ca="1">SUM(OFFSET( Monthly!C$1,MAX(8, (YEAR($A9)-YEAR( Monthly!$A$2))*12+MONTH($A9)-MONTH( Monthly!$A$2)-3),0,5,1))</f>
        <v>161.73619834710701</v>
      </c>
      <c r="H9" s="59">
        <f ca="1">SUM(OFFSET( Monthly!C$1,MAX(9, (YEAR($A9)-YEAR( Monthly!$A$2))*12+MONTH($A9)-MONTH( Monthly!$A$2)-2),0,4,1))</f>
        <v>118.96264462809884</v>
      </c>
    </row>
    <row r="10" spans="1:8" x14ac:dyDescent="0.25">
      <c r="A10" s="56">
        <f t="shared" si="1"/>
        <v>25476</v>
      </c>
      <c r="B10" s="57">
        <f ca="1">IF(ISERROR(AVERAGE(OFFSET( Monthly!B$1,MAX(1, (YEAR($A10)-YEAR( Monthly!$A$2))*12+MONTH($A10)-MONTH( Monthly!$A$2)-10),0,12,1))),"NaN",SUM(OFFSET( Monthly!B$1,MAX(1, (YEAR($A10)-YEAR( Monthly!$A$2))*12+MONTH($A10)-MONTH( Monthly!$A$2)-10),0,12,1)))</f>
        <v>846134.87603305571</v>
      </c>
      <c r="C10" s="59">
        <f t="shared" ca="1" si="0"/>
        <v>846.13487603305566</v>
      </c>
      <c r="E10" s="59">
        <f ca="1">SUM(OFFSET( Monthly!C$1,MAX(6, (YEAR($A10)-YEAR( Monthly!$A$2))*12+MONTH($A10)-MONTH( Monthly!$A$2)-5),0,7,1))</f>
        <v>614.09256198346952</v>
      </c>
      <c r="F10" s="59">
        <f ca="1">SUM(OFFSET( Monthly!C$1,MAX(7, (YEAR($A10)-YEAR( Monthly!$A$2))*12+MONTH($A10)-MONTH( Monthly!$A$2)-4),0,6,1))</f>
        <v>535.4975206611557</v>
      </c>
      <c r="G10" s="59">
        <f ca="1">SUM(OFFSET( Monthly!C$1,MAX(8, (YEAR($A10)-YEAR( Monthly!$A$2))*12+MONTH($A10)-MONTH( Monthly!$A$2)-3),0,5,1))</f>
        <v>308.39008264462728</v>
      </c>
      <c r="H10" s="59">
        <f ca="1">SUM(OFFSET( Monthly!C$1,MAX(9, (YEAR($A10)-YEAR( Monthly!$A$2))*12+MONTH($A10)-MONTH( Monthly!$A$2)-2),0,4,1))</f>
        <v>160.46280991735495</v>
      </c>
    </row>
    <row r="11" spans="1:8" x14ac:dyDescent="0.25">
      <c r="A11" s="56">
        <f t="shared" si="1"/>
        <v>25841</v>
      </c>
      <c r="B11" s="57">
        <f ca="1">IF(ISERROR(AVERAGE(OFFSET( Monthly!B$1,MAX(1, (YEAR($A11)-YEAR( Monthly!$A$2))*12+MONTH($A11)-MONTH( Monthly!$A$2)-10),0,12,1))),"NaN",SUM(OFFSET( Monthly!B$1,MAX(1, (YEAR($A11)-YEAR( Monthly!$A$2))*12+MONTH($A11)-MONTH( Monthly!$A$2)-10),0,12,1)))</f>
        <v>844599.66942148528</v>
      </c>
      <c r="C11" s="59">
        <f t="shared" ca="1" si="0"/>
        <v>844.59966942148526</v>
      </c>
      <c r="E11" s="59">
        <f ca="1">SUM(OFFSET( Monthly!C$1,MAX(6, (YEAR($A11)-YEAR( Monthly!$A$2))*12+MONTH($A11)-MONTH( Monthly!$A$2)-5),0,7,1))</f>
        <v>431.70842975206506</v>
      </c>
      <c r="F11" s="59">
        <f ca="1">SUM(OFFSET( Monthly!C$1,MAX(7, (YEAR($A11)-YEAR( Monthly!$A$2))*12+MONTH($A11)-MONTH( Monthly!$A$2)-4),0,6,1))</f>
        <v>315.27867768594962</v>
      </c>
      <c r="G11" s="59">
        <f ca="1">SUM(OFFSET( Monthly!C$1,MAX(8, (YEAR($A11)-YEAR( Monthly!$A$2))*12+MONTH($A11)-MONTH( Monthly!$A$2)-3),0,5,1))</f>
        <v>234.27371900826384</v>
      </c>
      <c r="H11" s="59">
        <f ca="1">SUM(OFFSET( Monthly!C$1,MAX(9, (YEAR($A11)-YEAR( Monthly!$A$2))*12+MONTH($A11)-MONTH( Monthly!$A$2)-2),0,4,1))</f>
        <v>150.76958677685911</v>
      </c>
    </row>
    <row r="12" spans="1:8" x14ac:dyDescent="0.25">
      <c r="A12" s="56">
        <f t="shared" si="1"/>
        <v>26206</v>
      </c>
      <c r="B12" s="57">
        <f ca="1">IF(ISERROR(AVERAGE(OFFSET( Monthly!B$1,MAX(1, (YEAR($A12)-YEAR( Monthly!$A$2))*12+MONTH($A12)-MONTH( Monthly!$A$2)-10),0,12,1))),"NaN",SUM(OFFSET( Monthly!B$1,MAX(1, (YEAR($A12)-YEAR( Monthly!$A$2))*12+MONTH($A12)-MONTH( Monthly!$A$2)-10),0,12,1)))</f>
        <v>1092854.8760330551</v>
      </c>
      <c r="C12" s="59">
        <f t="shared" ca="1" si="0"/>
        <v>1092.8548760330552</v>
      </c>
      <c r="E12" s="59">
        <f ca="1">SUM(OFFSET( Monthly!C$1,MAX(6, (YEAR($A12)-YEAR( Monthly!$A$2))*12+MONTH($A12)-MONTH( Monthly!$A$2)-5),0,7,1))</f>
        <v>752.1223140495847</v>
      </c>
      <c r="F12" s="59">
        <f ca="1">SUM(OFFSET( Monthly!C$1,MAX(7, (YEAR($A12)-YEAR( Monthly!$A$2))*12+MONTH($A12)-MONTH( Monthly!$A$2)-4),0,6,1))</f>
        <v>629.72231404958507</v>
      </c>
      <c r="G12" s="59">
        <f ca="1">SUM(OFFSET( Monthly!C$1,MAX(8, (YEAR($A12)-YEAR( Monthly!$A$2))*12+MONTH($A12)-MONTH( Monthly!$A$2)-3),0,5,1))</f>
        <v>433.29917355371788</v>
      </c>
      <c r="H12" s="59">
        <f ca="1">SUM(OFFSET( Monthly!C$1,MAX(9, (YEAR($A12)-YEAR( Monthly!$A$2))*12+MONTH($A12)-MONTH( Monthly!$A$2)-2),0,4,1))</f>
        <v>239.59338842975143</v>
      </c>
    </row>
    <row r="13" spans="1:8" x14ac:dyDescent="0.25">
      <c r="A13" s="56">
        <f t="shared" si="1"/>
        <v>26572</v>
      </c>
      <c r="B13" s="57">
        <f ca="1">IF(ISERROR(AVERAGE(OFFSET( Monthly!B$1,MAX(1, (YEAR($A13)-YEAR( Monthly!$A$2))*12+MONTH($A13)-MONTH( Monthly!$A$2)-10),0,12,1))),"NaN",SUM(OFFSET( Monthly!B$1,MAX(1, (YEAR($A13)-YEAR( Monthly!$A$2))*12+MONTH($A13)-MONTH( Monthly!$A$2)-10),0,12,1)))</f>
        <v>997868.42975206347</v>
      </c>
      <c r="C13" s="59">
        <f t="shared" ca="1" si="0"/>
        <v>997.86842975206343</v>
      </c>
      <c r="E13" s="59">
        <f ca="1">SUM(OFFSET( Monthly!C$1,MAX(6, (YEAR($A13)-YEAR( Monthly!$A$2))*12+MONTH($A13)-MONTH( Monthly!$A$2)-5),0,7,1))</f>
        <v>690.08132231404772</v>
      </c>
      <c r="F13" s="59">
        <f ca="1">SUM(OFFSET( Monthly!C$1,MAX(7, (YEAR($A13)-YEAR( Monthly!$A$2))*12+MONTH($A13)-MONTH( Monthly!$A$2)-4),0,6,1))</f>
        <v>428.36231404958568</v>
      </c>
      <c r="G13" s="59">
        <f ca="1">SUM(OFFSET( Monthly!C$1,MAX(8, (YEAR($A13)-YEAR( Monthly!$A$2))*12+MONTH($A13)-MONTH( Monthly!$A$2)-3),0,5,1))</f>
        <v>293.52595041322235</v>
      </c>
      <c r="H13" s="59">
        <f ca="1">SUM(OFFSET( Monthly!C$1,MAX(9, (YEAR($A13)-YEAR( Monthly!$A$2))*12+MONTH($A13)-MONTH( Monthly!$A$2)-2),0,4,1))</f>
        <v>175.23173553718959</v>
      </c>
    </row>
    <row r="14" spans="1:8" x14ac:dyDescent="0.25">
      <c r="A14" s="56">
        <f t="shared" si="1"/>
        <v>26937</v>
      </c>
      <c r="B14" s="57">
        <f ca="1">IF(ISERROR(AVERAGE(OFFSET( Monthly!B$1,MAX(1, (YEAR($A14)-YEAR( Monthly!$A$2))*12+MONTH($A14)-MONTH( Monthly!$A$2)-10),0,12,1))),"NaN",SUM(OFFSET( Monthly!B$1,MAX(1, (YEAR($A14)-YEAR( Monthly!$A$2))*12+MONTH($A14)-MONTH( Monthly!$A$2)-10),0,12,1)))</f>
        <v>626457.52066115546</v>
      </c>
      <c r="C14" s="59">
        <f t="shared" ca="1" si="0"/>
        <v>626.45752066115551</v>
      </c>
      <c r="E14" s="59">
        <f ca="1">SUM(OFFSET( Monthly!C$1,MAX(6, (YEAR($A14)-YEAR( Monthly!$A$2))*12+MONTH($A14)-MONTH( Monthly!$A$2)-5),0,7,1))</f>
        <v>332.11636363636279</v>
      </c>
      <c r="F14" s="59">
        <f ca="1">SUM(OFFSET( Monthly!C$1,MAX(7, (YEAR($A14)-YEAR( Monthly!$A$2))*12+MONTH($A14)-MONTH( Monthly!$A$2)-4),0,6,1))</f>
        <v>252.38082644628031</v>
      </c>
      <c r="G14" s="59">
        <f ca="1">SUM(OFFSET( Monthly!C$1,MAX(8, (YEAR($A14)-YEAR( Monthly!$A$2))*12+MONTH($A14)-MONTH( Monthly!$A$2)-3),0,5,1))</f>
        <v>185.10148760330529</v>
      </c>
      <c r="H14" s="59">
        <f ca="1">SUM(OFFSET( Monthly!C$1,MAX(9, (YEAR($A14)-YEAR( Monthly!$A$2))*12+MONTH($A14)-MONTH( Monthly!$A$2)-2),0,4,1))</f>
        <v>121.88429752066082</v>
      </c>
    </row>
    <row r="15" spans="1:8" x14ac:dyDescent="0.25">
      <c r="A15" s="56">
        <f t="shared" si="1"/>
        <v>27302</v>
      </c>
      <c r="B15" s="57">
        <f ca="1">IF(ISERROR(AVERAGE(OFFSET( Monthly!B$1,MAX(1, (YEAR($A15)-YEAR( Monthly!$A$2))*12+MONTH($A15)-MONTH( Monthly!$A$2)-10),0,12,1))),"NaN",SUM(OFFSET( Monthly!B$1,MAX(1, (YEAR($A15)-YEAR( Monthly!$A$2))*12+MONTH($A15)-MONTH( Monthly!$A$2)-10),0,12,1)))</f>
        <v>1162698.8429752034</v>
      </c>
      <c r="C15" s="59">
        <f t="shared" ca="1" si="0"/>
        <v>1162.6988429752034</v>
      </c>
      <c r="E15" s="59">
        <f ca="1">SUM(OFFSET( Monthly!C$1,MAX(6, (YEAR($A15)-YEAR( Monthly!$A$2))*12+MONTH($A15)-MONTH( Monthly!$A$2)-5),0,7,1))</f>
        <v>706.91107438016331</v>
      </c>
      <c r="F15" s="59">
        <f ca="1">SUM(OFFSET( Monthly!C$1,MAX(7, (YEAR($A15)-YEAR( Monthly!$A$2))*12+MONTH($A15)-MONTH( Monthly!$A$2)-4),0,6,1))</f>
        <v>559.36066115702329</v>
      </c>
      <c r="G15" s="59">
        <f ca="1">SUM(OFFSET( Monthly!C$1,MAX(8, (YEAR($A15)-YEAR( Monthly!$A$2))*12+MONTH($A15)-MONTH( Monthly!$A$2)-3),0,5,1))</f>
        <v>349.4102479338834</v>
      </c>
      <c r="H15" s="59">
        <f ca="1">SUM(OFFSET( Monthly!C$1,MAX(9, (YEAR($A15)-YEAR( Monthly!$A$2))*12+MONTH($A15)-MONTH( Monthly!$A$2)-2),0,4,1))</f>
        <v>198.4085950413218</v>
      </c>
    </row>
    <row r="16" spans="1:8" x14ac:dyDescent="0.25">
      <c r="A16" s="56">
        <f t="shared" si="1"/>
        <v>27667</v>
      </c>
      <c r="B16" s="57">
        <f ca="1">IF(ISERROR(AVERAGE(OFFSET( Monthly!B$1,MAX(1, (YEAR($A16)-YEAR( Monthly!$A$2))*12+MONTH($A16)-MONTH( Monthly!$A$2)-10),0,12,1))),"NaN",SUM(OFFSET( Monthly!B$1,MAX(1, (YEAR($A16)-YEAR( Monthly!$A$2))*12+MONTH($A16)-MONTH( Monthly!$A$2)-10),0,12,1)))</f>
        <v>911147.10743801401</v>
      </c>
      <c r="C16" s="59">
        <f t="shared" ca="1" si="0"/>
        <v>911.14710743801402</v>
      </c>
      <c r="E16" s="59">
        <f ca="1">SUM(OFFSET( Monthly!C$1,MAX(6, (YEAR($A16)-YEAR( Monthly!$A$2))*12+MONTH($A16)-MONTH( Monthly!$A$2)-5),0,7,1))</f>
        <v>643.19008264462639</v>
      </c>
      <c r="F16" s="59">
        <f ca="1">SUM(OFFSET( Monthly!C$1,MAX(7, (YEAR($A16)-YEAR( Monthly!$A$2))*12+MONTH($A16)-MONTH( Monthly!$A$2)-4),0,6,1))</f>
        <v>527.37520661156884</v>
      </c>
      <c r="G16" s="59">
        <f ca="1">SUM(OFFSET( Monthly!C$1,MAX(8, (YEAR($A16)-YEAR( Monthly!$A$2))*12+MONTH($A16)-MONTH( Monthly!$A$2)-3),0,5,1))</f>
        <v>402.01983471074271</v>
      </c>
      <c r="H16" s="59">
        <f ca="1">SUM(OFFSET( Monthly!C$1,MAX(9, (YEAR($A16)-YEAR( Monthly!$A$2))*12+MONTH($A16)-MONTH( Monthly!$A$2)-2),0,4,1))</f>
        <v>225.90743801652832</v>
      </c>
    </row>
    <row r="17" spans="1:8" x14ac:dyDescent="0.25">
      <c r="A17" s="56">
        <f t="shared" si="1"/>
        <v>28033</v>
      </c>
      <c r="B17" s="57">
        <f ca="1">IF(ISERROR(AVERAGE(OFFSET( Monthly!B$1,MAX(1, (YEAR($A17)-YEAR( Monthly!$A$2))*12+MONTH($A17)-MONTH( Monthly!$A$2)-10),0,12,1))),"NaN",SUM(OFFSET( Monthly!B$1,MAX(1, (YEAR($A17)-YEAR( Monthly!$A$2))*12+MONTH($A17)-MONTH( Monthly!$A$2)-10),0,12,1)))</f>
        <v>738668.42975206417</v>
      </c>
      <c r="C17" s="59">
        <f t="shared" ca="1" si="0"/>
        <v>738.66842975206418</v>
      </c>
      <c r="E17" s="59">
        <f ca="1">SUM(OFFSET( Monthly!C$1,MAX(6, (YEAR($A17)-YEAR( Monthly!$A$2))*12+MONTH($A17)-MONTH( Monthly!$A$2)-5),0,7,1))</f>
        <v>431.9940495867757</v>
      </c>
      <c r="F17" s="59">
        <f ca="1">SUM(OFFSET( Monthly!C$1,MAX(7, (YEAR($A17)-YEAR( Monthly!$A$2))*12+MONTH($A17)-MONTH( Monthly!$A$2)-4),0,6,1))</f>
        <v>339.88165289256108</v>
      </c>
      <c r="G17" s="59">
        <f ca="1">SUM(OFFSET( Monthly!C$1,MAX(8, (YEAR($A17)-YEAR( Monthly!$A$2))*12+MONTH($A17)-MONTH( Monthly!$A$2)-3),0,5,1))</f>
        <v>243.66347107437952</v>
      </c>
      <c r="H17" s="59">
        <f ca="1">SUM(OFFSET( Monthly!C$1,MAX(9, (YEAR($A17)-YEAR( Monthly!$A$2))*12+MONTH($A17)-MONTH( Monthly!$A$2)-2),0,4,1))</f>
        <v>159.15966942148717</v>
      </c>
    </row>
    <row r="18" spans="1:8" x14ac:dyDescent="0.25">
      <c r="A18" s="56">
        <f t="shared" si="1"/>
        <v>28398</v>
      </c>
      <c r="B18" s="57">
        <f ca="1">IF(ISERROR(AVERAGE(OFFSET( Monthly!B$1,MAX(1, (YEAR($A18)-YEAR( Monthly!$A$2))*12+MONTH($A18)-MONTH( Monthly!$A$2)-10),0,12,1))),"NaN",SUM(OFFSET( Monthly!B$1,MAX(1, (YEAR($A18)-YEAR( Monthly!$A$2))*12+MONTH($A18)-MONTH( Monthly!$A$2)-10),0,12,1)))</f>
        <v>521879.00826446136</v>
      </c>
      <c r="C18" s="59">
        <f t="shared" ca="1" si="0"/>
        <v>521.87900826446139</v>
      </c>
      <c r="E18" s="59">
        <f ca="1">SUM(OFFSET( Monthly!C$1,MAX(6, (YEAR($A18)-YEAR( Monthly!$A$2))*12+MONTH($A18)-MONTH( Monthly!$A$2)-5),0,7,1))</f>
        <v>297.52462809917273</v>
      </c>
      <c r="F18" s="59">
        <f ca="1">SUM(OFFSET( Monthly!C$1,MAX(7, (YEAR($A18)-YEAR( Monthly!$A$2))*12+MONTH($A18)-MONTH( Monthly!$A$2)-4),0,6,1))</f>
        <v>237.00892561983409</v>
      </c>
      <c r="G18" s="59">
        <f ca="1">SUM(OFFSET( Monthly!C$1,MAX(8, (YEAR($A18)-YEAR( Monthly!$A$2))*12+MONTH($A18)-MONTH( Monthly!$A$2)-3),0,5,1))</f>
        <v>187.38247933884247</v>
      </c>
      <c r="H18" s="59">
        <f ca="1">SUM(OFFSET( Monthly!C$1,MAX(9, (YEAR($A18)-YEAR( Monthly!$A$2))*12+MONTH($A18)-MONTH( Monthly!$A$2)-2),0,4,1))</f>
        <v>138.45421487603269</v>
      </c>
    </row>
    <row r="19" spans="1:8" x14ac:dyDescent="0.25">
      <c r="A19" s="56">
        <f t="shared" si="1"/>
        <v>28763</v>
      </c>
      <c r="B19" s="57">
        <f ca="1">IF(ISERROR(AVERAGE(OFFSET( Monthly!B$1,MAX(1, (YEAR($A19)-YEAR( Monthly!$A$2))*12+MONTH($A19)-MONTH( Monthly!$A$2)-10),0,12,1))),"NaN",SUM(OFFSET( Monthly!B$1,MAX(1, (YEAR($A19)-YEAR( Monthly!$A$2))*12+MONTH($A19)-MONTH( Monthly!$A$2)-10),0,12,1)))</f>
        <v>887888.92561983236</v>
      </c>
      <c r="C19" s="59">
        <f t="shared" ca="1" si="0"/>
        <v>887.88892561983232</v>
      </c>
      <c r="E19" s="59">
        <f ca="1">SUM(OFFSET( Monthly!C$1,MAX(6, (YEAR($A19)-YEAR( Monthly!$A$2))*12+MONTH($A19)-MONTH( Monthly!$A$2)-5),0,7,1))</f>
        <v>517.16826446280857</v>
      </c>
      <c r="F19" s="59">
        <f ca="1">SUM(OFFSET( Monthly!C$1,MAX(7, (YEAR($A19)-YEAR( Monthly!$A$2))*12+MONTH($A19)-MONTH( Monthly!$A$2)-4),0,6,1))</f>
        <v>396.5732231404948</v>
      </c>
      <c r="G19" s="59">
        <f ca="1">SUM(OFFSET( Monthly!C$1,MAX(8, (YEAR($A19)-YEAR( Monthly!$A$2))*12+MONTH($A19)-MONTH( Monthly!$A$2)-3),0,5,1))</f>
        <v>259.1385123966935</v>
      </c>
      <c r="H19" s="59">
        <f ca="1">SUM(OFFSET( Monthly!C$1,MAX(9, (YEAR($A19)-YEAR( Monthly!$A$2))*12+MONTH($A19)-MONTH( Monthly!$A$2)-2),0,4,1))</f>
        <v>152.2492561983467</v>
      </c>
    </row>
    <row r="20" spans="1:8" x14ac:dyDescent="0.25">
      <c r="A20" s="56">
        <f t="shared" si="1"/>
        <v>29128</v>
      </c>
      <c r="B20" s="57">
        <f ca="1">IF(ISERROR(AVERAGE(OFFSET( Monthly!B$1,MAX(1, (YEAR($A20)-YEAR( Monthly!$A$2))*12+MONTH($A20)-MONTH( Monthly!$A$2)-10),0,12,1))),"NaN",SUM(OFFSET( Monthly!B$1,MAX(1, (YEAR($A20)-YEAR( Monthly!$A$2))*12+MONTH($A20)-MONTH( Monthly!$A$2)-10),0,12,1)))</f>
        <v>528559.33884297381</v>
      </c>
      <c r="C20" s="59">
        <f t="shared" ca="1" si="0"/>
        <v>528.55933884297383</v>
      </c>
      <c r="E20" s="59">
        <f ca="1">SUM(OFFSET( Monthly!C$1,MAX(6, (YEAR($A20)-YEAR( Monthly!$A$2))*12+MONTH($A20)-MONTH( Monthly!$A$2)-5),0,7,1))</f>
        <v>327.57619834710658</v>
      </c>
      <c r="F20" s="59">
        <f ca="1">SUM(OFFSET( Monthly!C$1,MAX(7, (YEAR($A20)-YEAR( Monthly!$A$2))*12+MONTH($A20)-MONTH( Monthly!$A$2)-4),0,6,1))</f>
        <v>251.17487603305719</v>
      </c>
      <c r="G20" s="59">
        <f ca="1">SUM(OFFSET( Monthly!C$1,MAX(8, (YEAR($A20)-YEAR( Monthly!$A$2))*12+MONTH($A20)-MONTH( Monthly!$A$2)-3),0,5,1))</f>
        <v>189.24297520661105</v>
      </c>
      <c r="H20" s="59">
        <f ca="1">SUM(OFFSET( Monthly!C$1,MAX(9, (YEAR($A20)-YEAR( Monthly!$A$2))*12+MONTH($A20)-MONTH( Monthly!$A$2)-2),0,4,1))</f>
        <v>116.8284297520658</v>
      </c>
    </row>
    <row r="21" spans="1:8" x14ac:dyDescent="0.25">
      <c r="A21" s="56">
        <f t="shared" si="1"/>
        <v>29494</v>
      </c>
      <c r="B21" s="57">
        <f ca="1">IF(ISERROR(AVERAGE(OFFSET( Monthly!B$1,MAX(1, (YEAR($A21)-YEAR( Monthly!$A$2))*12+MONTH($A21)-MONTH( Monthly!$A$2)-10),0,12,1))),"NaN",SUM(OFFSET( Monthly!B$1,MAX(1, (YEAR($A21)-YEAR( Monthly!$A$2))*12+MONTH($A21)-MONTH( Monthly!$A$2)-10),0,12,1)))</f>
        <v>702277.68595041137</v>
      </c>
      <c r="C21" s="59">
        <f t="shared" ca="1" si="0"/>
        <v>702.27768595041141</v>
      </c>
      <c r="E21" s="59">
        <f ca="1">SUM(OFFSET( Monthly!C$1,MAX(6, (YEAR($A21)-YEAR( Monthly!$A$2))*12+MONTH($A21)-MONTH( Monthly!$A$2)-5),0,7,1))</f>
        <v>394.59570247933783</v>
      </c>
      <c r="F21" s="59">
        <f ca="1">SUM(OFFSET( Monthly!C$1,MAX(7, (YEAR($A21)-YEAR( Monthly!$A$2))*12+MONTH($A21)-MONTH( Monthly!$A$2)-4),0,6,1))</f>
        <v>309.00892561983392</v>
      </c>
      <c r="G21" s="59">
        <f ca="1">SUM(OFFSET( Monthly!C$1,MAX(8, (YEAR($A21)-YEAR( Monthly!$A$2))*12+MONTH($A21)-MONTH( Monthly!$A$2)-3),0,5,1))</f>
        <v>229.96760330578451</v>
      </c>
      <c r="H21" s="59">
        <f ca="1">SUM(OFFSET( Monthly!C$1,MAX(9, (YEAR($A21)-YEAR( Monthly!$A$2))*12+MONTH($A21)-MONTH( Monthly!$A$2)-2),0,4,1))</f>
        <v>137.78578512396658</v>
      </c>
    </row>
    <row r="22" spans="1:8" x14ac:dyDescent="0.25">
      <c r="A22" s="56">
        <f t="shared" si="1"/>
        <v>29859</v>
      </c>
      <c r="B22" s="57">
        <f ca="1">IF(ISERROR(AVERAGE(OFFSET( Monthly!B$1,MAX(1, (YEAR($A22)-YEAR( Monthly!$A$2))*12+MONTH($A22)-MONTH( Monthly!$A$2)-10),0,12,1))),"NaN",SUM(OFFSET( Monthly!B$1,MAX(1, (YEAR($A22)-YEAR( Monthly!$A$2))*12+MONTH($A22)-MONTH( Monthly!$A$2)-10),0,12,1)))</f>
        <v>518437.68595041189</v>
      </c>
      <c r="C22" s="59">
        <f t="shared" ca="1" si="0"/>
        <v>518.43768595041195</v>
      </c>
      <c r="E22" s="59">
        <f ca="1">SUM(OFFSET( Monthly!C$1,MAX(6, (YEAR($A22)-YEAR( Monthly!$A$2))*12+MONTH($A22)-MONTH( Monthly!$A$2)-5),0,7,1))</f>
        <v>281.86512396694144</v>
      </c>
      <c r="F22" s="59">
        <f ca="1">SUM(OFFSET( Monthly!C$1,MAX(7, (YEAR($A22)-YEAR( Monthly!$A$2))*12+MONTH($A22)-MONTH( Monthly!$A$2)-4),0,6,1))</f>
        <v>216.3609917355366</v>
      </c>
      <c r="G22" s="59">
        <f ca="1">SUM(OFFSET( Monthly!C$1,MAX(8, (YEAR($A22)-YEAR( Monthly!$A$2))*12+MONTH($A22)-MONTH( Monthly!$A$2)-3),0,5,1))</f>
        <v>154.55404958677644</v>
      </c>
      <c r="H22" s="59">
        <f ca="1">SUM(OFFSET( Monthly!C$1,MAX(9, (YEAR($A22)-YEAR( Monthly!$A$2))*12+MONTH($A22)-MONTH( Monthly!$A$2)-2),0,4,1))</f>
        <v>104.15801652892534</v>
      </c>
    </row>
    <row r="23" spans="1:8" x14ac:dyDescent="0.25">
      <c r="A23" s="56">
        <f t="shared" si="1"/>
        <v>30224</v>
      </c>
      <c r="B23" s="57">
        <f ca="1">IF(ISERROR(AVERAGE(OFFSET( Monthly!B$1,MAX(1, (YEAR($A23)-YEAR( Monthly!$A$2))*12+MONTH($A23)-MONTH( Monthly!$A$2)-10),0,12,1))),"NaN",SUM(OFFSET( Monthly!B$1,MAX(1, (YEAR($A23)-YEAR( Monthly!$A$2))*12+MONTH($A23)-MONTH( Monthly!$A$2)-10),0,12,1)))</f>
        <v>1183077.0247933855</v>
      </c>
      <c r="C23" s="59">
        <f t="shared" ca="1" si="0"/>
        <v>1183.0770247933856</v>
      </c>
      <c r="E23" s="59">
        <f ca="1">SUM(OFFSET( Monthly!C$1,MAX(6, (YEAR($A23)-YEAR( Monthly!$A$2))*12+MONTH($A23)-MONTH( Monthly!$A$2)-5),0,7,1))</f>
        <v>713.21256198346907</v>
      </c>
      <c r="F23" s="59">
        <f ca="1">SUM(OFFSET( Monthly!C$1,MAX(7, (YEAR($A23)-YEAR( Monthly!$A$2))*12+MONTH($A23)-MONTH( Monthly!$A$2)-4),0,6,1))</f>
        <v>535.7117355371887</v>
      </c>
      <c r="G23" s="59">
        <f ca="1">SUM(OFFSET( Monthly!C$1,MAX(8, (YEAR($A23)-YEAR( Monthly!$A$2))*12+MONTH($A23)-MONTH( Monthly!$A$2)-3),0,5,1))</f>
        <v>364.8158677685941</v>
      </c>
      <c r="H23" s="59">
        <f ca="1">SUM(OFFSET( Monthly!C$1,MAX(9, (YEAR($A23)-YEAR( Monthly!$A$2))*12+MONTH($A23)-MONTH( Monthly!$A$2)-2),0,4,1))</f>
        <v>194.09851239669371</v>
      </c>
    </row>
    <row r="24" spans="1:8" x14ac:dyDescent="0.25">
      <c r="A24" s="56">
        <f t="shared" si="1"/>
        <v>30589</v>
      </c>
      <c r="B24" s="57">
        <f ca="1">IF(ISERROR(AVERAGE(OFFSET( Monthly!B$1,MAX(1, (YEAR($A24)-YEAR( Monthly!$A$2))*12+MONTH($A24)-MONTH( Monthly!$A$2)-10),0,12,1))),"NaN",SUM(OFFSET( Monthly!B$1,MAX(1, (YEAR($A24)-YEAR( Monthly!$A$2))*12+MONTH($A24)-MONTH( Monthly!$A$2)-10),0,12,1)))</f>
        <v>1198514.3801652859</v>
      </c>
      <c r="C24" s="59">
        <f t="shared" ca="1" si="0"/>
        <v>1198.514380165286</v>
      </c>
      <c r="E24" s="59">
        <f ca="1">SUM(OFFSET( Monthly!C$1,MAX(6, (YEAR($A24)-YEAR( Monthly!$A$2))*12+MONTH($A24)-MONTH( Monthly!$A$2)-5),0,7,1))</f>
        <v>867.32033057851015</v>
      </c>
      <c r="F24" s="59">
        <f ca="1">SUM(OFFSET( Monthly!C$1,MAX(7, (YEAR($A24)-YEAR( Monthly!$A$2))*12+MONTH($A24)-MONTH( Monthly!$A$2)-4),0,6,1))</f>
        <v>669.78644628098994</v>
      </c>
      <c r="G24" s="59">
        <f ca="1">SUM(OFFSET( Monthly!C$1,MAX(8, (YEAR($A24)-YEAR( Monthly!$A$2))*12+MONTH($A24)-MONTH( Monthly!$A$2)-3),0,5,1))</f>
        <v>480.52363636363509</v>
      </c>
      <c r="H24" s="59">
        <f ca="1">SUM(OFFSET( Monthly!C$1,MAX(9, (YEAR($A24)-YEAR( Monthly!$A$2))*12+MONTH($A24)-MONTH( Monthly!$A$2)-2),0,4,1))</f>
        <v>296.53685950413143</v>
      </c>
    </row>
    <row r="25" spans="1:8" x14ac:dyDescent="0.25">
      <c r="A25" s="56">
        <f t="shared" si="1"/>
        <v>30955</v>
      </c>
      <c r="B25" s="57">
        <f ca="1">IF(ISERROR(AVERAGE(OFFSET( Monthly!B$1,MAX(1, (YEAR($A25)-YEAR( Monthly!$A$2))*12+MONTH($A25)-MONTH( Monthly!$A$2)-10),0,12,1))),"NaN",SUM(OFFSET( Monthly!B$1,MAX(1, (YEAR($A25)-YEAR( Monthly!$A$2))*12+MONTH($A25)-MONTH( Monthly!$A$2)-10),0,12,1)))</f>
        <v>1151494.2148760301</v>
      </c>
      <c r="C25" s="59">
        <f t="shared" ca="1" si="0"/>
        <v>1151.4942148760301</v>
      </c>
      <c r="E25" s="59">
        <f ca="1">SUM(OFFSET( Monthly!C$1,MAX(6, (YEAR($A25)-YEAR( Monthly!$A$2))*12+MONTH($A25)-MONTH( Monthly!$A$2)-5),0,7,1))</f>
        <v>776.12628099173355</v>
      </c>
      <c r="F25" s="59">
        <f ca="1">SUM(OFFSET( Monthly!C$1,MAX(7, (YEAR($A25)-YEAR( Monthly!$A$2))*12+MONTH($A25)-MONTH( Monthly!$A$2)-4),0,6,1))</f>
        <v>594.57917355371751</v>
      </c>
      <c r="G25" s="59">
        <f ca="1">SUM(OFFSET( Monthly!C$1,MAX(8, (YEAR($A25)-YEAR( Monthly!$A$2))*12+MONTH($A25)-MONTH( Monthly!$A$2)-3),0,5,1))</f>
        <v>413.92462809917248</v>
      </c>
      <c r="H25" s="59">
        <f ca="1">SUM(OFFSET( Monthly!C$1,MAX(9, (YEAR($A25)-YEAR( Monthly!$A$2))*12+MONTH($A25)-MONTH( Monthly!$A$2)-2),0,4,1))</f>
        <v>239.27999999999935</v>
      </c>
    </row>
    <row r="26" spans="1:8" x14ac:dyDescent="0.25">
      <c r="A26" s="56">
        <f t="shared" si="1"/>
        <v>31320</v>
      </c>
      <c r="B26" s="57">
        <f ca="1">IF(ISERROR(AVERAGE(OFFSET( Monthly!B$1,MAX(1, (YEAR($A26)-YEAR( Monthly!$A$2))*12+MONTH($A26)-MONTH( Monthly!$A$2)-10),0,12,1))),"NaN",SUM(OFFSET( Monthly!B$1,MAX(1, (YEAR($A26)-YEAR( Monthly!$A$2))*12+MONTH($A26)-MONTH( Monthly!$A$2)-10),0,12,1)))</f>
        <v>840236.03305784904</v>
      </c>
      <c r="C26" s="59">
        <f t="shared" ca="1" si="0"/>
        <v>840.236033057849</v>
      </c>
      <c r="E26" s="59">
        <f ca="1">SUM(OFFSET( Monthly!C$1,MAX(6, (YEAR($A26)-YEAR( Monthly!$A$2))*12+MONTH($A26)-MONTH( Monthly!$A$2)-5),0,7,1))</f>
        <v>524.68165289256058</v>
      </c>
      <c r="F26" s="59">
        <f ca="1">SUM(OFFSET( Monthly!C$1,MAX(7, (YEAR($A26)-YEAR( Monthly!$A$2))*12+MONTH($A26)-MONTH( Monthly!$A$2)-4),0,6,1))</f>
        <v>432.80727272727154</v>
      </c>
      <c r="G26" s="59">
        <f ca="1">SUM(OFFSET( Monthly!C$1,MAX(8, (YEAR($A26)-YEAR( Monthly!$A$2))*12+MONTH($A26)-MONTH( Monthly!$A$2)-3),0,5,1))</f>
        <v>258.12297520661087</v>
      </c>
      <c r="H26" s="59">
        <f ca="1">SUM(OFFSET( Monthly!C$1,MAX(9, (YEAR($A26)-YEAR( Monthly!$A$2))*12+MONTH($A26)-MONTH( Monthly!$A$2)-2),0,4,1))</f>
        <v>169.38247933884253</v>
      </c>
    </row>
    <row r="27" spans="1:8" x14ac:dyDescent="0.25">
      <c r="A27" s="56">
        <f t="shared" si="1"/>
        <v>31685</v>
      </c>
      <c r="B27" s="57">
        <f ca="1">IF(ISERROR(AVERAGE(OFFSET( Monthly!B$1,MAX(1, (YEAR($A27)-YEAR( Monthly!$A$2))*12+MONTH($A27)-MONTH( Monthly!$A$2)-10),0,12,1))),"NaN",SUM(OFFSET( Monthly!B$1,MAX(1, (YEAR($A27)-YEAR( Monthly!$A$2))*12+MONTH($A27)-MONTH( Monthly!$A$2)-10),0,12,1)))</f>
        <v>1018903.140495865</v>
      </c>
      <c r="C27" s="59">
        <f t="shared" ca="1" si="0"/>
        <v>1018.903140495865</v>
      </c>
      <c r="E27" s="59">
        <f ca="1">SUM(OFFSET( Monthly!C$1,MAX(6, (YEAR($A27)-YEAR( Monthly!$A$2))*12+MONTH($A27)-MONTH( Monthly!$A$2)-5),0,7,1))</f>
        <v>627.3480991735521</v>
      </c>
      <c r="F27" s="59">
        <f ca="1">SUM(OFFSET( Monthly!C$1,MAX(7, (YEAR($A27)-YEAR( Monthly!$A$2))*12+MONTH($A27)-MONTH( Monthly!$A$2)-4),0,6,1))</f>
        <v>400.39933884297415</v>
      </c>
      <c r="G27" s="59">
        <f ca="1">SUM(OFFSET( Monthly!C$1,MAX(8, (YEAR($A27)-YEAR( Monthly!$A$2))*12+MONTH($A27)-MONTH( Monthly!$A$2)-3),0,5,1))</f>
        <v>270.22413223140421</v>
      </c>
      <c r="H27" s="59">
        <f ca="1">SUM(OFFSET( Monthly!C$1,MAX(9, (YEAR($A27)-YEAR( Monthly!$A$2))*12+MONTH($A27)-MONTH( Monthly!$A$2)-2),0,4,1))</f>
        <v>178.38942148760285</v>
      </c>
    </row>
    <row r="28" spans="1:8" x14ac:dyDescent="0.25">
      <c r="A28" s="56">
        <f t="shared" si="1"/>
        <v>32050</v>
      </c>
      <c r="B28" s="57">
        <f ca="1">IF(ISERROR(AVERAGE(OFFSET( Monthly!B$1,MAX(1, (YEAR($A28)-YEAR( Monthly!$A$2))*12+MONTH($A28)-MONTH( Monthly!$A$2)-10),0,12,1))),"NaN",SUM(OFFSET( Monthly!B$1,MAX(1, (YEAR($A28)-YEAR( Monthly!$A$2))*12+MONTH($A28)-MONTH( Monthly!$A$2)-10),0,12,1)))</f>
        <v>645601.98347107274</v>
      </c>
      <c r="C28" s="59">
        <f t="shared" ca="1" si="0"/>
        <v>645.6019834710728</v>
      </c>
      <c r="E28" s="59">
        <f ca="1">SUM(OFFSET( Monthly!C$1,MAX(6, (YEAR($A28)-YEAR( Monthly!$A$2))*12+MONTH($A28)-MONTH( Monthly!$A$2)-5),0,7,1))</f>
        <v>365.1054545454536</v>
      </c>
      <c r="F28" s="59">
        <f ca="1">SUM(OFFSET( Monthly!C$1,MAX(7, (YEAR($A28)-YEAR( Monthly!$A$2))*12+MONTH($A28)-MONTH( Monthly!$A$2)-4),0,6,1))</f>
        <v>271.40628099173483</v>
      </c>
      <c r="G28" s="59">
        <f ca="1">SUM(OFFSET( Monthly!C$1,MAX(8, (YEAR($A28)-YEAR( Monthly!$A$2))*12+MONTH($A28)-MONTH( Monthly!$A$2)-3),0,5,1))</f>
        <v>195.85586776859449</v>
      </c>
      <c r="H28" s="59">
        <f ca="1">SUM(OFFSET( Monthly!C$1,MAX(9, (YEAR($A28)-YEAR( Monthly!$A$2))*12+MONTH($A28)-MONTH( Monthly!$A$2)-2),0,4,1))</f>
        <v>138.04958677685914</v>
      </c>
    </row>
    <row r="29" spans="1:8" x14ac:dyDescent="0.25">
      <c r="A29" s="56">
        <f t="shared" si="1"/>
        <v>32416</v>
      </c>
      <c r="B29" s="57">
        <f ca="1">IF(ISERROR(AVERAGE(OFFSET( Monthly!B$1,MAX(1, (YEAR($A29)-YEAR( Monthly!$A$2))*12+MONTH($A29)-MONTH( Monthly!$A$2)-10),0,12,1))),"NaN",SUM(OFFSET( Monthly!B$1,MAX(1, (YEAR($A29)-YEAR( Monthly!$A$2))*12+MONTH($A29)-MONTH( Monthly!$A$2)-10),0,12,1)))</f>
        <v>564115.04132231243</v>
      </c>
      <c r="C29" s="59">
        <f t="shared" ca="1" si="0"/>
        <v>564.11504132231244</v>
      </c>
      <c r="E29" s="59">
        <f ca="1">SUM(OFFSET( Monthly!C$1,MAX(6, (YEAR($A29)-YEAR( Monthly!$A$2))*12+MONTH($A29)-MONTH( Monthly!$A$2)-5),0,7,1))</f>
        <v>303.00495867768512</v>
      </c>
      <c r="F29" s="59">
        <f ca="1">SUM(OFFSET( Monthly!C$1,MAX(7, (YEAR($A29)-YEAR( Monthly!$A$2))*12+MONTH($A29)-MONTH( Monthly!$A$2)-4),0,6,1))</f>
        <v>227.71239669421428</v>
      </c>
      <c r="G29" s="59">
        <f ca="1">SUM(OFFSET( Monthly!C$1,MAX(8, (YEAR($A29)-YEAR( Monthly!$A$2))*12+MONTH($A29)-MONTH( Monthly!$A$2)-3),0,5,1))</f>
        <v>167.7560330578508</v>
      </c>
      <c r="H29" s="59">
        <f ca="1">SUM(OFFSET( Monthly!C$1,MAX(9, (YEAR($A29)-YEAR( Monthly!$A$2))*12+MONTH($A29)-MONTH( Monthly!$A$2)-2),0,4,1))</f>
        <v>118.15735537190051</v>
      </c>
    </row>
    <row r="30" spans="1:8" x14ac:dyDescent="0.25">
      <c r="A30" s="56">
        <f t="shared" si="1"/>
        <v>32781</v>
      </c>
      <c r="B30" s="57">
        <f ca="1">IF(ISERROR(AVERAGE(OFFSET( Monthly!B$1,MAX(1, (YEAR($A30)-YEAR( Monthly!$A$2))*12+MONTH($A30)-MONTH( Monthly!$A$2)-10),0,12,1))),"NaN",SUM(OFFSET( Monthly!B$1,MAX(1, (YEAR($A30)-YEAR( Monthly!$A$2))*12+MONTH($A30)-MONTH( Monthly!$A$2)-10),0,12,1)))</f>
        <v>805299.17355371686</v>
      </c>
      <c r="C30" s="59">
        <f t="shared" ca="1" si="0"/>
        <v>805.29917355371686</v>
      </c>
      <c r="E30" s="59">
        <f ca="1">SUM(OFFSET( Monthly!C$1,MAX(6, (YEAR($A30)-YEAR( Monthly!$A$2))*12+MONTH($A30)-MONTH( Monthly!$A$2)-5),0,7,1))</f>
        <v>597.09818181818025</v>
      </c>
      <c r="F30" s="59">
        <f ca="1">SUM(OFFSET( Monthly!C$1,MAX(7, (YEAR($A30)-YEAR( Monthly!$A$2))*12+MONTH($A30)-MONTH( Monthly!$A$2)-4),0,6,1))</f>
        <v>424.63537190082519</v>
      </c>
      <c r="G30" s="59">
        <f ca="1">SUM(OFFSET( Monthly!C$1,MAX(8, (YEAR($A30)-YEAR( Monthly!$A$2))*12+MONTH($A30)-MONTH( Monthly!$A$2)-3),0,5,1))</f>
        <v>252.11305785123898</v>
      </c>
      <c r="H30" s="59">
        <f ca="1">SUM(OFFSET( Monthly!C$1,MAX(9, (YEAR($A30)-YEAR( Monthly!$A$2))*12+MONTH($A30)-MONTH( Monthly!$A$2)-2),0,4,1))</f>
        <v>143.65685950413183</v>
      </c>
    </row>
    <row r="31" spans="1:8" x14ac:dyDescent="0.25">
      <c r="A31" s="56">
        <f t="shared" si="1"/>
        <v>33146</v>
      </c>
      <c r="B31" s="57">
        <f ca="1">IF(ISERROR(AVERAGE(OFFSET( Monthly!B$1,MAX(1, (YEAR($A31)-YEAR( Monthly!$A$2))*12+MONTH($A31)-MONTH( Monthly!$A$2)-10),0,12,1))),"NaN",SUM(OFFSET( Monthly!B$1,MAX(1, (YEAR($A31)-YEAR( Monthly!$A$2))*12+MONTH($A31)-MONTH( Monthly!$A$2)-10),0,12,1)))</f>
        <v>502127.60330578382</v>
      </c>
      <c r="C31" s="59">
        <f t="shared" ca="1" si="0"/>
        <v>502.12760330578379</v>
      </c>
      <c r="E31" s="59">
        <f ca="1">SUM(OFFSET( Monthly!C$1,MAX(6, (YEAR($A31)-YEAR( Monthly!$A$2))*12+MONTH($A31)-MONTH( Monthly!$A$2)-5),0,7,1))</f>
        <v>287.34148760330498</v>
      </c>
      <c r="F31" s="59">
        <f ca="1">SUM(OFFSET( Monthly!C$1,MAX(7, (YEAR($A31)-YEAR( Monthly!$A$2))*12+MONTH($A31)-MONTH( Monthly!$A$2)-4),0,6,1))</f>
        <v>211.94975206611511</v>
      </c>
      <c r="G31" s="59">
        <f ca="1">SUM(OFFSET( Monthly!C$1,MAX(8, (YEAR($A31)-YEAR( Monthly!$A$2))*12+MONTH($A31)-MONTH( Monthly!$A$2)-3),0,5,1))</f>
        <v>150.58115702479296</v>
      </c>
      <c r="H31" s="59">
        <f ca="1">SUM(OFFSET( Monthly!C$1,MAX(9, (YEAR($A31)-YEAR( Monthly!$A$2))*12+MONTH($A31)-MONTH( Monthly!$A$2)-2),0,4,1))</f>
        <v>113.24033057851209</v>
      </c>
    </row>
    <row r="32" spans="1:8" x14ac:dyDescent="0.25">
      <c r="A32" s="56">
        <f t="shared" si="1"/>
        <v>33511</v>
      </c>
      <c r="B32" s="57">
        <f ca="1">IF(ISERROR(AVERAGE(OFFSET( Monthly!B$1,MAX(1, (YEAR($A32)-YEAR( Monthly!$A$2))*12+MONTH($A32)-MONTH( Monthly!$A$2)-10),0,12,1))),"NaN",SUM(OFFSET( Monthly!B$1,MAX(1, (YEAR($A32)-YEAR( Monthly!$A$2))*12+MONTH($A32)-MONTH( Monthly!$A$2)-10),0,12,1)))</f>
        <v>425440.66115702374</v>
      </c>
      <c r="C32" s="59">
        <f t="shared" ca="1" si="0"/>
        <v>425.44066115702373</v>
      </c>
      <c r="E32" s="59">
        <f ca="1">SUM(OFFSET( Monthly!C$1,MAX(6, (YEAR($A32)-YEAR( Monthly!$A$2))*12+MONTH($A32)-MONTH( Monthly!$A$2)-5),0,7,1))</f>
        <v>250.37157024793322</v>
      </c>
      <c r="F32" s="59">
        <f ca="1">SUM(OFFSET( Monthly!C$1,MAX(7, (YEAR($A32)-YEAR( Monthly!$A$2))*12+MONTH($A32)-MONTH( Monthly!$A$2)-4),0,6,1))</f>
        <v>200.27305785123912</v>
      </c>
      <c r="G32" s="59">
        <f ca="1">SUM(OFFSET( Monthly!C$1,MAX(8, (YEAR($A32)-YEAR( Monthly!$A$2))*12+MONTH($A32)-MONTH( Monthly!$A$2)-3),0,5,1))</f>
        <v>155.49024793388389</v>
      </c>
      <c r="H32" s="59">
        <f ca="1">SUM(OFFSET( Monthly!C$1,MAX(9, (YEAR($A32)-YEAR( Monthly!$A$2))*12+MONTH($A32)-MONTH( Monthly!$A$2)-2),0,4,1))</f>
        <v>108.31338842975177</v>
      </c>
    </row>
    <row r="33" spans="1:8" x14ac:dyDescent="0.25">
      <c r="A33" s="56">
        <f t="shared" si="1"/>
        <v>33877</v>
      </c>
      <c r="B33" s="57">
        <f ca="1">IF(ISERROR(AVERAGE(OFFSET( Monthly!B$1,MAX(1, (YEAR($A33)-YEAR( Monthly!$A$2))*12+MONTH($A33)-MONTH( Monthly!$A$2)-10),0,12,1))),"NaN",SUM(OFFSET( Monthly!B$1,MAX(1, (YEAR($A33)-YEAR( Monthly!$A$2))*12+MONTH($A33)-MONTH( Monthly!$A$2)-10),0,12,1)))</f>
        <v>350695.53719008173</v>
      </c>
      <c r="C33" s="59">
        <f t="shared" ca="1" si="0"/>
        <v>350.69553719008172</v>
      </c>
      <c r="E33" s="59">
        <f ca="1">SUM(OFFSET( Monthly!C$1,MAX(6, (YEAR($A33)-YEAR( Monthly!$A$2))*12+MONTH($A33)-MONTH( Monthly!$A$2)-5),0,7,1))</f>
        <v>182.74115702479293</v>
      </c>
      <c r="F33" s="59">
        <f ca="1">SUM(OFFSET( Monthly!C$1,MAX(7, (YEAR($A33)-YEAR( Monthly!$A$2))*12+MONTH($A33)-MONTH( Monthly!$A$2)-4),0,6,1))</f>
        <v>144.70809917355334</v>
      </c>
      <c r="G33" s="59">
        <f ca="1">SUM(OFFSET( Monthly!C$1,MAX(8, (YEAR($A33)-YEAR( Monthly!$A$2))*12+MONTH($A33)-MONTH( Monthly!$A$2)-3),0,5,1))</f>
        <v>110.03504132231375</v>
      </c>
      <c r="H33" s="59">
        <f ca="1">SUM(OFFSET( Monthly!C$1,MAX(9, (YEAR($A33)-YEAR( Monthly!$A$2))*12+MONTH($A33)-MONTH( Monthly!$A$2)-2),0,4,1))</f>
        <v>86.01322314049564</v>
      </c>
    </row>
    <row r="34" spans="1:8" x14ac:dyDescent="0.25">
      <c r="A34" s="56">
        <f t="shared" si="1"/>
        <v>34242</v>
      </c>
      <c r="B34" s="57">
        <f ca="1">IF(ISERROR(AVERAGE(OFFSET( Monthly!B$1,MAX(1, (YEAR($A34)-YEAR( Monthly!$A$2))*12+MONTH($A34)-MONTH( Monthly!$A$2)-10),0,12,1))),"NaN",SUM(OFFSET( Monthly!B$1,MAX(1, (YEAR($A34)-YEAR( Monthly!$A$2))*12+MONTH($A34)-MONTH( Monthly!$A$2)-10),0,12,1)))</f>
        <v>813732.89256198134</v>
      </c>
      <c r="C34" s="59">
        <f t="shared" ca="1" si="0"/>
        <v>813.73289256198132</v>
      </c>
      <c r="E34" s="59">
        <f ca="1">SUM(OFFSET( Monthly!C$1,MAX(6, (YEAR($A34)-YEAR( Monthly!$A$2))*12+MONTH($A34)-MONTH( Monthly!$A$2)-5),0,7,1))</f>
        <v>646.97652892561803</v>
      </c>
      <c r="F34" s="59">
        <f ca="1">SUM(OFFSET( Monthly!C$1,MAX(7, (YEAR($A34)-YEAR( Monthly!$A$2))*12+MONTH($A34)-MONTH( Monthly!$A$2)-4),0,6,1))</f>
        <v>465.94115702479212</v>
      </c>
      <c r="G34" s="59">
        <f ca="1">SUM(OFFSET( Monthly!C$1,MAX(8, (YEAR($A34)-YEAR( Monthly!$A$2))*12+MONTH($A34)-MONTH( Monthly!$A$2)-3),0,5,1))</f>
        <v>299.78578512396615</v>
      </c>
      <c r="H34" s="59">
        <f ca="1">SUM(OFFSET( Monthly!C$1,MAX(9, (YEAR($A34)-YEAR( Monthly!$A$2))*12+MONTH($A34)-MONTH( Monthly!$A$2)-2),0,4,1))</f>
        <v>170.80066115702434</v>
      </c>
    </row>
    <row r="35" spans="1:8" x14ac:dyDescent="0.25">
      <c r="A35" s="56">
        <f t="shared" si="1"/>
        <v>34607</v>
      </c>
      <c r="B35" s="57">
        <f ca="1">IF(ISERROR(AVERAGE(OFFSET( Monthly!B$1,MAX(1, (YEAR($A35)-YEAR( Monthly!$A$2))*12+MONTH($A35)-MONTH( Monthly!$A$2)-10),0,12,1))),"NaN",SUM(OFFSET( Monthly!B$1,MAX(1, (YEAR($A35)-YEAR( Monthly!$A$2))*12+MONTH($A35)-MONTH( Monthly!$A$2)-10),0,12,1)))</f>
        <v>384045.6198347098</v>
      </c>
      <c r="C35" s="59">
        <f t="shared" ca="1" si="0"/>
        <v>384.04561983470978</v>
      </c>
      <c r="E35" s="59">
        <f ca="1">SUM(OFFSET( Monthly!C$1,MAX(6, (YEAR($A35)-YEAR( Monthly!$A$2))*12+MONTH($A35)-MONTH( Monthly!$A$2)-5),0,7,1))</f>
        <v>206.60033057851189</v>
      </c>
      <c r="F35" s="59">
        <f ca="1">SUM(OFFSET( Monthly!C$1,MAX(7, (YEAR($A35)-YEAR( Monthly!$A$2))*12+MONTH($A35)-MONTH( Monthly!$A$2)-4),0,6,1))</f>
        <v>159.00297520661115</v>
      </c>
      <c r="G35" s="59">
        <f ca="1">SUM(OFFSET( Monthly!C$1,MAX(8, (YEAR($A35)-YEAR( Monthly!$A$2))*12+MONTH($A35)-MONTH( Monthly!$A$2)-3),0,5,1))</f>
        <v>117.27272727272695</v>
      </c>
      <c r="H35" s="59">
        <f ca="1">SUM(OFFSET( Monthly!C$1,MAX(9, (YEAR($A35)-YEAR( Monthly!$A$2))*12+MONTH($A35)-MONTH( Monthly!$A$2)-2),0,4,1))</f>
        <v>84.06545454545433</v>
      </c>
    </row>
    <row r="36" spans="1:8" x14ac:dyDescent="0.25">
      <c r="A36" s="56">
        <f t="shared" ref="A36:A54" si="2">EOMONTH($A35,12)</f>
        <v>34972</v>
      </c>
      <c r="B36" s="57">
        <f ca="1">IF(ISERROR(AVERAGE(OFFSET( Monthly!B$1,MAX(1, (YEAR($A36)-YEAR( Monthly!$A$2))*12+MONTH($A36)-MONTH( Monthly!$A$2)-10),0,12,1))),"NaN",SUM(OFFSET( Monthly!B$1,MAX(1, (YEAR($A36)-YEAR( Monthly!$A$2))*12+MONTH($A36)-MONTH( Monthly!$A$2)-10),0,12,1)))</f>
        <v>744245.95041322103</v>
      </c>
      <c r="C36" s="59">
        <f t="shared" ca="1" si="0"/>
        <v>744.24595041322107</v>
      </c>
      <c r="E36" s="59">
        <f ca="1">SUM(OFFSET( Monthly!C$1,MAX(6, (YEAR($A36)-YEAR( Monthly!$A$2))*12+MONTH($A36)-MONTH( Monthly!$A$2)-5),0,7,1))</f>
        <v>520.48066115702341</v>
      </c>
      <c r="F36" s="59">
        <f ca="1">SUM(OFFSET( Monthly!C$1,MAX(7, (YEAR($A36)-YEAR( Monthly!$A$2))*12+MONTH($A36)-MONTH( Monthly!$A$2)-4),0,6,1))</f>
        <v>397.93983471074279</v>
      </c>
      <c r="G36" s="59">
        <f ca="1">SUM(OFFSET( Monthly!C$1,MAX(8, (YEAR($A36)-YEAR( Monthly!$A$2))*12+MONTH($A36)-MONTH( Monthly!$A$2)-3),0,5,1))</f>
        <v>280.30016528925546</v>
      </c>
      <c r="H36" s="59">
        <f ca="1">SUM(OFFSET( Monthly!C$1,MAX(9, (YEAR($A36)-YEAR( Monthly!$A$2))*12+MONTH($A36)-MONTH( Monthly!$A$2)-2),0,4,1))</f>
        <v>159.82413223140452</v>
      </c>
    </row>
    <row r="37" spans="1:8" x14ac:dyDescent="0.25">
      <c r="A37" s="56">
        <f t="shared" si="2"/>
        <v>35338</v>
      </c>
      <c r="B37" s="57">
        <f ca="1">IF(ISERROR(AVERAGE(OFFSET( Monthly!B$1,MAX(1, (YEAR($A37)-YEAR( Monthly!$A$2))*12+MONTH($A37)-MONTH( Monthly!$A$2)-10),0,12,1))),"NaN",SUM(OFFSET( Monthly!B$1,MAX(1, (YEAR($A37)-YEAR( Monthly!$A$2))*12+MONTH($A37)-MONTH( Monthly!$A$2)-10),0,12,1)))</f>
        <v>934548.09917355119</v>
      </c>
      <c r="C37" s="59">
        <f t="shared" ca="1" si="0"/>
        <v>934.54809917355124</v>
      </c>
      <c r="E37" s="59">
        <f ca="1">SUM(OFFSET( Monthly!C$1,MAX(6, (YEAR($A37)-YEAR( Monthly!$A$2))*12+MONTH($A37)-MONTH( Monthly!$A$2)-5),0,7,1))</f>
        <v>538.66710743801514</v>
      </c>
      <c r="F37" s="59">
        <f ca="1">SUM(OFFSET( Monthly!C$1,MAX(7, (YEAR($A37)-YEAR( Monthly!$A$2))*12+MONTH($A37)-MONTH( Monthly!$A$2)-4),0,6,1))</f>
        <v>392.14809917355268</v>
      </c>
      <c r="G37" s="59">
        <f ca="1">SUM(OFFSET( Monthly!C$1,MAX(8, (YEAR($A37)-YEAR( Monthly!$A$2))*12+MONTH($A37)-MONTH( Monthly!$A$2)-3),0,5,1))</f>
        <v>269.86710743801581</v>
      </c>
      <c r="H37" s="59">
        <f ca="1">SUM(OFFSET( Monthly!C$1,MAX(9, (YEAR($A37)-YEAR( Monthly!$A$2))*12+MONTH($A37)-MONTH( Monthly!$A$2)-2),0,4,1))</f>
        <v>145.28528925619798</v>
      </c>
    </row>
    <row r="38" spans="1:8" x14ac:dyDescent="0.25">
      <c r="A38" s="56">
        <f t="shared" si="2"/>
        <v>35703</v>
      </c>
      <c r="B38" s="57">
        <f ca="1">IF(ISERROR(AVERAGE(OFFSET( Monthly!B$1,MAX(1, (YEAR($A38)-YEAR( Monthly!$A$2))*12+MONTH($A38)-MONTH( Monthly!$A$2)-10),0,12,1))),"NaN",SUM(OFFSET( Monthly!B$1,MAX(1, (YEAR($A38)-YEAR( Monthly!$A$2))*12+MONTH($A38)-MONTH( Monthly!$A$2)-10),0,12,1)))</f>
        <v>990396.69421487348</v>
      </c>
      <c r="C38" s="59">
        <f t="shared" ca="1" si="0"/>
        <v>990.39669421487349</v>
      </c>
      <c r="E38" s="59">
        <f ca="1">SUM(OFFSET( Monthly!C$1,MAX(6, (YEAR($A38)-YEAR( Monthly!$A$2))*12+MONTH($A38)-MONTH( Monthly!$A$2)-5),0,7,1))</f>
        <v>456.22809917355249</v>
      </c>
      <c r="F38" s="59">
        <f ca="1">SUM(OFFSET( Monthly!C$1,MAX(7, (YEAR($A38)-YEAR( Monthly!$A$2))*12+MONTH($A38)-MONTH( Monthly!$A$2)-4),0,6,1))</f>
        <v>344.77685950413127</v>
      </c>
      <c r="G38" s="59">
        <f ca="1">SUM(OFFSET( Monthly!C$1,MAX(8, (YEAR($A38)-YEAR( Monthly!$A$2))*12+MONTH($A38)-MONTH( Monthly!$A$2)-3),0,5,1))</f>
        <v>230.35041322313987</v>
      </c>
      <c r="H38" s="59">
        <f ca="1">SUM(OFFSET( Monthly!C$1,MAX(9, (YEAR($A38)-YEAR( Monthly!$A$2))*12+MONTH($A38)-MONTH( Monthly!$A$2)-2),0,4,1))</f>
        <v>138.13884297520625</v>
      </c>
    </row>
    <row r="39" spans="1:8" x14ac:dyDescent="0.25">
      <c r="A39" s="56">
        <f t="shared" si="2"/>
        <v>36068</v>
      </c>
      <c r="B39" s="57">
        <f ca="1">IF(ISERROR(AVERAGE(OFFSET( Monthly!B$1,MAX(1, (YEAR($A39)-YEAR( Monthly!$A$2))*12+MONTH($A39)-MONTH( Monthly!$A$2)-10),0,12,1))),"NaN",SUM(OFFSET( Monthly!B$1,MAX(1, (YEAR($A39)-YEAR( Monthly!$A$2))*12+MONTH($A39)-MONTH( Monthly!$A$2)-10),0,12,1)))</f>
        <v>979624.46280991484</v>
      </c>
      <c r="C39" s="59">
        <f t="shared" ca="1" si="0"/>
        <v>979.6244628099148</v>
      </c>
      <c r="E39" s="59">
        <f ca="1">SUM(OFFSET( Monthly!C$1,MAX(6, (YEAR($A39)-YEAR( Monthly!$A$2))*12+MONTH($A39)-MONTH( Monthly!$A$2)-5),0,7,1))</f>
        <v>681.56826446280809</v>
      </c>
      <c r="F39" s="59">
        <f ca="1">SUM(OFFSET( Monthly!C$1,MAX(7, (YEAR($A39)-YEAR( Monthly!$A$2))*12+MONTH($A39)-MONTH( Monthly!$A$2)-4),0,6,1))</f>
        <v>546.5335537190067</v>
      </c>
      <c r="G39" s="59">
        <f ca="1">SUM(OFFSET( Monthly!C$1,MAX(8, (YEAR($A39)-YEAR( Monthly!$A$2))*12+MONTH($A39)-MONTH( Monthly!$A$2)-3),0,5,1))</f>
        <v>413.9781818181807</v>
      </c>
      <c r="H39" s="59">
        <f ca="1">SUM(OFFSET( Monthly!C$1,MAX(9, (YEAR($A39)-YEAR( Monthly!$A$2))*12+MONTH($A39)-MONTH( Monthly!$A$2)-2),0,4,1))</f>
        <v>234.07735537190021</v>
      </c>
    </row>
    <row r="40" spans="1:8" x14ac:dyDescent="0.25">
      <c r="A40" s="56">
        <f t="shared" si="2"/>
        <v>36433</v>
      </c>
      <c r="B40" s="57">
        <f ca="1">IF(ISERROR(AVERAGE(OFFSET( Monthly!B$1,MAX(1, (YEAR($A40)-YEAR( Monthly!$A$2))*12+MONTH($A40)-MONTH( Monthly!$A$2)-10),0,12,1))),"NaN",SUM(OFFSET( Monthly!B$1,MAX(1, (YEAR($A40)-YEAR( Monthly!$A$2))*12+MONTH($A40)-MONTH( Monthly!$A$2)-10),0,12,1)))</f>
        <v>1042508.4297520634</v>
      </c>
      <c r="C40" s="59">
        <f t="shared" ca="1" si="0"/>
        <v>1042.5084297520634</v>
      </c>
      <c r="E40" s="59">
        <f ca="1">SUM(OFFSET( Monthly!C$1,MAX(6, (YEAR($A40)-YEAR( Monthly!$A$2))*12+MONTH($A40)-MONTH( Monthly!$A$2)-5),0,7,1))</f>
        <v>730.91702479338642</v>
      </c>
      <c r="F40" s="59">
        <f ca="1">SUM(OFFSET( Monthly!C$1,MAX(7, (YEAR($A40)-YEAR( Monthly!$A$2))*12+MONTH($A40)-MONTH( Monthly!$A$2)-4),0,6,1))</f>
        <v>590.28892561983309</v>
      </c>
      <c r="G40" s="59">
        <f ca="1">SUM(OFFSET( Monthly!C$1,MAX(8, (YEAR($A40)-YEAR( Monthly!$A$2))*12+MONTH($A40)-MONTH( Monthly!$A$2)-3),0,5,1))</f>
        <v>402.27570247933778</v>
      </c>
      <c r="H40" s="59">
        <f ca="1">SUM(OFFSET( Monthly!C$1,MAX(9, (YEAR($A40)-YEAR( Monthly!$A$2))*12+MONTH($A40)-MONTH( Monthly!$A$2)-2),0,4,1))</f>
        <v>228.97983471074321</v>
      </c>
    </row>
    <row r="41" spans="1:8" x14ac:dyDescent="0.25">
      <c r="A41" s="56">
        <f t="shared" si="2"/>
        <v>36799</v>
      </c>
      <c r="B41" s="57">
        <f ca="1">IF(ISERROR(AVERAGE(OFFSET( Monthly!B$1,MAX(1, (YEAR($A41)-YEAR( Monthly!$A$2))*12+MONTH($A41)-MONTH( Monthly!$A$2)-10),0,12,1))),"NaN",SUM(OFFSET( Monthly!B$1,MAX(1, (YEAR($A41)-YEAR( Monthly!$A$2))*12+MONTH($A41)-MONTH( Monthly!$A$2)-10),0,12,1)))</f>
        <v>794227.43801652698</v>
      </c>
      <c r="C41" s="59">
        <f t="shared" ca="1" si="0"/>
        <v>794.227438016527</v>
      </c>
      <c r="E41" s="59">
        <f ca="1">SUM(OFFSET( Monthly!C$1,MAX(6, (YEAR($A41)-YEAR( Monthly!$A$2))*12+MONTH($A41)-MONTH( Monthly!$A$2)-5),0,7,1))</f>
        <v>484.79603305784997</v>
      </c>
      <c r="F41" s="59">
        <f ca="1">SUM(OFFSET( Monthly!C$1,MAX(7, (YEAR($A41)-YEAR( Monthly!$A$2))*12+MONTH($A41)-MONTH( Monthly!$A$2)-4),0,6,1))</f>
        <v>373.7018181818172</v>
      </c>
      <c r="G41" s="59">
        <f ca="1">SUM(OFFSET( Monthly!C$1,MAX(8, (YEAR($A41)-YEAR( Monthly!$A$2))*12+MONTH($A41)-MONTH( Monthly!$A$2)-3),0,5,1))</f>
        <v>244.7761983471068</v>
      </c>
      <c r="H41" s="59">
        <f ca="1">SUM(OFFSET( Monthly!C$1,MAX(9, (YEAR($A41)-YEAR( Monthly!$A$2))*12+MONTH($A41)-MONTH( Monthly!$A$2)-2),0,4,1))</f>
        <v>146.65388429752028</v>
      </c>
    </row>
    <row r="42" spans="1:8" x14ac:dyDescent="0.25">
      <c r="A42" s="56">
        <f t="shared" si="2"/>
        <v>37164</v>
      </c>
      <c r="B42" s="57">
        <f ca="1">IF(ISERROR(AVERAGE(OFFSET( Monthly!B$1,MAX(1, (YEAR($A42)-YEAR( Monthly!$A$2))*12+MONTH($A42)-MONTH( Monthly!$A$2)-10),0,12,1))),"NaN",SUM(OFFSET( Monthly!B$1,MAX(1, (YEAR($A42)-YEAR( Monthly!$A$2))*12+MONTH($A42)-MONTH( Monthly!$A$2)-10),0,12,1)))</f>
        <v>504595.04132231267</v>
      </c>
      <c r="C42" s="59">
        <f t="shared" ca="1" si="0"/>
        <v>504.59504132231268</v>
      </c>
      <c r="E42" s="59">
        <f ca="1">SUM(OFFSET( Monthly!C$1,MAX(6, (YEAR($A42)-YEAR( Monthly!$A$2))*12+MONTH($A42)-MONTH( Monthly!$A$2)-5),0,7,1))</f>
        <v>276.96396694214803</v>
      </c>
      <c r="F42" s="59">
        <f ca="1">SUM(OFFSET( Monthly!C$1,MAX(7, (YEAR($A42)-YEAR( Monthly!$A$2))*12+MONTH($A42)-MONTH( Monthly!$A$2)-4),0,6,1))</f>
        <v>212.90380165289199</v>
      </c>
      <c r="G42" s="59">
        <f ca="1">SUM(OFFSET( Monthly!C$1,MAX(8, (YEAR($A42)-YEAR( Monthly!$A$2))*12+MONTH($A42)-MONTH( Monthly!$A$2)-3),0,5,1))</f>
        <v>152.08859504132192</v>
      </c>
      <c r="H42" s="59">
        <f ca="1">SUM(OFFSET( Monthly!C$1,MAX(9, (YEAR($A42)-YEAR( Monthly!$A$2))*12+MONTH($A42)-MONTH( Monthly!$A$2)-2),0,4,1))</f>
        <v>106.77619834710715</v>
      </c>
    </row>
    <row r="43" spans="1:8" x14ac:dyDescent="0.25">
      <c r="A43" s="56">
        <f t="shared" si="2"/>
        <v>37529</v>
      </c>
      <c r="B43" s="57">
        <f ca="1">IF(ISERROR(AVERAGE(OFFSET( Monthly!B$1,MAX(1, (YEAR($A43)-YEAR( Monthly!$A$2))*12+MONTH($A43)-MONTH( Monthly!$A$2)-10),0,12,1))),"NaN",SUM(OFFSET( Monthly!B$1,MAX(1, (YEAR($A43)-YEAR( Monthly!$A$2))*12+MONTH($A43)-MONTH( Monthly!$A$2)-10),0,12,1)))</f>
        <v>579784.46280991589</v>
      </c>
      <c r="C43" s="59">
        <f t="shared" ca="1" si="0"/>
        <v>579.78446280991591</v>
      </c>
      <c r="E43" s="59">
        <f ca="1">SUM(OFFSET( Monthly!C$1,MAX(6, (YEAR($A43)-YEAR( Monthly!$A$2))*12+MONTH($A43)-MONTH( Monthly!$A$2)-5),0,7,1))</f>
        <v>337.47570247933788</v>
      </c>
      <c r="F43" s="59">
        <f ca="1">SUM(OFFSET( Monthly!C$1,MAX(7, (YEAR($A43)-YEAR( Monthly!$A$2))*12+MONTH($A43)-MONTH( Monthly!$A$2)-4),0,6,1))</f>
        <v>262.67900826446208</v>
      </c>
      <c r="G43" s="59">
        <f ca="1">SUM(OFFSET( Monthly!C$1,MAX(8, (YEAR($A43)-YEAR( Monthly!$A$2))*12+MONTH($A43)-MONTH( Monthly!$A$2)-3),0,5,1))</f>
        <v>173.58148760330533</v>
      </c>
      <c r="H43" s="59">
        <f ca="1">SUM(OFFSET( Monthly!C$1,MAX(9, (YEAR($A43)-YEAR( Monthly!$A$2))*12+MONTH($A43)-MONTH( Monthly!$A$2)-2),0,4,1))</f>
        <v>105.9828099173551</v>
      </c>
    </row>
    <row r="44" spans="1:8" x14ac:dyDescent="0.25">
      <c r="A44" s="56">
        <f t="shared" si="2"/>
        <v>37894</v>
      </c>
      <c r="B44" s="57">
        <f ca="1">IF(ISERROR(AVERAGE(OFFSET( Monthly!B$1,MAX(1, (YEAR($A44)-YEAR( Monthly!$A$2))*12+MONTH($A44)-MONTH( Monthly!$A$2)-10),0,12,1))),"NaN",SUM(OFFSET( Monthly!B$1,MAX(1, (YEAR($A44)-YEAR( Monthly!$A$2))*12+MONTH($A44)-MONTH( Monthly!$A$2)-10),0,12,1)))</f>
        <v>579193.38842975057</v>
      </c>
      <c r="C44" s="59">
        <f t="shared" ca="1" si="0"/>
        <v>579.1933884297506</v>
      </c>
      <c r="E44" s="59">
        <f ca="1">SUM(OFFSET( Monthly!C$1,MAX(6, (YEAR($A44)-YEAR( Monthly!$A$2))*12+MONTH($A44)-MONTH( Monthly!$A$2)-5),0,7,1))</f>
        <v>353.56760330578408</v>
      </c>
      <c r="F44" s="59">
        <f ca="1">SUM(OFFSET( Monthly!C$1,MAX(7, (YEAR($A44)-YEAR( Monthly!$A$2))*12+MONTH($A44)-MONTH( Monthly!$A$2)-4),0,6,1))</f>
        <v>287.20462809917274</v>
      </c>
      <c r="G44" s="59">
        <f ca="1">SUM(OFFSET( Monthly!C$1,MAX(8, (YEAR($A44)-YEAR( Monthly!$A$2))*12+MONTH($A44)-MONTH( Monthly!$A$2)-3),0,5,1))</f>
        <v>201.9352066115697</v>
      </c>
      <c r="H44" s="59">
        <f ca="1">SUM(OFFSET( Monthly!C$1,MAX(9, (YEAR($A44)-YEAR( Monthly!$A$2))*12+MONTH($A44)-MONTH( Monthly!$A$2)-2),0,4,1))</f>
        <v>119.36330578512366</v>
      </c>
    </row>
    <row r="45" spans="1:8" x14ac:dyDescent="0.25">
      <c r="A45" s="56">
        <f t="shared" si="2"/>
        <v>38260</v>
      </c>
      <c r="B45" s="57">
        <f ca="1">IF(ISERROR(AVERAGE(OFFSET( Monthly!B$1,MAX(1, (YEAR($A45)-YEAR( Monthly!$A$2))*12+MONTH($A45)-MONTH( Monthly!$A$2)-10),0,12,1))),"NaN",SUM(OFFSET( Monthly!B$1,MAX(1, (YEAR($A45)-YEAR( Monthly!$A$2))*12+MONTH($A45)-MONTH( Monthly!$A$2)-10),0,12,1)))</f>
        <v>523769.25619834574</v>
      </c>
      <c r="C45" s="59">
        <f t="shared" ca="1" si="0"/>
        <v>523.76925619834572</v>
      </c>
      <c r="E45" s="59">
        <f ca="1">SUM(OFFSET( Monthly!C$1,MAX(6, (YEAR($A45)-YEAR( Monthly!$A$2))*12+MONTH($A45)-MONTH( Monthly!$A$2)-5),0,7,1))</f>
        <v>320.9057851239661</v>
      </c>
      <c r="F45" s="59">
        <f ca="1">SUM(OFFSET( Monthly!C$1,MAX(7, (YEAR($A45)-YEAR( Monthly!$A$2))*12+MONTH($A45)-MONTH( Monthly!$A$2)-4),0,6,1))</f>
        <v>231.07438016528863</v>
      </c>
      <c r="G45" s="59">
        <f ca="1">SUM(OFFSET( Monthly!C$1,MAX(8, (YEAR($A45)-YEAR( Monthly!$A$2))*12+MONTH($A45)-MONTH( Monthly!$A$2)-3),0,5,1))</f>
        <v>158.43570247933843</v>
      </c>
      <c r="H45" s="59">
        <f ca="1">SUM(OFFSET( Monthly!C$1,MAX(9, (YEAR($A45)-YEAR( Monthly!$A$2))*12+MONTH($A45)-MONTH( Monthly!$A$2)-2),0,4,1))</f>
        <v>107.56958677685921</v>
      </c>
    </row>
    <row r="46" spans="1:8" x14ac:dyDescent="0.25">
      <c r="A46" s="56">
        <f t="shared" si="2"/>
        <v>38625</v>
      </c>
      <c r="B46" s="57">
        <f ca="1">IF(ISERROR(AVERAGE(OFFSET( Monthly!B$1,MAX(1, (YEAR($A46)-YEAR( Monthly!$A$2))*12+MONTH($A46)-MONTH( Monthly!$A$2)-10),0,12,1))),"NaN",SUM(OFFSET( Monthly!B$1,MAX(1, (YEAR($A46)-YEAR( Monthly!$A$2))*12+MONTH($A46)-MONTH( Monthly!$A$2)-10),0,12,1)))</f>
        <v>525090.24793388299</v>
      </c>
      <c r="C46" s="59">
        <f t="shared" ca="1" si="0"/>
        <v>525.09024793388301</v>
      </c>
      <c r="E46" s="59">
        <f ca="1">SUM(OFFSET( Monthly!C$1,MAX(6, (YEAR($A46)-YEAR( Monthly!$A$2))*12+MONTH($A46)-MONTH( Monthly!$A$2)-5),0,7,1))</f>
        <v>342.43239669421399</v>
      </c>
      <c r="F46" s="59">
        <f ca="1">SUM(OFFSET( Monthly!C$1,MAX(7, (YEAR($A46)-YEAR( Monthly!$A$2))*12+MONTH($A46)-MONTH( Monthly!$A$2)-4),0,6,1))</f>
        <v>290.02115702479267</v>
      </c>
      <c r="G46" s="59">
        <f ca="1">SUM(OFFSET( Monthly!C$1,MAX(8, (YEAR($A46)-YEAR( Monthly!$A$2))*12+MONTH($A46)-MONTH( Monthly!$A$2)-3),0,5,1))</f>
        <v>238.318016528925</v>
      </c>
      <c r="H46" s="59">
        <f ca="1">SUM(OFFSET( Monthly!C$1,MAX(9, (YEAR($A46)-YEAR( Monthly!$A$2))*12+MONTH($A46)-MONTH( Monthly!$A$2)-2),0,4,1))</f>
        <v>124.78413223140463</v>
      </c>
    </row>
    <row r="47" spans="1:8" x14ac:dyDescent="0.25">
      <c r="A47" s="56">
        <f t="shared" si="2"/>
        <v>38990</v>
      </c>
      <c r="B47" s="57">
        <f ca="1">IF(ISERROR(AVERAGE(OFFSET( Monthly!B$1,MAX(1, (YEAR($A47)-YEAR( Monthly!$A$2))*12+MONTH($A47)-MONTH( Monthly!$A$2)-10),0,12,1))),"NaN",SUM(OFFSET( Monthly!B$1,MAX(1, (YEAR($A47)-YEAR( Monthly!$A$2))*12+MONTH($A47)-MONTH( Monthly!$A$2)-10),0,12,1)))</f>
        <v>1009634.3801652866</v>
      </c>
      <c r="C47" s="59">
        <f t="shared" ca="1" si="0"/>
        <v>1009.6343801652866</v>
      </c>
      <c r="E47" s="59">
        <f ca="1">SUM(OFFSET( Monthly!C$1,MAX(6, (YEAR($A47)-YEAR( Monthly!$A$2))*12+MONTH($A47)-MONTH( Monthly!$A$2)-5),0,7,1))</f>
        <v>651.76066115702292</v>
      </c>
      <c r="F47" s="59">
        <f ca="1">SUM(OFFSET( Monthly!C$1,MAX(7, (YEAR($A47)-YEAR( Monthly!$A$2))*12+MONTH($A47)-MONTH( Monthly!$A$2)-4),0,6,1))</f>
        <v>549.88958677685798</v>
      </c>
      <c r="G47" s="59">
        <f ca="1">SUM(OFFSET( Monthly!C$1,MAX(8, (YEAR($A47)-YEAR( Monthly!$A$2))*12+MONTH($A47)-MONTH( Monthly!$A$2)-3),0,5,1))</f>
        <v>352.4747107438007</v>
      </c>
      <c r="H47" s="59">
        <f ca="1">SUM(OFFSET( Monthly!C$1,MAX(9, (YEAR($A47)-YEAR( Monthly!$A$2))*12+MONTH($A47)-MONTH( Monthly!$A$2)-2),0,4,1))</f>
        <v>165.81024793388386</v>
      </c>
    </row>
    <row r="48" spans="1:8" x14ac:dyDescent="0.25">
      <c r="A48" s="56">
        <f t="shared" si="2"/>
        <v>39355</v>
      </c>
      <c r="B48" s="57">
        <f ca="1">IF(ISERROR(AVERAGE(OFFSET( Monthly!B$1,MAX(1, (YEAR($A48)-YEAR( Monthly!$A$2))*12+MONTH($A48)-MONTH( Monthly!$A$2)-10),0,12,1))),"NaN",SUM(OFFSET( Monthly!B$1,MAX(1, (YEAR($A48)-YEAR( Monthly!$A$2))*12+MONTH($A48)-MONTH( Monthly!$A$2)-10),0,12,1)))</f>
        <v>586847.60330578347</v>
      </c>
      <c r="C48" s="59">
        <f t="shared" ca="1" si="0"/>
        <v>586.84760330578342</v>
      </c>
      <c r="E48" s="59">
        <f ca="1">SUM(OFFSET( Monthly!C$1,MAX(6, (YEAR($A48)-YEAR( Monthly!$A$2))*12+MONTH($A48)-MONTH( Monthly!$A$2)-5),0,7,1))</f>
        <v>366.13685950413117</v>
      </c>
      <c r="F48" s="59">
        <f ca="1">SUM(OFFSET( Monthly!C$1,MAX(7, (YEAR($A48)-YEAR( Monthly!$A$2))*12+MONTH($A48)-MONTH( Monthly!$A$2)-4),0,6,1))</f>
        <v>258.73586776859435</v>
      </c>
      <c r="G48" s="59">
        <f ca="1">SUM(OFFSET( Monthly!C$1,MAX(8, (YEAR($A48)-YEAR( Monthly!$A$2))*12+MONTH($A48)-MONTH( Monthly!$A$2)-3),0,5,1))</f>
        <v>174.57719008264419</v>
      </c>
      <c r="H48" s="59">
        <f ca="1">SUM(OFFSET( Monthly!C$1,MAX(9, (YEAR($A48)-YEAR( Monthly!$A$2))*12+MONTH($A48)-MONTH( Monthly!$A$2)-2),0,4,1))</f>
        <v>113.71834710743771</v>
      </c>
    </row>
    <row r="49" spans="1:8" x14ac:dyDescent="0.25">
      <c r="A49" s="56">
        <f t="shared" si="2"/>
        <v>39721</v>
      </c>
      <c r="B49" s="57">
        <f ca="1">IF(ISERROR(AVERAGE(OFFSET( Monthly!B$1,MAX(1, (YEAR($A49)-YEAR( Monthly!$A$2))*12+MONTH($A49)-MONTH( Monthly!$A$2)-10),0,12,1))),"NaN",SUM(OFFSET( Monthly!B$1,MAX(1, (YEAR($A49)-YEAR( Monthly!$A$2))*12+MONTH($A49)-MONTH( Monthly!$A$2)-10),0,12,1)))</f>
        <v>644610.24793388252</v>
      </c>
      <c r="C49" s="59">
        <f t="shared" ca="1" si="0"/>
        <v>644.61024793388253</v>
      </c>
      <c r="E49" s="59">
        <f ca="1">SUM(OFFSET( Monthly!C$1,MAX(6, (YEAR($A49)-YEAR( Monthly!$A$2))*12+MONTH($A49)-MONTH( Monthly!$A$2)-5),0,7,1))</f>
        <v>450.36892561983348</v>
      </c>
      <c r="F49" s="59">
        <f ca="1">SUM(OFFSET( Monthly!C$1,MAX(7, (YEAR($A49)-YEAR( Monthly!$A$2))*12+MONTH($A49)-MONTH( Monthly!$A$2)-4),0,6,1))</f>
        <v>371.23041322313952</v>
      </c>
      <c r="G49" s="59">
        <f ca="1">SUM(OFFSET( Monthly!C$1,MAX(8, (YEAR($A49)-YEAR( Monthly!$A$2))*12+MONTH($A49)-MONTH( Monthly!$A$2)-3),0,5,1))</f>
        <v>264.2221487603299</v>
      </c>
      <c r="H49" s="59">
        <f ca="1">SUM(OFFSET( Monthly!C$1,MAX(9, (YEAR($A49)-YEAR( Monthly!$A$2))*12+MONTH($A49)-MONTH( Monthly!$A$2)-2),0,4,1))</f>
        <v>156.79735537190044</v>
      </c>
    </row>
    <row r="50" spans="1:8" x14ac:dyDescent="0.25">
      <c r="A50" s="56">
        <f t="shared" si="2"/>
        <v>40086</v>
      </c>
      <c r="B50" s="57">
        <f ca="1">IF(ISERROR(AVERAGE(OFFSET( Monthly!B$1,MAX(1, (YEAR($A50)-YEAR( Monthly!$A$2))*12+MONTH($A50)-MONTH( Monthly!$A$2)-10),0,12,1))),"NaN",SUM(OFFSET( Monthly!B$1,MAX(1, (YEAR($A50)-YEAR( Monthly!$A$2))*12+MONTH($A50)-MONTH( Monthly!$A$2)-10),0,12,1)))</f>
        <v>539466.44628099026</v>
      </c>
      <c r="C50" s="59">
        <f t="shared" ca="1" si="0"/>
        <v>539.46644628099023</v>
      </c>
      <c r="E50" s="59">
        <f ca="1">SUM(OFFSET( Monthly!C$1,MAX(6, (YEAR($A50)-YEAR( Monthly!$A$2))*12+MONTH($A50)-MONTH( Monthly!$A$2)-5),0,7,1))</f>
        <v>349.27140495867678</v>
      </c>
      <c r="F50" s="59">
        <f ca="1">SUM(OFFSET( Monthly!C$1,MAX(7, (YEAR($A50)-YEAR( Monthly!$A$2))*12+MONTH($A50)-MONTH( Monthly!$A$2)-4),0,6,1))</f>
        <v>281.42280991735464</v>
      </c>
      <c r="G50" s="59">
        <f ca="1">SUM(OFFSET( Monthly!C$1,MAX(8, (YEAR($A50)-YEAR( Monthly!$A$2))*12+MONTH($A50)-MONTH( Monthly!$A$2)-3),0,5,1))</f>
        <v>211.67404958677628</v>
      </c>
      <c r="H50" s="59">
        <f ca="1">SUM(OFFSET( Monthly!C$1,MAX(9, (YEAR($A50)-YEAR( Monthly!$A$2))*12+MONTH($A50)-MONTH( Monthly!$A$2)-2),0,4,1))</f>
        <v>131.5537190082641</v>
      </c>
    </row>
    <row r="51" spans="1:8" x14ac:dyDescent="0.25">
      <c r="A51" s="56">
        <f t="shared" si="2"/>
        <v>40451</v>
      </c>
      <c r="B51" s="57">
        <f ca="1">IF(ISERROR(AVERAGE(OFFSET( Monthly!B$1,MAX(1, (YEAR($A51)-YEAR( Monthly!$A$2))*12+MONTH($A51)-MONTH( Monthly!$A$2)-10),0,12,1))),"NaN",SUM(OFFSET( Monthly!B$1,MAX(1, (YEAR($A51)-YEAR( Monthly!$A$2))*12+MONTH($A51)-MONTH( Monthly!$A$2)-10),0,12,1)))</f>
        <v>493150.41322313918</v>
      </c>
      <c r="C51" s="59">
        <f t="shared" ca="1" si="0"/>
        <v>493.1504132231392</v>
      </c>
      <c r="E51" s="59">
        <f ca="1">SUM(OFFSET( Monthly!C$1,MAX(6, (YEAR($A51)-YEAR( Monthly!$A$2))*12+MONTH($A51)-MONTH( Monthly!$A$2)-5),0,7,1))</f>
        <v>305.95239669421403</v>
      </c>
      <c r="F51" s="59">
        <f ca="1">SUM(OFFSET( Monthly!C$1,MAX(7, (YEAR($A51)-YEAR( Monthly!$A$2))*12+MONTH($A51)-MONTH( Monthly!$A$2)-4),0,6,1))</f>
        <v>260.91768595041253</v>
      </c>
      <c r="G51" s="59">
        <f ca="1">SUM(OFFSET( Monthly!C$1,MAX(8, (YEAR($A51)-YEAR( Monthly!$A$2))*12+MONTH($A51)-MONTH( Monthly!$A$2)-3),0,5,1))</f>
        <v>209.01024793388373</v>
      </c>
      <c r="H51" s="59">
        <f ca="1">SUM(OFFSET( Monthly!C$1,MAX(9, (YEAR($A51)-YEAR( Monthly!$A$2))*12+MONTH($A51)-MONTH( Monthly!$A$2)-2),0,4,1))</f>
        <v>140.13024793388394</v>
      </c>
    </row>
    <row r="52" spans="1:8" x14ac:dyDescent="0.25">
      <c r="A52" s="56">
        <f t="shared" si="2"/>
        <v>40816</v>
      </c>
      <c r="B52" s="57">
        <f ca="1">IF(ISERROR(AVERAGE(OFFSET( Monthly!B$1,MAX(1, (YEAR($A52)-YEAR( Monthly!$A$2))*12+MONTH($A52)-MONTH( Monthly!$A$2)-10),0,12,1))),"NaN",SUM(OFFSET( Monthly!B$1,MAX(1, (YEAR($A52)-YEAR( Monthly!$A$2))*12+MONTH($A52)-MONTH( Monthly!$A$2)-10),0,12,1)))</f>
        <v>802151.4049586755</v>
      </c>
      <c r="C52" s="59">
        <f t="shared" ca="1" si="0"/>
        <v>802.15140495867547</v>
      </c>
      <c r="E52" s="59">
        <f ca="1">SUM(OFFSET( Monthly!C$1,MAX(6, (YEAR($A52)-YEAR( Monthly!$A$2))*12+MONTH($A52)-MONTH( Monthly!$A$2)-5),0,7,1))</f>
        <v>557.80165289256047</v>
      </c>
      <c r="F52" s="59">
        <f ca="1">SUM(OFFSET( Monthly!C$1,MAX(7, (YEAR($A52)-YEAR( Monthly!$A$2))*12+MONTH($A52)-MONTH( Monthly!$A$2)-4),0,6,1))</f>
        <v>460.27438016528805</v>
      </c>
      <c r="G52" s="59">
        <f ca="1">SUM(OFFSET( Monthly!C$1,MAX(8, (YEAR($A52)-YEAR( Monthly!$A$2))*12+MONTH($A52)-MONTH( Monthly!$A$2)-3),0,5,1))</f>
        <v>337.08099173553632</v>
      </c>
      <c r="H52" s="59">
        <f ca="1">SUM(OFFSET( Monthly!C$1,MAX(9, (YEAR($A52)-YEAR( Monthly!$A$2))*12+MONTH($A52)-MONTH( Monthly!$A$2)-2),0,4,1))</f>
        <v>206.74710743801597</v>
      </c>
    </row>
    <row r="53" spans="1:8" x14ac:dyDescent="0.25">
      <c r="A53" s="56">
        <f t="shared" si="2"/>
        <v>41182</v>
      </c>
      <c r="B53" s="57">
        <f ca="1">IF(ISERROR(AVERAGE(OFFSET( Monthly!B$1,MAX(1, (YEAR($A53)-YEAR( Monthly!$A$2))*12+MONTH($A53)-MONTH( Monthly!$A$2)-10),0,12,1))),"NaN",SUM(OFFSET( Monthly!B$1,MAX(1, (YEAR($A53)-YEAR( Monthly!$A$2))*12+MONTH($A53)-MONTH( Monthly!$A$2)-10),0,12,1)))</f>
        <v>598760.33057851077</v>
      </c>
      <c r="C53" s="59">
        <f t="shared" ca="1" si="0"/>
        <v>598.76033057851078</v>
      </c>
      <c r="E53" s="59">
        <f ca="1">SUM(OFFSET( Monthly!C$1,MAX(6, (YEAR($A53)-YEAR( Monthly!$A$2))*12+MONTH($A53)-MONTH( Monthly!$A$2)-5),0,7,1))</f>
        <v>402.86082644627987</v>
      </c>
      <c r="F53" s="59">
        <f ca="1">SUM(OFFSET( Monthly!C$1,MAX(7, (YEAR($A53)-YEAR( Monthly!$A$2))*12+MONTH($A53)-MONTH( Monthly!$A$2)-4),0,6,1))</f>
        <v>331.12066115702396</v>
      </c>
      <c r="G53" s="59">
        <f ca="1">SUM(OFFSET( Monthly!C$1,MAX(8, (YEAR($A53)-YEAR( Monthly!$A$2))*12+MONTH($A53)-MONTH( Monthly!$A$2)-3),0,5,1))</f>
        <v>229.52727272727213</v>
      </c>
      <c r="H53" s="59">
        <f ca="1">SUM(OFFSET( Monthly!C$1,MAX(9, (YEAR($A53)-YEAR( Monthly!$A$2))*12+MONTH($A53)-MONTH( Monthly!$A$2)-2),0,4,1))</f>
        <v>131.52396694214841</v>
      </c>
    </row>
    <row r="54" spans="1:8" x14ac:dyDescent="0.25">
      <c r="A54" s="56">
        <f t="shared" si="2"/>
        <v>41547</v>
      </c>
      <c r="B54" s="57">
        <f ca="1">IF(ISERROR(AVERAGE(OFFSET( Monthly!B$1,MAX(1, (YEAR($A54)-YEAR( Monthly!$A$2))*12+MONTH($A54)-MONTH( Monthly!$A$2)-10),0,12,1))),"NaN",SUM(OFFSET( Monthly!B$1,MAX(1, (YEAR($A54)-YEAR( Monthly!$A$2))*12+MONTH($A54)-MONTH( Monthly!$A$2)-10),0,12,1)))</f>
        <v>518788.76033057709</v>
      </c>
      <c r="C54" s="59">
        <f t="shared" ca="1" si="0"/>
        <v>518.78876033057713</v>
      </c>
      <c r="E54" s="59">
        <f ca="1">SUM(OFFSET( Monthly!C$1,MAX(6, (YEAR($A54)-YEAR( Monthly!$A$2))*12+MONTH($A54)-MONTH( Monthly!$A$2)-5),0,7,1))</f>
        <v>315.06446280991651</v>
      </c>
      <c r="F54" s="59">
        <f ca="1">SUM(OFFSET( Monthly!C$1,MAX(7, (YEAR($A54)-YEAR( Monthly!$A$2))*12+MONTH($A54)-MONTH( Monthly!$A$2)-4),0,6,1))</f>
        <v>249.10016528925556</v>
      </c>
      <c r="G54" s="59">
        <f ca="1">SUM(OFFSET( Monthly!C$1,MAX(8, (YEAR($A54)-YEAR( Monthly!$A$2))*12+MONTH($A54)-MONTH( Monthly!$A$2)-3),0,5,1))</f>
        <v>175.68991735537145</v>
      </c>
      <c r="H54" s="59">
        <f ca="1">SUM(OFFSET( Monthly!C$1,MAX(9, (YEAR($A54)-YEAR( Monthly!$A$2))*12+MONTH($A54)-MONTH( Monthly!$A$2)-2),0,4,1))</f>
        <v>129.92132231404923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I15" sqref="I15"/>
    </sheetView>
  </sheetViews>
  <sheetFormatPr defaultRowHeight="13.5" x14ac:dyDescent="0.25"/>
  <cols>
    <col min="1" max="1" width="1.875" customWidth="1"/>
    <col min="2" max="3" width="67.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RowHeight="13.5" x14ac:dyDescent="0.25"/>
  <cols>
    <col min="1" max="1" width="1.875" customWidth="1"/>
    <col min="2" max="3" width="67.37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5" workbookViewId="0">
      <selection activeCell="R12" sqref="R12"/>
    </sheetView>
  </sheetViews>
  <sheetFormatPr defaultRowHeight="13.5" x14ac:dyDescent="0.25"/>
  <cols>
    <col min="1" max="1" width="1.875" customWidth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W22" sqref="W22"/>
    </sheetView>
  </sheetViews>
  <sheetFormatPr defaultRowHeight="13.5" x14ac:dyDescent="0.25"/>
  <cols>
    <col min="1" max="1" width="1.8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topLeftCell="A3" zoomScaleNormal="100" workbookViewId="0">
      <selection activeCell="T11" sqref="T11"/>
    </sheetView>
  </sheetViews>
  <sheetFormatPr defaultColWidth="7.25" defaultRowHeight="13.5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Normal="100" workbookViewId="0">
      <pane ySplit="4" topLeftCell="A5" activePane="bottomLeft" state="frozen"/>
      <selection pane="bottomLeft" activeCell="F8" sqref="F8"/>
    </sheetView>
  </sheetViews>
  <sheetFormatPr defaultRowHeight="13.5" x14ac:dyDescent="0.25"/>
  <cols>
    <col min="1" max="1" width="7.125" customWidth="1"/>
    <col min="2" max="6" width="15.625" bestFit="1" customWidth="1"/>
    <col min="7" max="7" width="15.625" customWidth="1"/>
    <col min="8" max="8" width="1.125" customWidth="1"/>
    <col min="15" max="15" width="8.875" customWidth="1"/>
    <col min="16" max="17" width="11.25" customWidth="1"/>
    <col min="18" max="18" width="12.125" customWidth="1"/>
    <col min="19" max="19" width="11.25" customWidth="1"/>
    <col min="20" max="20" width="2" customWidth="1"/>
    <col min="22" max="26" width="9.875" bestFit="1" customWidth="1"/>
    <col min="27" max="27" width="10.875" bestFit="1" customWidth="1"/>
    <col min="28" max="28" width="2.375" customWidth="1"/>
    <col min="35" max="35" width="10.125" customWidth="1"/>
  </cols>
  <sheetData>
    <row r="1" spans="1:35" x14ac:dyDescent="0.25">
      <c r="A1" s="91" t="s">
        <v>59</v>
      </c>
      <c r="B1" s="92"/>
      <c r="C1" s="92"/>
      <c r="D1" s="92"/>
      <c r="E1" s="92"/>
      <c r="F1" s="14"/>
      <c r="G1" s="68"/>
      <c r="I1" s="93" t="s">
        <v>108</v>
      </c>
      <c r="J1" s="94"/>
      <c r="K1" s="94"/>
      <c r="L1" s="94"/>
      <c r="M1" s="94"/>
      <c r="N1" s="94"/>
      <c r="O1" s="94"/>
      <c r="P1" s="94"/>
      <c r="Q1" s="94"/>
      <c r="R1" s="94"/>
      <c r="S1" s="95"/>
      <c r="U1" s="100"/>
      <c r="V1" s="97"/>
      <c r="W1" s="97"/>
      <c r="X1" s="97"/>
      <c r="Y1" s="97"/>
      <c r="Z1" s="97"/>
      <c r="AA1" s="99"/>
      <c r="AB1" s="12"/>
      <c r="AC1" s="19"/>
      <c r="AD1" s="16"/>
      <c r="AE1" s="16"/>
      <c r="AF1" s="16"/>
      <c r="AG1" s="16"/>
      <c r="AH1" s="16"/>
      <c r="AI1" s="17"/>
    </row>
    <row r="2" spans="1:35" x14ac:dyDescent="0.25">
      <c r="A2" s="96" t="s">
        <v>115</v>
      </c>
      <c r="B2" s="98"/>
      <c r="C2" s="98"/>
      <c r="D2" s="98"/>
      <c r="E2" s="98"/>
      <c r="F2" s="27"/>
      <c r="G2" s="69"/>
      <c r="H2" s="28"/>
      <c r="I2" s="85" t="s">
        <v>82</v>
      </c>
      <c r="J2" s="85"/>
      <c r="K2" s="85"/>
      <c r="L2" s="85"/>
      <c r="M2" s="85"/>
      <c r="N2" s="85"/>
      <c r="O2" s="85"/>
      <c r="P2" s="52" t="s">
        <v>100</v>
      </c>
      <c r="Q2" s="52" t="s">
        <v>77</v>
      </c>
      <c r="R2" s="52" t="s">
        <v>79</v>
      </c>
      <c r="S2" s="69" t="s">
        <v>83</v>
      </c>
      <c r="U2" s="96" t="s">
        <v>106</v>
      </c>
      <c r="V2" s="97"/>
      <c r="W2" s="97"/>
      <c r="X2" s="97"/>
      <c r="Y2" s="97"/>
      <c r="Z2" s="97"/>
      <c r="AA2" s="99"/>
      <c r="AB2" s="12"/>
      <c r="AC2" s="97" t="s">
        <v>75</v>
      </c>
      <c r="AD2" s="97"/>
      <c r="AE2" s="97"/>
      <c r="AF2" s="97"/>
      <c r="AG2" s="97"/>
      <c r="AH2" s="97"/>
      <c r="AI2" s="99"/>
    </row>
    <row r="3" spans="1:35" x14ac:dyDescent="0.25">
      <c r="A3" s="96" t="s">
        <v>76</v>
      </c>
      <c r="B3" s="98"/>
      <c r="C3" s="98"/>
      <c r="D3" s="98"/>
      <c r="E3" s="98"/>
      <c r="F3" s="49"/>
      <c r="G3" s="69"/>
      <c r="I3" s="96" t="s">
        <v>86</v>
      </c>
      <c r="J3" s="97"/>
      <c r="K3" s="97"/>
      <c r="L3" s="97"/>
      <c r="M3" s="97"/>
      <c r="N3" s="97"/>
      <c r="O3" s="97"/>
      <c r="P3" s="52" t="s">
        <v>80</v>
      </c>
      <c r="Q3" s="52" t="s">
        <v>80</v>
      </c>
      <c r="R3" s="52" t="s">
        <v>80</v>
      </c>
      <c r="S3" s="69" t="s">
        <v>80</v>
      </c>
      <c r="U3" s="100" t="s">
        <v>2</v>
      </c>
      <c r="V3" s="97"/>
      <c r="W3" s="97"/>
      <c r="X3" s="97"/>
      <c r="Y3" s="97"/>
      <c r="Z3" s="97"/>
      <c r="AA3" s="99"/>
      <c r="AC3" s="27"/>
      <c r="AD3" s="97" t="s">
        <v>2</v>
      </c>
      <c r="AE3" s="97"/>
      <c r="AF3" s="97"/>
      <c r="AG3" s="97"/>
      <c r="AH3" s="97"/>
      <c r="AI3" s="99"/>
    </row>
    <row r="4" spans="1:35" x14ac:dyDescent="0.25">
      <c r="A4" s="89">
        <f ca="1">TODAY()</f>
        <v>42130</v>
      </c>
      <c r="B4" s="90"/>
      <c r="C4" s="90"/>
      <c r="D4" s="90"/>
      <c r="E4" s="90"/>
      <c r="F4" s="74"/>
      <c r="G4" s="75"/>
      <c r="I4" s="27"/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52" t="s">
        <v>81</v>
      </c>
      <c r="Q4" s="52" t="s">
        <v>81</v>
      </c>
      <c r="R4" s="52" t="s">
        <v>81</v>
      </c>
      <c r="S4" s="69" t="s">
        <v>81</v>
      </c>
      <c r="U4" s="27"/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30" t="s">
        <v>14</v>
      </c>
      <c r="AC4" s="27"/>
      <c r="AD4" s="1" t="s">
        <v>9</v>
      </c>
      <c r="AE4" s="1" t="s">
        <v>10</v>
      </c>
      <c r="AF4" s="1" t="s">
        <v>11</v>
      </c>
      <c r="AG4" s="1" t="s">
        <v>12</v>
      </c>
      <c r="AH4" s="1" t="s">
        <v>13</v>
      </c>
      <c r="AI4" s="30" t="s">
        <v>14</v>
      </c>
    </row>
    <row r="5" spans="1:35" x14ac:dyDescent="0.25">
      <c r="A5" s="70" t="s">
        <v>107</v>
      </c>
      <c r="B5" s="70" t="s">
        <v>40</v>
      </c>
      <c r="C5" s="70" t="s">
        <v>41</v>
      </c>
      <c r="D5" s="70" t="s">
        <v>42</v>
      </c>
      <c r="E5" s="70" t="s">
        <v>43</v>
      </c>
      <c r="F5" s="70" t="s">
        <v>105</v>
      </c>
      <c r="G5" s="70" t="s">
        <v>18</v>
      </c>
      <c r="I5" s="27">
        <f>Data!A5</f>
        <v>1980</v>
      </c>
      <c r="J5" s="22">
        <f>Data!B5</f>
        <v>318</v>
      </c>
      <c r="K5" s="22">
        <f>Data!C5</f>
        <v>318</v>
      </c>
      <c r="L5" s="22">
        <f>Data!D5</f>
        <v>318</v>
      </c>
      <c r="M5" s="22">
        <f>Data!E5</f>
        <v>265</v>
      </c>
      <c r="N5" s="22">
        <f>Data!F5</f>
        <v>187</v>
      </c>
      <c r="O5" s="22">
        <f>Data!G5</f>
        <v>124</v>
      </c>
      <c r="P5" s="22">
        <f ca="1">Data!H5</f>
        <v>394.59570247933783</v>
      </c>
      <c r="Q5" s="22">
        <f ca="1">Data!I5</f>
        <v>309.00892561983392</v>
      </c>
      <c r="R5" s="22">
        <f ca="1">Data!J5</f>
        <v>229.96760330578451</v>
      </c>
      <c r="S5" s="23">
        <f ca="1">Data!K5</f>
        <v>137.78578512396658</v>
      </c>
      <c r="U5" s="27">
        <f>I5</f>
        <v>1980</v>
      </c>
      <c r="V5" s="22">
        <f ca="1">(J5-$P5)*1000</f>
        <v>-76595.702479337837</v>
      </c>
      <c r="W5" s="22">
        <f t="shared" ref="W5:W36" ca="1" si="0">(K5-$P5)*1000</f>
        <v>-76595.702479337837</v>
      </c>
      <c r="X5" s="22">
        <f t="shared" ref="X5:X36" ca="1" si="1">(L5-$P5)*1000</f>
        <v>-76595.702479337837</v>
      </c>
      <c r="Y5" s="22">
        <f t="shared" ref="Y5" ca="1" si="2">(M5-$Q5)*1000</f>
        <v>-44008.925619833914</v>
      </c>
      <c r="Z5" s="22">
        <f ca="1">(N5-$R5)*1000</f>
        <v>-42967.603305784505</v>
      </c>
      <c r="AA5" s="23">
        <f ca="1">(O5-$S5)*1000</f>
        <v>-13785.785123966576</v>
      </c>
      <c r="AC5" s="27">
        <f>I5</f>
        <v>1980</v>
      </c>
      <c r="AD5" s="22">
        <f t="shared" ref="AD5:AD36" ca="1" si="3">$P5*1000*$B$6+$D$6+$E$6*0.3333333</f>
        <v>-33970.923641113935</v>
      </c>
      <c r="AE5" s="22">
        <f t="shared" ref="AE5:AE36" ca="1" si="4">$P5*1000*$B$7+$C$7*V6+$D$7+$E$7*0.3333333</f>
        <v>-33970.923641113935</v>
      </c>
      <c r="AF5" s="22">
        <f t="shared" ref="AF5:AF36" ca="1" si="5">$P5*1000*$B$8+$C$8*W6+$D$8+$E$8*0.3333333</f>
        <v>-33970.923641113935</v>
      </c>
      <c r="AG5" s="22">
        <f t="shared" ref="AG5:AG36" ca="1" si="6">$Q5*1000*$B$9+$C$9*X6+$D$9+$E$9*0.3333333</f>
        <v>16972.019198440597</v>
      </c>
      <c r="AH5" s="22">
        <f t="shared" ref="AH5:AH36" ca="1" si="7">$R5*1000*$B$10+$C$10*Y6+$D$10+$E$10*0.3333333</f>
        <v>38320.376511993731</v>
      </c>
      <c r="AI5" s="23">
        <f t="shared" ref="AI5:AI36" ca="1" si="8">$S5*1000*$B$11+$C$11*Z6+$D$11+$E$11*0.3333333</f>
        <v>18554.503363174939</v>
      </c>
    </row>
    <row r="6" spans="1:35" x14ac:dyDescent="0.25">
      <c r="A6" s="27" t="str">
        <f>January!A23</f>
        <v>Jan</v>
      </c>
      <c r="B6" s="82">
        <f>January!B23</f>
        <v>-0.39438387844926986</v>
      </c>
      <c r="C6" s="82">
        <f>January!C23</f>
        <v>0</v>
      </c>
      <c r="D6" s="79">
        <f>January!D23</f>
        <v>96691.694912397448</v>
      </c>
      <c r="E6" s="79">
        <f>January!E23</f>
        <v>74878.702516982376</v>
      </c>
      <c r="F6" s="76">
        <f t="shared" ref="F6:F11" si="9">E6*3</f>
        <v>224636.10755094711</v>
      </c>
      <c r="G6" s="71">
        <f>January!B5</f>
        <v>0.20358255263702241</v>
      </c>
      <c r="I6" s="27">
        <f>Data!A6</f>
        <v>1981</v>
      </c>
      <c r="J6" s="22">
        <f>Data!B6</f>
        <v>318</v>
      </c>
      <c r="K6" s="22">
        <f>Data!C6</f>
        <v>318</v>
      </c>
      <c r="L6" s="22">
        <f>Data!D6</f>
        <v>318</v>
      </c>
      <c r="M6" s="22">
        <f>Data!E6</f>
        <v>265</v>
      </c>
      <c r="N6" s="22">
        <f>Data!F6</f>
        <v>187</v>
      </c>
      <c r="O6" s="22">
        <f>Data!G6</f>
        <v>124</v>
      </c>
      <c r="P6" s="22">
        <f ca="1">Data!H6</f>
        <v>281.86512396694144</v>
      </c>
      <c r="Q6" s="22">
        <f ca="1">Data!I6</f>
        <v>216.3609917355366</v>
      </c>
      <c r="R6" s="22">
        <f ca="1">Data!J6</f>
        <v>154.55404958677644</v>
      </c>
      <c r="S6" s="23">
        <f ca="1">Data!K6</f>
        <v>104.15801652892534</v>
      </c>
      <c r="U6" s="27">
        <f t="shared" ref="U6:U23" si="10">I6</f>
        <v>1981</v>
      </c>
      <c r="V6" s="22">
        <f t="shared" ref="V6:V36" ca="1" si="11">(J6-$P6)*1000</f>
        <v>36134.876033058557</v>
      </c>
      <c r="W6" s="22">
        <f t="shared" ca="1" si="0"/>
        <v>36134.876033058557</v>
      </c>
      <c r="X6" s="22">
        <f t="shared" ca="1" si="1"/>
        <v>36134.876033058557</v>
      </c>
      <c r="Y6" s="22">
        <f t="shared" ref="Y6:Y36" ca="1" si="12">(M6-$Q6)*1000</f>
        <v>48639.008264463402</v>
      </c>
      <c r="Z6" s="22">
        <f t="shared" ref="Z6:Z36" ca="1" si="13">(N6-$R6)*1000</f>
        <v>32445.950413223556</v>
      </c>
      <c r="AA6" s="23">
        <f t="shared" ref="AA6:AA36" ca="1" si="14">(O6-$S6)*1000</f>
        <v>19841.983471074655</v>
      </c>
      <c r="AC6" s="27">
        <f t="shared" ref="AC6:AC18" si="15">I6</f>
        <v>1981</v>
      </c>
      <c r="AD6" s="22">
        <f t="shared" ca="1" si="3"/>
        <v>10488.199132434871</v>
      </c>
      <c r="AE6" s="22">
        <f t="shared" ca="1" si="4"/>
        <v>10488.199132434871</v>
      </c>
      <c r="AF6" s="22">
        <f t="shared" ca="1" si="5"/>
        <v>10488.199132434871</v>
      </c>
      <c r="AG6" s="22">
        <f t="shared" ca="1" si="6"/>
        <v>11945.905533619958</v>
      </c>
      <c r="AH6" s="22">
        <f t="shared" ca="1" si="7"/>
        <v>34572.868597428023</v>
      </c>
      <c r="AI6" s="23">
        <f t="shared" ca="1" si="8"/>
        <v>2109.4312229158595</v>
      </c>
    </row>
    <row r="7" spans="1:35" x14ac:dyDescent="0.25">
      <c r="A7" s="27" t="str">
        <f>February!A24</f>
        <v>Feb</v>
      </c>
      <c r="B7" s="83">
        <f>February!B24</f>
        <v>-0.39438387844926986</v>
      </c>
      <c r="C7" s="83">
        <f>February!C24</f>
        <v>0</v>
      </c>
      <c r="D7" s="80">
        <f>February!D24</f>
        <v>96691.694912397448</v>
      </c>
      <c r="E7" s="80">
        <f>February!E24</f>
        <v>74878.702516982376</v>
      </c>
      <c r="F7" s="77">
        <f t="shared" si="9"/>
        <v>224636.10755094711</v>
      </c>
      <c r="G7" s="72">
        <f>February!B5</f>
        <v>0.20358255263702241</v>
      </c>
      <c r="I7" s="27">
        <f>Data!A7</f>
        <v>1982</v>
      </c>
      <c r="J7" s="22">
        <f>Data!B7</f>
        <v>705</v>
      </c>
      <c r="K7" s="22">
        <f>Data!C7</f>
        <v>705</v>
      </c>
      <c r="L7" s="22">
        <f>Data!D7</f>
        <v>705</v>
      </c>
      <c r="M7" s="22">
        <f>Data!E7</f>
        <v>572</v>
      </c>
      <c r="N7" s="22">
        <f>Data!F7</f>
        <v>348</v>
      </c>
      <c r="O7" s="22">
        <f>Data!G7</f>
        <v>195</v>
      </c>
      <c r="P7" s="22">
        <f ca="1">Data!H7</f>
        <v>713.21256198346907</v>
      </c>
      <c r="Q7" s="22">
        <f ca="1">Data!I7</f>
        <v>535.7117355371887</v>
      </c>
      <c r="R7" s="22">
        <f ca="1">Data!J7</f>
        <v>364.8158677685941</v>
      </c>
      <c r="S7" s="23">
        <f ca="1">Data!K7</f>
        <v>194.09851239669371</v>
      </c>
      <c r="U7" s="27">
        <f t="shared" si="10"/>
        <v>1982</v>
      </c>
      <c r="V7" s="22">
        <f t="shared" ca="1" si="11"/>
        <v>-8212.5619834690733</v>
      </c>
      <c r="W7" s="22">
        <f t="shared" ca="1" si="0"/>
        <v>-8212.5619834690733</v>
      </c>
      <c r="X7" s="22">
        <f t="shared" ca="1" si="1"/>
        <v>-8212.5619834690733</v>
      </c>
      <c r="Y7" s="22">
        <f t="shared" ca="1" si="12"/>
        <v>36288.264462811298</v>
      </c>
      <c r="Z7" s="22">
        <f t="shared" ca="1" si="13"/>
        <v>-16815.867768594104</v>
      </c>
      <c r="AA7" s="23">
        <f t="shared" ca="1" si="14"/>
        <v>901.48760330629329</v>
      </c>
      <c r="AC7" s="27">
        <f t="shared" si="15"/>
        <v>1982</v>
      </c>
      <c r="AD7" s="22">
        <f t="shared" ca="1" si="3"/>
        <v>-159628.27643167935</v>
      </c>
      <c r="AE7" s="22">
        <f t="shared" ca="1" si="4"/>
        <v>-159628.27643167935</v>
      </c>
      <c r="AF7" s="22">
        <f t="shared" ca="1" si="5"/>
        <v>-159628.27643167935</v>
      </c>
      <c r="AG7" s="22">
        <f t="shared" ca="1" si="6"/>
        <v>-33500.324662396626</v>
      </c>
      <c r="AH7" s="22">
        <f t="shared" ca="1" si="7"/>
        <v>13538.658508145067</v>
      </c>
      <c r="AI7" s="23">
        <f t="shared" ca="1" si="8"/>
        <v>-6443.2951490613923</v>
      </c>
    </row>
    <row r="8" spans="1:35" x14ac:dyDescent="0.25">
      <c r="A8" s="27" t="str">
        <f>March!A24</f>
        <v>March</v>
      </c>
      <c r="B8" s="83">
        <f>March!B24</f>
        <v>-0.39438387844926986</v>
      </c>
      <c r="C8" s="83">
        <f>March!C24</f>
        <v>0</v>
      </c>
      <c r="D8" s="80">
        <f>March!D24</f>
        <v>96691.694912397448</v>
      </c>
      <c r="E8" s="80">
        <f>March!E24</f>
        <v>74878.702516982376</v>
      </c>
      <c r="F8" s="77">
        <f t="shared" si="9"/>
        <v>224636.10755094711</v>
      </c>
      <c r="G8" s="72">
        <f>March!B6</f>
        <v>0.17703530439158982</v>
      </c>
      <c r="I8" s="27">
        <f>Data!A8</f>
        <v>1983</v>
      </c>
      <c r="J8" s="22">
        <f>Data!B8</f>
        <v>714</v>
      </c>
      <c r="K8" s="22">
        <f>Data!C8</f>
        <v>714</v>
      </c>
      <c r="L8" s="22">
        <f>Data!D8</f>
        <v>714</v>
      </c>
      <c r="M8" s="22">
        <f>Data!E8</f>
        <v>689</v>
      </c>
      <c r="N8" s="22">
        <f>Data!F8</f>
        <v>443</v>
      </c>
      <c r="O8" s="22">
        <f>Data!G8</f>
        <v>249</v>
      </c>
      <c r="P8" s="22">
        <f ca="1">Data!H8</f>
        <v>867.32033057851015</v>
      </c>
      <c r="Q8" s="22">
        <f ca="1">Data!I8</f>
        <v>669.78644628098994</v>
      </c>
      <c r="R8" s="22">
        <f ca="1">Data!J8</f>
        <v>480.52363636363509</v>
      </c>
      <c r="S8" s="23">
        <f ca="1">Data!K8</f>
        <v>296.53685950413143</v>
      </c>
      <c r="U8" s="27">
        <f t="shared" si="10"/>
        <v>1983</v>
      </c>
      <c r="V8" s="22">
        <f t="shared" ca="1" si="11"/>
        <v>-153320.33057851015</v>
      </c>
      <c r="W8" s="22">
        <f t="shared" ca="1" si="0"/>
        <v>-153320.33057851015</v>
      </c>
      <c r="X8" s="22">
        <f t="shared" ca="1" si="1"/>
        <v>-153320.33057851015</v>
      </c>
      <c r="Y8" s="22">
        <f t="shared" ca="1" si="12"/>
        <v>19213.553719010066</v>
      </c>
      <c r="Z8" s="22">
        <f t="shared" ca="1" si="13"/>
        <v>-37523.636363635094</v>
      </c>
      <c r="AA8" s="23">
        <f t="shared" ca="1" si="14"/>
        <v>-47536.859504131426</v>
      </c>
      <c r="AC8" s="27">
        <f t="shared" si="15"/>
        <v>1983</v>
      </c>
      <c r="AD8" s="22">
        <f t="shared" ca="1" si="3"/>
        <v>-220405.89590935424</v>
      </c>
      <c r="AE8" s="22">
        <f t="shared" ca="1" si="4"/>
        <v>-220405.89590935424</v>
      </c>
      <c r="AF8" s="22">
        <f t="shared" ca="1" si="5"/>
        <v>-220405.89590935424</v>
      </c>
      <c r="AG8" s="22">
        <f t="shared" ca="1" si="6"/>
        <v>-33175.074320984793</v>
      </c>
      <c r="AH8" s="22">
        <f t="shared" ca="1" si="7"/>
        <v>-78345.465291391243</v>
      </c>
      <c r="AI8" s="23">
        <f t="shared" ca="1" si="8"/>
        <v>-17843.915687994362</v>
      </c>
    </row>
    <row r="9" spans="1:35" x14ac:dyDescent="0.25">
      <c r="A9" s="27" t="str">
        <f>April!A24</f>
        <v>April</v>
      </c>
      <c r="B9" s="83">
        <f>April!B24</f>
        <v>-4.6587000095449631E-2</v>
      </c>
      <c r="C9" s="83">
        <f>April!C24</f>
        <v>0.21066161625954302</v>
      </c>
      <c r="D9" s="80">
        <f>April!D24</f>
        <v>11006.38881631175</v>
      </c>
      <c r="E9" s="80">
        <f>April!E24</f>
        <v>38247.597347797237</v>
      </c>
      <c r="F9" s="77">
        <f t="shared" si="9"/>
        <v>114742.7920433917</v>
      </c>
      <c r="G9" s="72">
        <f>April!B5</f>
        <v>0.22210340910605422</v>
      </c>
      <c r="I9" s="27">
        <f>Data!A9</f>
        <v>1984</v>
      </c>
      <c r="J9" s="22">
        <f>Data!B9</f>
        <v>654</v>
      </c>
      <c r="K9" s="22">
        <f>Data!C9</f>
        <v>654</v>
      </c>
      <c r="L9" s="22">
        <f>Data!D9</f>
        <v>654</v>
      </c>
      <c r="M9" s="22">
        <f>Data!E9</f>
        <v>473</v>
      </c>
      <c r="N9" s="22">
        <f>Data!F9</f>
        <v>348</v>
      </c>
      <c r="O9" s="22">
        <f>Data!G9</f>
        <v>206</v>
      </c>
      <c r="P9" s="22">
        <f ca="1">Data!H9</f>
        <v>776.12628099173355</v>
      </c>
      <c r="Q9" s="22">
        <f ca="1">Data!I9</f>
        <v>594.57917355371751</v>
      </c>
      <c r="R9" s="22">
        <f ca="1">Data!J9</f>
        <v>413.92462809917248</v>
      </c>
      <c r="S9" s="23">
        <f ca="1">Data!K9</f>
        <v>239.27999999999935</v>
      </c>
      <c r="U9" s="27">
        <f t="shared" si="10"/>
        <v>1984</v>
      </c>
      <c r="V9" s="22">
        <f t="shared" ca="1" si="11"/>
        <v>-122126.28099173355</v>
      </c>
      <c r="W9" s="22">
        <f t="shared" ca="1" si="0"/>
        <v>-122126.28099173355</v>
      </c>
      <c r="X9" s="22">
        <f t="shared" ca="1" si="1"/>
        <v>-122126.28099173355</v>
      </c>
      <c r="Y9" s="22">
        <f t="shared" ca="1" si="12"/>
        <v>-121579.17355371751</v>
      </c>
      <c r="Z9" s="22">
        <f t="shared" ca="1" si="13"/>
        <v>-65924.628099172478</v>
      </c>
      <c r="AA9" s="23">
        <f t="shared" ca="1" si="14"/>
        <v>-33279.999999999345</v>
      </c>
      <c r="AC9" s="27">
        <f t="shared" si="15"/>
        <v>1984</v>
      </c>
      <c r="AD9" s="22">
        <f t="shared" ca="1" si="3"/>
        <v>-184440.43294182621</v>
      </c>
      <c r="AE9" s="22">
        <f t="shared" ca="1" si="4"/>
        <v>-184440.43294182621</v>
      </c>
      <c r="AF9" s="22">
        <f t="shared" ca="1" si="5"/>
        <v>-184440.43294182621</v>
      </c>
      <c r="AG9" s="22">
        <f t="shared" ca="1" si="6"/>
        <v>4549.4548087913081</v>
      </c>
      <c r="AH9" s="22">
        <f t="shared" ca="1" si="7"/>
        <v>-12786.018038413733</v>
      </c>
      <c r="AI9" s="23">
        <f t="shared" ca="1" si="8"/>
        <v>21238.906147292902</v>
      </c>
    </row>
    <row r="10" spans="1:35" x14ac:dyDescent="0.25">
      <c r="A10" s="27" t="str">
        <f>May!A24</f>
        <v>May</v>
      </c>
      <c r="B10" s="83">
        <f>May!B24</f>
        <v>-5.040488634383565E-2</v>
      </c>
      <c r="C10" s="83">
        <f>May!C24</f>
        <v>0.61119553929596482</v>
      </c>
      <c r="D10" s="80">
        <f>May!D24</f>
        <v>11885.572948106059</v>
      </c>
      <c r="E10" s="80">
        <f>May!E24</f>
        <v>24895.05124228639</v>
      </c>
      <c r="F10" s="77">
        <f t="shared" si="9"/>
        <v>74685.153726859164</v>
      </c>
      <c r="G10" s="72">
        <f>May!B5</f>
        <v>0.56435712887403044</v>
      </c>
      <c r="I10" s="27">
        <f>Data!A10</f>
        <v>1985</v>
      </c>
      <c r="J10" s="22">
        <f>Data!B10</f>
        <v>565</v>
      </c>
      <c r="K10" s="22">
        <f>Data!C10</f>
        <v>565</v>
      </c>
      <c r="L10" s="22">
        <f>Data!D10</f>
        <v>565</v>
      </c>
      <c r="M10" s="22">
        <f>Data!E10</f>
        <v>413</v>
      </c>
      <c r="N10" s="22">
        <f>Data!F10</f>
        <v>303</v>
      </c>
      <c r="O10" s="22">
        <f>Data!G10</f>
        <v>156</v>
      </c>
      <c r="P10" s="22">
        <f ca="1">Data!H10</f>
        <v>524.68165289256058</v>
      </c>
      <c r="Q10" s="22">
        <f ca="1">Data!I10</f>
        <v>432.80727272727154</v>
      </c>
      <c r="R10" s="22">
        <f ca="1">Data!J10</f>
        <v>258.12297520661087</v>
      </c>
      <c r="S10" s="23">
        <f ca="1">Data!K10</f>
        <v>169.38247933884253</v>
      </c>
      <c r="U10" s="27">
        <f t="shared" si="10"/>
        <v>1985</v>
      </c>
      <c r="V10" s="22">
        <f t="shared" ca="1" si="11"/>
        <v>40318.347107439418</v>
      </c>
      <c r="W10" s="22">
        <f t="shared" ca="1" si="0"/>
        <v>40318.347107439418</v>
      </c>
      <c r="X10" s="22">
        <f t="shared" ca="1" si="1"/>
        <v>40318.347107439418</v>
      </c>
      <c r="Y10" s="22">
        <f t="shared" ca="1" si="12"/>
        <v>-19807.272727271538</v>
      </c>
      <c r="Z10" s="22">
        <f t="shared" ca="1" si="13"/>
        <v>44877.024793389122</v>
      </c>
      <c r="AA10" s="23">
        <f t="shared" ca="1" si="14"/>
        <v>-13382.47933884253</v>
      </c>
      <c r="AC10" s="27">
        <f t="shared" si="15"/>
        <v>1985</v>
      </c>
      <c r="AD10" s="22">
        <f t="shared" ca="1" si="3"/>
        <v>-85274.72529684013</v>
      </c>
      <c r="AE10" s="22">
        <f t="shared" ca="1" si="4"/>
        <v>-85274.72529684013</v>
      </c>
      <c r="AF10" s="22">
        <f t="shared" ca="1" si="5"/>
        <v>-85274.72529684013</v>
      </c>
      <c r="AG10" s="22">
        <f t="shared" ca="1" si="6"/>
        <v>-29344.149069540246</v>
      </c>
      <c r="AH10" s="22">
        <f t="shared" ca="1" si="7"/>
        <v>14874.731195698685</v>
      </c>
      <c r="AI10" s="23">
        <f t="shared" ca="1" si="8"/>
        <v>-437.28664913956891</v>
      </c>
    </row>
    <row r="11" spans="1:35" x14ac:dyDescent="0.25">
      <c r="A11" s="29" t="str">
        <f>June!A24</f>
        <v>June</v>
      </c>
      <c r="B11" s="84">
        <f>June!B24</f>
        <v>-1.5756248445247947E-2</v>
      </c>
      <c r="C11" s="84">
        <f>June!C24</f>
        <v>0.34458573076312538</v>
      </c>
      <c r="D11" s="81">
        <f>June!D24</f>
        <v>3905.3300080012013</v>
      </c>
      <c r="E11" s="81">
        <f>June!E24</f>
        <v>16919.248345022035</v>
      </c>
      <c r="F11" s="78">
        <f t="shared" si="9"/>
        <v>50757.745035066109</v>
      </c>
      <c r="G11" s="73">
        <f>June!B5</f>
        <v>0.39219084838047091</v>
      </c>
      <c r="I11" s="27">
        <f>Data!A11</f>
        <v>1986</v>
      </c>
      <c r="J11" s="22">
        <f>Data!B11</f>
        <v>471</v>
      </c>
      <c r="K11" s="22">
        <f>Data!C11</f>
        <v>471</v>
      </c>
      <c r="L11" s="22">
        <f>Data!D11</f>
        <v>471</v>
      </c>
      <c r="M11" s="22">
        <f>Data!E11</f>
        <v>413</v>
      </c>
      <c r="N11" s="22">
        <f>Data!F11</f>
        <v>249</v>
      </c>
      <c r="O11" s="22">
        <f>Data!G11</f>
        <v>148</v>
      </c>
      <c r="P11" s="22">
        <f ca="1">Data!H11</f>
        <v>627.3480991735521</v>
      </c>
      <c r="Q11" s="22">
        <f ca="1">Data!I11</f>
        <v>400.39933884297415</v>
      </c>
      <c r="R11" s="22">
        <f ca="1">Data!J11</f>
        <v>270.22413223140421</v>
      </c>
      <c r="S11" s="23">
        <f ca="1">Data!K11</f>
        <v>178.38942148760285</v>
      </c>
      <c r="U11" s="27">
        <f t="shared" si="10"/>
        <v>1986</v>
      </c>
      <c r="V11" s="22">
        <f t="shared" ca="1" si="11"/>
        <v>-156348.09917355209</v>
      </c>
      <c r="W11" s="22">
        <f t="shared" ca="1" si="0"/>
        <v>-156348.09917355209</v>
      </c>
      <c r="X11" s="22">
        <f t="shared" ca="1" si="1"/>
        <v>-156348.09917355209</v>
      </c>
      <c r="Y11" s="22">
        <f t="shared" ca="1" si="12"/>
        <v>12600.661157025854</v>
      </c>
      <c r="Z11" s="22">
        <f t="shared" ca="1" si="13"/>
        <v>-21224.132231404212</v>
      </c>
      <c r="AA11" s="23">
        <f t="shared" ca="1" si="14"/>
        <v>-30389.421487602845</v>
      </c>
      <c r="AC11" s="27">
        <f t="shared" si="15"/>
        <v>1986</v>
      </c>
      <c r="AD11" s="22">
        <f t="shared" ca="1" si="3"/>
        <v>-125764.71656774118</v>
      </c>
      <c r="AE11" s="22">
        <f t="shared" ca="1" si="4"/>
        <v>-125764.71656774118</v>
      </c>
      <c r="AF11" s="22">
        <f t="shared" ca="1" si="5"/>
        <v>-125764.71656774118</v>
      </c>
      <c r="AG11" s="22">
        <f t="shared" ca="1" si="6"/>
        <v>2973.3512328460474</v>
      </c>
      <c r="AH11" s="22">
        <f t="shared" ca="1" si="7"/>
        <v>-4686.5309772954988</v>
      </c>
      <c r="AI11" s="23">
        <f t="shared" ca="1" si="8"/>
        <v>-6999.432472835415</v>
      </c>
    </row>
    <row r="12" spans="1:35" x14ac:dyDescent="0.25">
      <c r="B12" s="9"/>
      <c r="C12" s="9"/>
      <c r="D12" s="3"/>
      <c r="E12" s="3"/>
      <c r="F12" s="4"/>
      <c r="G12" s="4"/>
      <c r="I12" s="27">
        <f>Data!A12</f>
        <v>1987</v>
      </c>
      <c r="J12" s="22">
        <f>Data!B12</f>
        <v>355</v>
      </c>
      <c r="K12" s="22">
        <f>Data!C12</f>
        <v>355</v>
      </c>
      <c r="L12" s="22">
        <f>Data!D12</f>
        <v>355</v>
      </c>
      <c r="M12" s="22">
        <f>Data!E12</f>
        <v>253</v>
      </c>
      <c r="N12" s="22">
        <f>Data!F12</f>
        <v>156</v>
      </c>
      <c r="O12" s="22">
        <f>Data!G12</f>
        <v>103</v>
      </c>
      <c r="P12" s="22">
        <f ca="1">Data!H12</f>
        <v>365.1054545454536</v>
      </c>
      <c r="Q12" s="22">
        <f ca="1">Data!I12</f>
        <v>271.40628099173483</v>
      </c>
      <c r="R12" s="22">
        <f ca="1">Data!J12</f>
        <v>195.85586776859449</v>
      </c>
      <c r="S12" s="23">
        <f ca="1">Data!K12</f>
        <v>138.04958677685914</v>
      </c>
      <c r="U12" s="27">
        <f t="shared" si="10"/>
        <v>1987</v>
      </c>
      <c r="V12" s="22">
        <f t="shared" ca="1" si="11"/>
        <v>-10105.454545453596</v>
      </c>
      <c r="W12" s="22">
        <f t="shared" ca="1" si="0"/>
        <v>-10105.454545453596</v>
      </c>
      <c r="X12" s="22">
        <f t="shared" ca="1" si="1"/>
        <v>-10105.454545453596</v>
      </c>
      <c r="Y12" s="22">
        <f t="shared" ca="1" si="12"/>
        <v>-18406.280991734831</v>
      </c>
      <c r="Z12" s="22">
        <f t="shared" ca="1" si="13"/>
        <v>-39855.867768594493</v>
      </c>
      <c r="AA12" s="23">
        <f t="shared" ca="1" si="14"/>
        <v>-35049.586776859142</v>
      </c>
      <c r="AC12" s="27">
        <f t="shared" si="15"/>
        <v>1987</v>
      </c>
      <c r="AD12" s="22">
        <f t="shared" ca="1" si="3"/>
        <v>-22340.445284518115</v>
      </c>
      <c r="AE12" s="22">
        <f t="shared" ca="1" si="4"/>
        <v>-22340.445284518115</v>
      </c>
      <c r="AF12" s="22">
        <f t="shared" ca="1" si="5"/>
        <v>-22340.445284518115</v>
      </c>
      <c r="AG12" s="22">
        <f t="shared" ca="1" si="6"/>
        <v>21854.280045037707</v>
      </c>
      <c r="AH12" s="22">
        <f t="shared" ca="1" si="7"/>
        <v>4986.8517816364965</v>
      </c>
      <c r="AI12" s="23">
        <f t="shared" ca="1" si="8"/>
        <v>3663.5597939950749</v>
      </c>
    </row>
    <row r="13" spans="1:35" x14ac:dyDescent="0.25">
      <c r="I13" s="27">
        <f>Data!A13</f>
        <v>1988</v>
      </c>
      <c r="J13" s="22">
        <f>Data!B13</f>
        <v>354</v>
      </c>
      <c r="K13" s="22">
        <f>Data!C13</f>
        <v>354</v>
      </c>
      <c r="L13" s="22">
        <f>Data!D13</f>
        <v>354</v>
      </c>
      <c r="M13" s="22">
        <f>Data!E13</f>
        <v>219</v>
      </c>
      <c r="N13" s="22">
        <f>Data!F13</f>
        <v>157</v>
      </c>
      <c r="O13" s="22">
        <f>Data!G13</f>
        <v>114</v>
      </c>
      <c r="P13" s="22">
        <f ca="1">Data!H13</f>
        <v>303.00495867768512</v>
      </c>
      <c r="Q13" s="22">
        <f ca="1">Data!I13</f>
        <v>227.71239669421428</v>
      </c>
      <c r="R13" s="22">
        <f ca="1">Data!J13</f>
        <v>167.7560330578508</v>
      </c>
      <c r="S13" s="23">
        <f ca="1">Data!K13</f>
        <v>118.15735537190051</v>
      </c>
      <c r="U13" s="27">
        <f t="shared" si="10"/>
        <v>1988</v>
      </c>
      <c r="V13" s="22">
        <f t="shared" ca="1" si="11"/>
        <v>50995.041322314879</v>
      </c>
      <c r="W13" s="22">
        <f t="shared" ca="1" si="0"/>
        <v>50995.041322314879</v>
      </c>
      <c r="X13" s="22">
        <f t="shared" ca="1" si="1"/>
        <v>50995.041322314879</v>
      </c>
      <c r="Y13" s="22">
        <f t="shared" ca="1" si="12"/>
        <v>-8712.3966942142779</v>
      </c>
      <c r="Z13" s="22">
        <f t="shared" ca="1" si="13"/>
        <v>-10756.0330578508</v>
      </c>
      <c r="AA13" s="23">
        <f t="shared" ca="1" si="14"/>
        <v>-4157.3553719005076</v>
      </c>
      <c r="AC13" s="27">
        <f t="shared" si="15"/>
        <v>1988</v>
      </c>
      <c r="AD13" s="22">
        <f t="shared" ca="1" si="3"/>
        <v>2150.9891294352783</v>
      </c>
      <c r="AE13" s="22">
        <f t="shared" ca="1" si="4"/>
        <v>2150.9891294352783</v>
      </c>
      <c r="AF13" s="22">
        <f t="shared" ca="1" si="5"/>
        <v>2150.9891294352783</v>
      </c>
      <c r="AG13" s="22">
        <f t="shared" ca="1" si="6"/>
        <v>908.09232723717832</v>
      </c>
      <c r="AH13" s="22">
        <f t="shared" ca="1" si="7"/>
        <v>55957.136649619853</v>
      </c>
      <c r="AI13" s="23">
        <f t="shared" ca="1" si="8"/>
        <v>38312.534161124291</v>
      </c>
    </row>
    <row r="14" spans="1:35" x14ac:dyDescent="0.25">
      <c r="I14" s="27">
        <f>Data!A14</f>
        <v>1989</v>
      </c>
      <c r="J14" s="22">
        <f>Data!B14</f>
        <v>539</v>
      </c>
      <c r="K14" s="22">
        <f>Data!C14</f>
        <v>539</v>
      </c>
      <c r="L14" s="22">
        <f>Data!D14</f>
        <v>539</v>
      </c>
      <c r="M14" s="22">
        <f>Data!E14</f>
        <v>497</v>
      </c>
      <c r="N14" s="22">
        <f>Data!F14</f>
        <v>341</v>
      </c>
      <c r="O14" s="22">
        <f>Data!G14</f>
        <v>192</v>
      </c>
      <c r="P14" s="22">
        <f ca="1">Data!H14</f>
        <v>597.09818181818025</v>
      </c>
      <c r="Q14" s="22">
        <f ca="1">Data!I14</f>
        <v>424.63537190082519</v>
      </c>
      <c r="R14" s="22">
        <f ca="1">Data!J14</f>
        <v>252.11305785123898</v>
      </c>
      <c r="S14" s="23">
        <f ca="1">Data!K14</f>
        <v>143.65685950413183</v>
      </c>
      <c r="U14" s="27">
        <f t="shared" si="10"/>
        <v>1989</v>
      </c>
      <c r="V14" s="22">
        <f t="shared" ca="1" si="11"/>
        <v>-58098.181818180252</v>
      </c>
      <c r="W14" s="22">
        <f t="shared" ca="1" si="0"/>
        <v>-58098.181818180252</v>
      </c>
      <c r="X14" s="22">
        <f t="shared" ca="1" si="1"/>
        <v>-58098.181818180252</v>
      </c>
      <c r="Y14" s="22">
        <f t="shared" ca="1" si="12"/>
        <v>72364.628099174806</v>
      </c>
      <c r="Z14" s="22">
        <f t="shared" ca="1" si="13"/>
        <v>88886.942148761023</v>
      </c>
      <c r="AA14" s="23">
        <f t="shared" ca="1" si="14"/>
        <v>48343.140495868167</v>
      </c>
      <c r="AC14" s="27">
        <f t="shared" si="15"/>
        <v>1989</v>
      </c>
      <c r="AD14" s="22">
        <f t="shared" ca="1" si="3"/>
        <v>-113834.63683835976</v>
      </c>
      <c r="AE14" s="22">
        <f t="shared" ca="1" si="4"/>
        <v>-113834.63683835976</v>
      </c>
      <c r="AF14" s="22">
        <f t="shared" ca="1" si="5"/>
        <v>-113834.63683835976</v>
      </c>
      <c r="AG14" s="22">
        <f t="shared" ca="1" si="6"/>
        <v>4743.806680642565</v>
      </c>
      <c r="AH14" s="22">
        <f t="shared" ca="1" si="7"/>
        <v>11174.077054402989</v>
      </c>
      <c r="AI14" s="23">
        <f t="shared" ca="1" si="8"/>
        <v>7425.9130358424754</v>
      </c>
    </row>
    <row r="15" spans="1:35" x14ac:dyDescent="0.25">
      <c r="I15" s="27">
        <f>Data!A15</f>
        <v>1990</v>
      </c>
      <c r="J15" s="22">
        <f>Data!B15</f>
        <v>291</v>
      </c>
      <c r="K15" s="22">
        <f>Data!C15</f>
        <v>291</v>
      </c>
      <c r="L15" s="22">
        <f>Data!D15</f>
        <v>291</v>
      </c>
      <c r="M15" s="22">
        <f>Data!E15</f>
        <v>218</v>
      </c>
      <c r="N15" s="22">
        <f>Data!F15</f>
        <v>151</v>
      </c>
      <c r="O15" s="22">
        <f>Data!G15</f>
        <v>110</v>
      </c>
      <c r="P15" s="22">
        <f ca="1">Data!H15</f>
        <v>287.34148760330498</v>
      </c>
      <c r="Q15" s="22">
        <f ca="1">Data!I15</f>
        <v>211.94975206611511</v>
      </c>
      <c r="R15" s="22">
        <f ca="1">Data!J15</f>
        <v>150.58115702479296</v>
      </c>
      <c r="S15" s="23">
        <f ca="1">Data!K15</f>
        <v>113.24033057851209</v>
      </c>
      <c r="U15" s="27">
        <f t="shared" si="10"/>
        <v>1990</v>
      </c>
      <c r="V15" s="22">
        <f t="shared" ca="1" si="11"/>
        <v>3658.5123966950164</v>
      </c>
      <c r="W15" s="22">
        <f t="shared" ca="1" si="0"/>
        <v>3658.5123966950164</v>
      </c>
      <c r="X15" s="22">
        <f t="shared" ca="1" si="1"/>
        <v>3658.5123966950164</v>
      </c>
      <c r="Y15" s="22">
        <f t="shared" ca="1" si="12"/>
        <v>6050.2479338848898</v>
      </c>
      <c r="Z15" s="22">
        <f t="shared" ca="1" si="13"/>
        <v>418.84297520704195</v>
      </c>
      <c r="AA15" s="23">
        <f t="shared" ca="1" si="14"/>
        <v>-3240.3305785120865</v>
      </c>
      <c r="AC15" s="27">
        <f t="shared" si="15"/>
        <v>1990</v>
      </c>
      <c r="AD15" s="22">
        <f t="shared" ca="1" si="3"/>
        <v>8328.409601727275</v>
      </c>
      <c r="AE15" s="22">
        <f t="shared" ca="1" si="4"/>
        <v>8328.409601727275</v>
      </c>
      <c r="AF15" s="22">
        <f t="shared" ca="1" si="5"/>
        <v>8328.409601727275</v>
      </c>
      <c r="AG15" s="22">
        <f t="shared" ca="1" si="6"/>
        <v>-12950.817316355911</v>
      </c>
      <c r="AH15" s="22">
        <f t="shared" ca="1" si="7"/>
        <v>2647.8760576259974</v>
      </c>
      <c r="AI15" s="23">
        <f t="shared" ca="1" si="8"/>
        <v>11.01759040863908</v>
      </c>
    </row>
    <row r="16" spans="1:35" x14ac:dyDescent="0.25">
      <c r="I16" s="27">
        <f>Data!A16</f>
        <v>1991</v>
      </c>
      <c r="J16" s="22">
        <f>Data!B16</f>
        <v>123</v>
      </c>
      <c r="K16" s="22">
        <f>Data!C16</f>
        <v>123</v>
      </c>
      <c r="L16" s="22">
        <f>Data!D16</f>
        <v>123</v>
      </c>
      <c r="M16" s="22">
        <f>Data!E16</f>
        <v>184</v>
      </c>
      <c r="N16" s="22">
        <f>Data!F16</f>
        <v>133</v>
      </c>
      <c r="O16" s="22">
        <f>Data!G16</f>
        <v>95</v>
      </c>
      <c r="P16" s="22">
        <f ca="1">Data!H16</f>
        <v>250.37157024793322</v>
      </c>
      <c r="Q16" s="22">
        <f ca="1">Data!I16</f>
        <v>200.27305785123912</v>
      </c>
      <c r="R16" s="22">
        <f ca="1">Data!J16</f>
        <v>155.49024793388389</v>
      </c>
      <c r="S16" s="23">
        <f ca="1">Data!K16</f>
        <v>108.31338842975177</v>
      </c>
      <c r="U16" s="27">
        <f t="shared" si="10"/>
        <v>1991</v>
      </c>
      <c r="V16" s="22">
        <f t="shared" ca="1" si="11"/>
        <v>-127371.57024793322</v>
      </c>
      <c r="W16" s="22">
        <f t="shared" ca="1" si="0"/>
        <v>-127371.57024793322</v>
      </c>
      <c r="X16" s="22">
        <f t="shared" ca="1" si="1"/>
        <v>-127371.57024793322</v>
      </c>
      <c r="Y16" s="22">
        <f t="shared" ca="1" si="12"/>
        <v>-16273.057851239117</v>
      </c>
      <c r="Z16" s="22">
        <f t="shared" ca="1" si="13"/>
        <v>-22490.247933883893</v>
      </c>
      <c r="AA16" s="23">
        <f t="shared" ca="1" si="14"/>
        <v>-13313.388429751769</v>
      </c>
      <c r="AC16" s="27">
        <f t="shared" si="15"/>
        <v>1991</v>
      </c>
      <c r="AD16" s="22">
        <f t="shared" ca="1" si="3"/>
        <v>22908.748994287766</v>
      </c>
      <c r="AE16" s="22">
        <f t="shared" ca="1" si="4"/>
        <v>22908.748994287766</v>
      </c>
      <c r="AF16" s="22">
        <f t="shared" ca="1" si="5"/>
        <v>22908.748994287766</v>
      </c>
      <c r="AG16" s="22">
        <f t="shared" ca="1" si="6"/>
        <v>25434.398017103373</v>
      </c>
      <c r="AH16" s="22">
        <f t="shared" ca="1" si="7"/>
        <v>21081.600290868751</v>
      </c>
      <c r="AI16" s="23">
        <f t="shared" ca="1" si="8"/>
        <v>11616.834533059113</v>
      </c>
    </row>
    <row r="17" spans="9:35" x14ac:dyDescent="0.25">
      <c r="I17" s="27">
        <f>Data!A17</f>
        <v>1992</v>
      </c>
      <c r="J17" s="22">
        <f>Data!B17</f>
        <v>235</v>
      </c>
      <c r="K17" s="22">
        <f>Data!C17</f>
        <v>235</v>
      </c>
      <c r="L17" s="22">
        <f>Data!D17</f>
        <v>235</v>
      </c>
      <c r="M17" s="22">
        <f>Data!E17</f>
        <v>159</v>
      </c>
      <c r="N17" s="22">
        <f>Data!F17</f>
        <v>121</v>
      </c>
      <c r="O17" s="22">
        <f>Data!G17</f>
        <v>93</v>
      </c>
      <c r="P17" s="22">
        <f ca="1">Data!H17</f>
        <v>182.74115702479293</v>
      </c>
      <c r="Q17" s="22">
        <f ca="1">Data!I17</f>
        <v>144.70809917355334</v>
      </c>
      <c r="R17" s="22">
        <f ca="1">Data!J17</f>
        <v>110.03504132231375</v>
      </c>
      <c r="S17" s="23">
        <f ca="1">Data!K17</f>
        <v>86.01322314049564</v>
      </c>
      <c r="U17" s="27">
        <f t="shared" si="10"/>
        <v>1992</v>
      </c>
      <c r="V17" s="22">
        <f t="shared" ca="1" si="11"/>
        <v>52258.842975207073</v>
      </c>
      <c r="W17" s="22">
        <f t="shared" ca="1" si="0"/>
        <v>52258.842975207073</v>
      </c>
      <c r="X17" s="22">
        <f t="shared" ca="1" si="1"/>
        <v>52258.842975207073</v>
      </c>
      <c r="Y17" s="22">
        <f t="shared" ca="1" si="12"/>
        <v>14291.900826446665</v>
      </c>
      <c r="Z17" s="22">
        <f t="shared" ca="1" si="13"/>
        <v>10964.958677686254</v>
      </c>
      <c r="AA17" s="23">
        <f t="shared" ca="1" si="14"/>
        <v>6986.7768595043599</v>
      </c>
      <c r="AC17" s="27">
        <f t="shared" si="15"/>
        <v>1992</v>
      </c>
      <c r="AD17" s="22">
        <f t="shared" ca="1" si="3"/>
        <v>49581.093662356616</v>
      </c>
      <c r="AE17" s="22">
        <f t="shared" ca="1" si="4"/>
        <v>49581.093662356616</v>
      </c>
      <c r="AF17" s="22">
        <f t="shared" ca="1" si="5"/>
        <v>49581.093662356616</v>
      </c>
      <c r="AG17" s="22">
        <f t="shared" ca="1" si="6"/>
        <v>7328.580533839262</v>
      </c>
      <c r="AH17" s="22">
        <f t="shared" ca="1" si="7"/>
        <v>-5495.8694521248817</v>
      </c>
      <c r="AI17" s="23">
        <f t="shared" ca="1" si="8"/>
        <v>12743.263068507822</v>
      </c>
    </row>
    <row r="18" spans="9:35" x14ac:dyDescent="0.25">
      <c r="I18" s="27">
        <f>Data!A18</f>
        <v>1993</v>
      </c>
      <c r="J18" s="22">
        <f>Data!B18</f>
        <v>601</v>
      </c>
      <c r="K18" s="22">
        <f>Data!C18</f>
        <v>601</v>
      </c>
      <c r="L18" s="22">
        <f>Data!D18</f>
        <v>601</v>
      </c>
      <c r="M18" s="22">
        <f>Data!E18</f>
        <v>433</v>
      </c>
      <c r="N18" s="22">
        <f>Data!F18</f>
        <v>313</v>
      </c>
      <c r="O18" s="22">
        <f>Data!G18</f>
        <v>160</v>
      </c>
      <c r="P18" s="22">
        <f ca="1">Data!H18</f>
        <v>646.97652892561803</v>
      </c>
      <c r="Q18" s="22">
        <f ca="1">Data!I18</f>
        <v>465.94115702479212</v>
      </c>
      <c r="R18" s="22">
        <f ca="1">Data!J18</f>
        <v>299.78578512396615</v>
      </c>
      <c r="S18" s="23">
        <f ca="1">Data!K18</f>
        <v>170.80066115702434</v>
      </c>
      <c r="U18" s="27">
        <f t="shared" si="10"/>
        <v>1993</v>
      </c>
      <c r="V18" s="22">
        <f t="shared" ca="1" si="11"/>
        <v>-45976.528925618026</v>
      </c>
      <c r="W18" s="22">
        <f t="shared" ca="1" si="0"/>
        <v>-45976.528925618026</v>
      </c>
      <c r="X18" s="22">
        <f t="shared" ca="1" si="1"/>
        <v>-45976.528925618026</v>
      </c>
      <c r="Y18" s="22">
        <f t="shared" ca="1" si="12"/>
        <v>-32941.157024792119</v>
      </c>
      <c r="Z18" s="22">
        <f t="shared" ca="1" si="13"/>
        <v>13214.21487603385</v>
      </c>
      <c r="AA18" s="23">
        <f t="shared" ca="1" si="14"/>
        <v>-10800.661157024337</v>
      </c>
      <c r="AC18" s="27">
        <f t="shared" si="15"/>
        <v>1993</v>
      </c>
      <c r="AD18" s="22">
        <f t="shared" ca="1" si="3"/>
        <v>-133505.85282122999</v>
      </c>
      <c r="AE18" s="22">
        <f t="shared" ca="1" si="4"/>
        <v>-133505.85282122999</v>
      </c>
      <c r="AF18" s="22">
        <f t="shared" ca="1" si="5"/>
        <v>-133505.85282122999</v>
      </c>
      <c r="AG18" s="22">
        <f t="shared" ca="1" si="6"/>
        <v>18985.910237599994</v>
      </c>
      <c r="AH18" s="22">
        <f t="shared" ca="1" si="7"/>
        <v>6293.8267512781385</v>
      </c>
      <c r="AI18" s="23">
        <f t="shared" ca="1" si="8"/>
        <v>10205.780621623851</v>
      </c>
    </row>
    <row r="19" spans="9:35" x14ac:dyDescent="0.25">
      <c r="I19" s="27">
        <f>Data!A19</f>
        <v>1994</v>
      </c>
      <c r="J19" s="22">
        <f>Data!B19</f>
        <v>287</v>
      </c>
      <c r="K19" s="22">
        <f>Data!C19</f>
        <v>287</v>
      </c>
      <c r="L19" s="22">
        <f>Data!D19</f>
        <v>287</v>
      </c>
      <c r="M19" s="22">
        <f>Data!E19</f>
        <v>161</v>
      </c>
      <c r="N19" s="22">
        <f>Data!F19</f>
        <v>127</v>
      </c>
      <c r="O19" s="22">
        <f>Data!G19</f>
        <v>98</v>
      </c>
      <c r="P19" s="22">
        <f ca="1">Data!H19</f>
        <v>206.60033057851189</v>
      </c>
      <c r="Q19" s="22">
        <f ca="1">Data!I19</f>
        <v>159.00297520661115</v>
      </c>
      <c r="R19" s="22">
        <f ca="1">Data!J19</f>
        <v>117.27272727272695</v>
      </c>
      <c r="S19" s="23">
        <f ca="1">Data!K19</f>
        <v>84.06545454545433</v>
      </c>
      <c r="U19" s="27">
        <f t="shared" si="10"/>
        <v>1994</v>
      </c>
      <c r="V19" s="22">
        <f t="shared" ca="1" si="11"/>
        <v>80399.669421488114</v>
      </c>
      <c r="W19" s="22">
        <f t="shared" ca="1" si="0"/>
        <v>80399.669421488114</v>
      </c>
      <c r="X19" s="22">
        <f t="shared" ca="1" si="1"/>
        <v>80399.669421488114</v>
      </c>
      <c r="Y19" s="22">
        <f t="shared" ca="1" si="12"/>
        <v>1997.0247933888459</v>
      </c>
      <c r="Z19" s="22">
        <f t="shared" ca="1" si="13"/>
        <v>9727.2727272730463</v>
      </c>
      <c r="AA19" s="23">
        <f t="shared" ca="1" si="14"/>
        <v>13934.545454545671</v>
      </c>
      <c r="AC19" s="27">
        <f t="shared" ref="AC19:AC23" si="16">I19</f>
        <v>1994</v>
      </c>
      <c r="AD19" s="22">
        <f t="shared" ca="1" si="3"/>
        <v>40171.420259646686</v>
      </c>
      <c r="AE19" s="22">
        <f t="shared" ca="1" si="4"/>
        <v>40171.420259646686</v>
      </c>
      <c r="AF19" s="22">
        <f t="shared" ca="1" si="5"/>
        <v>40171.420259646686</v>
      </c>
      <c r="AG19" s="22">
        <f t="shared" ca="1" si="6"/>
        <v>-7136.5812248239308</v>
      </c>
      <c r="AH19" s="22">
        <f t="shared" ca="1" si="7"/>
        <v>10642.403563591715</v>
      </c>
      <c r="AI19" s="23">
        <f t="shared" ca="1" si="8"/>
        <v>8117.090029338241</v>
      </c>
    </row>
    <row r="20" spans="9:35" x14ac:dyDescent="0.25">
      <c r="I20" s="27">
        <f>Data!A20</f>
        <v>1995</v>
      </c>
      <c r="J20" s="22">
        <f>Data!B20</f>
        <v>409</v>
      </c>
      <c r="K20" s="22">
        <f>Data!C20</f>
        <v>409</v>
      </c>
      <c r="L20" s="22">
        <f>Data!D20</f>
        <v>409</v>
      </c>
      <c r="M20" s="22">
        <f>Data!E20</f>
        <v>392</v>
      </c>
      <c r="N20" s="22">
        <f>Data!F20</f>
        <v>280</v>
      </c>
      <c r="O20" s="22">
        <f>Data!G20</f>
        <v>161</v>
      </c>
      <c r="P20" s="22">
        <f ca="1">Data!H20</f>
        <v>520.48066115702341</v>
      </c>
      <c r="Q20" s="22">
        <f ca="1">Data!I20</f>
        <v>397.93983471074279</v>
      </c>
      <c r="R20" s="22">
        <f ca="1">Data!J20</f>
        <v>280.30016528925546</v>
      </c>
      <c r="S20" s="23">
        <f ca="1">Data!K20</f>
        <v>159.82413223140452</v>
      </c>
      <c r="U20" s="27">
        <f t="shared" si="10"/>
        <v>1995</v>
      </c>
      <c r="V20" s="22">
        <f t="shared" ca="1" si="11"/>
        <v>-111480.66115702341</v>
      </c>
      <c r="W20" s="22">
        <f t="shared" ca="1" si="0"/>
        <v>-111480.66115702341</v>
      </c>
      <c r="X20" s="22">
        <f t="shared" ca="1" si="1"/>
        <v>-111480.66115702341</v>
      </c>
      <c r="Y20" s="22">
        <f t="shared" ca="1" si="12"/>
        <v>-5939.8347107427871</v>
      </c>
      <c r="Z20" s="22">
        <f t="shared" ca="1" si="13"/>
        <v>-300.16528925546027</v>
      </c>
      <c r="AA20" s="23">
        <f t="shared" ca="1" si="14"/>
        <v>1175.8677685954808</v>
      </c>
      <c r="AC20" s="27">
        <f t="shared" si="16"/>
        <v>1995</v>
      </c>
      <c r="AD20" s="22">
        <f t="shared" ca="1" si="3"/>
        <v>-83617.921882845636</v>
      </c>
      <c r="AE20" s="22">
        <f t="shared" ca="1" si="4"/>
        <v>-83617.921882845636</v>
      </c>
      <c r="AF20" s="22">
        <f t="shared" ca="1" si="5"/>
        <v>-83617.921882845636</v>
      </c>
      <c r="AG20" s="22">
        <f t="shared" ca="1" si="6"/>
        <v>13292.032642682812</v>
      </c>
      <c r="AH20" s="22">
        <f t="shared" ca="1" si="7"/>
        <v>25523.164262025275</v>
      </c>
      <c r="AI20" s="23">
        <f t="shared" ca="1" si="8"/>
        <v>13619.771922466456</v>
      </c>
    </row>
    <row r="21" spans="9:35" x14ac:dyDescent="0.25">
      <c r="I21" s="27">
        <f>Data!A21</f>
        <v>1996</v>
      </c>
      <c r="J21" s="22">
        <f>Data!B21</f>
        <v>577</v>
      </c>
      <c r="K21" s="22">
        <f>Data!C21</f>
        <v>577</v>
      </c>
      <c r="L21" s="22">
        <f>Data!D21</f>
        <v>577</v>
      </c>
      <c r="M21" s="22">
        <f>Data!E21</f>
        <v>424</v>
      </c>
      <c r="N21" s="22">
        <f>Data!F21</f>
        <v>289</v>
      </c>
      <c r="O21" s="22">
        <f>Data!G21</f>
        <v>174</v>
      </c>
      <c r="P21" s="22">
        <f ca="1">Data!H21</f>
        <v>538.66710743801514</v>
      </c>
      <c r="Q21" s="22">
        <f ca="1">Data!I21</f>
        <v>392.14809917355268</v>
      </c>
      <c r="R21" s="22">
        <f ca="1">Data!J21</f>
        <v>269.86710743801581</v>
      </c>
      <c r="S21" s="23">
        <f ca="1">Data!K21</f>
        <v>145.28528925619798</v>
      </c>
      <c r="U21" s="27">
        <f t="shared" si="10"/>
        <v>1996</v>
      </c>
      <c r="V21" s="22">
        <f t="shared" ca="1" si="11"/>
        <v>38332.89256198486</v>
      </c>
      <c r="W21" s="22">
        <f t="shared" ca="1" si="0"/>
        <v>38332.89256198486</v>
      </c>
      <c r="X21" s="22">
        <f t="shared" ca="1" si="1"/>
        <v>38332.89256198486</v>
      </c>
      <c r="Y21" s="22">
        <f t="shared" ca="1" si="12"/>
        <v>31851.90082644732</v>
      </c>
      <c r="Z21" s="22">
        <f t="shared" ca="1" si="13"/>
        <v>19132.892561984194</v>
      </c>
      <c r="AA21" s="23">
        <f t="shared" ca="1" si="14"/>
        <v>28714.710743802018</v>
      </c>
      <c r="AC21" s="27">
        <f t="shared" si="16"/>
        <v>1996</v>
      </c>
      <c r="AD21" s="22">
        <f t="shared" ca="1" si="3"/>
        <v>-90790.363102352479</v>
      </c>
      <c r="AE21" s="22">
        <f t="shared" ca="1" si="4"/>
        <v>-90790.363102352479</v>
      </c>
      <c r="AF21" s="22">
        <f t="shared" ca="1" si="5"/>
        <v>-90790.363102352479</v>
      </c>
      <c r="AG21" s="22">
        <f t="shared" ca="1" si="6"/>
        <v>41672.329379768918</v>
      </c>
      <c r="AH21" s="22">
        <f t="shared" ca="1" si="7"/>
        <v>47056.589723258548</v>
      </c>
      <c r="AI21" s="23">
        <f t="shared" ca="1" si="8"/>
        <v>24364.466920998122</v>
      </c>
    </row>
    <row r="22" spans="9:35" x14ac:dyDescent="0.25">
      <c r="I22" s="27">
        <f>Data!A22</f>
        <v>1997</v>
      </c>
      <c r="J22" s="22">
        <f>Data!B22</f>
        <v>628</v>
      </c>
      <c r="K22" s="22">
        <f>Data!C22</f>
        <v>628</v>
      </c>
      <c r="L22" s="22">
        <f>Data!D22</f>
        <v>628</v>
      </c>
      <c r="M22" s="22">
        <f>Data!E22</f>
        <v>411</v>
      </c>
      <c r="N22" s="22">
        <f>Data!F22</f>
        <v>280</v>
      </c>
      <c r="O22" s="22">
        <f>Data!G22</f>
        <v>158</v>
      </c>
      <c r="P22" s="22">
        <f ca="1">Data!H22</f>
        <v>456.22809917355249</v>
      </c>
      <c r="Q22" s="22">
        <f ca="1">Data!I22</f>
        <v>344.77685950413127</v>
      </c>
      <c r="R22" s="22">
        <f ca="1">Data!J22</f>
        <v>230.35041322313987</v>
      </c>
      <c r="S22" s="23">
        <f ca="1">Data!K22</f>
        <v>138.13884297520625</v>
      </c>
      <c r="U22" s="27">
        <f t="shared" si="10"/>
        <v>1997</v>
      </c>
      <c r="V22" s="22">
        <f t="shared" ca="1" si="11"/>
        <v>171771.9008264475</v>
      </c>
      <c r="W22" s="22">
        <f t="shared" ca="1" si="0"/>
        <v>171771.9008264475</v>
      </c>
      <c r="X22" s="22">
        <f t="shared" ca="1" si="1"/>
        <v>171771.9008264475</v>
      </c>
      <c r="Y22" s="22">
        <f t="shared" ca="1" si="12"/>
        <v>66223.140495868734</v>
      </c>
      <c r="Z22" s="22">
        <f t="shared" ca="1" si="13"/>
        <v>49649.586776860131</v>
      </c>
      <c r="AA22" s="23">
        <f t="shared" ca="1" si="14"/>
        <v>19861.157024793756</v>
      </c>
      <c r="AC22" s="27">
        <f t="shared" si="16"/>
        <v>1997</v>
      </c>
      <c r="AD22" s="22">
        <f t="shared" ca="1" si="3"/>
        <v>-58277.747287502272</v>
      </c>
      <c r="AE22" s="22">
        <f t="shared" ca="1" si="4"/>
        <v>-58277.747287502272</v>
      </c>
      <c r="AF22" s="22">
        <f t="shared" ca="1" si="5"/>
        <v>-58277.747287502272</v>
      </c>
      <c r="AG22" s="22">
        <f t="shared" ca="1" si="6"/>
        <v>-7593.8808101886461</v>
      </c>
      <c r="AH22" s="22">
        <f t="shared" ca="1" si="7"/>
        <v>-32703.070651262773</v>
      </c>
      <c r="AI22" s="23">
        <f t="shared" ca="1" si="8"/>
        <v>-16744.953956782159</v>
      </c>
    </row>
    <row r="23" spans="9:35" x14ac:dyDescent="0.25">
      <c r="I23" s="27">
        <f>Data!A23</f>
        <v>1998</v>
      </c>
      <c r="J23" s="22">
        <f>Data!B23</f>
        <v>609</v>
      </c>
      <c r="K23" s="22">
        <f>Data!C23</f>
        <v>609</v>
      </c>
      <c r="L23" s="22">
        <f>Data!D23</f>
        <v>609</v>
      </c>
      <c r="M23" s="22">
        <f>Data!E23</f>
        <v>479</v>
      </c>
      <c r="N23" s="22">
        <f>Data!F23</f>
        <v>344</v>
      </c>
      <c r="O23" s="22">
        <f>Data!G23</f>
        <v>254</v>
      </c>
      <c r="P23" s="22">
        <f ca="1">Data!H23</f>
        <v>681.56826446280809</v>
      </c>
      <c r="Q23" s="22">
        <f ca="1">Data!I23</f>
        <v>546.5335537190067</v>
      </c>
      <c r="R23" s="22">
        <f ca="1">Data!J23</f>
        <v>413.9781818181807</v>
      </c>
      <c r="S23" s="23">
        <f ca="1">Data!K23</f>
        <v>234.07735537190021</v>
      </c>
      <c r="U23" s="27">
        <f t="shared" si="10"/>
        <v>1998</v>
      </c>
      <c r="V23" s="22">
        <f t="shared" ca="1" si="11"/>
        <v>-72568.264462808089</v>
      </c>
      <c r="W23" s="22">
        <f t="shared" ca="1" si="0"/>
        <v>-72568.264462808089</v>
      </c>
      <c r="X23" s="22">
        <f t="shared" ca="1" si="1"/>
        <v>-72568.264462808089</v>
      </c>
      <c r="Y23" s="22">
        <f t="shared" ca="1" si="12"/>
        <v>-67533.553719006712</v>
      </c>
      <c r="Z23" s="22">
        <f t="shared" ca="1" si="13"/>
        <v>-69978.181818180703</v>
      </c>
      <c r="AA23" s="23">
        <f t="shared" ca="1" si="14"/>
        <v>19922.644628099788</v>
      </c>
      <c r="AC23" s="27">
        <f t="shared" si="16"/>
        <v>1998</v>
      </c>
      <c r="AD23" s="22">
        <f t="shared" ca="1" si="3"/>
        <v>-147148.27564467842</v>
      </c>
      <c r="AE23" s="22">
        <f t="shared" ca="1" si="4"/>
        <v>-147148.27564467842</v>
      </c>
      <c r="AF23" s="22">
        <f t="shared" ca="1" si="5"/>
        <v>-147148.27564467842</v>
      </c>
      <c r="AG23" s="22">
        <f t="shared" ca="1" si="6"/>
        <v>11372.727837276816</v>
      </c>
      <c r="AH23" s="22">
        <f t="shared" ca="1" si="7"/>
        <v>-21028.643517803801</v>
      </c>
      <c r="AI23" s="23">
        <f t="shared" ca="1" si="8"/>
        <v>4038.9661315892399</v>
      </c>
    </row>
    <row r="24" spans="9:35" x14ac:dyDescent="0.25">
      <c r="I24" s="27">
        <f>Data!A24</f>
        <v>1999</v>
      </c>
      <c r="J24" s="22">
        <f>Data!B24</f>
        <v>793</v>
      </c>
      <c r="K24" s="22">
        <f>Data!C24</f>
        <v>793</v>
      </c>
      <c r="L24" s="22">
        <f>Data!D24</f>
        <v>793</v>
      </c>
      <c r="M24" s="22">
        <f>Data!E24</f>
        <v>557</v>
      </c>
      <c r="N24" s="22">
        <f>Data!F24</f>
        <v>397</v>
      </c>
      <c r="O24" s="22">
        <f>Data!G24</f>
        <v>203</v>
      </c>
      <c r="P24" s="22">
        <f ca="1">Data!H24</f>
        <v>730.91702479338642</v>
      </c>
      <c r="Q24" s="22">
        <f ca="1">Data!I24</f>
        <v>590.28892561983309</v>
      </c>
      <c r="R24" s="22">
        <f ca="1">Data!J24</f>
        <v>402.27570247933778</v>
      </c>
      <c r="S24" s="23">
        <f ca="1">Data!K24</f>
        <v>228.97983471074321</v>
      </c>
      <c r="U24" s="27">
        <f t="shared" ref="U24:U36" si="17">I24</f>
        <v>1999</v>
      </c>
      <c r="V24" s="22">
        <f t="shared" ca="1" si="11"/>
        <v>62082.975206613584</v>
      </c>
      <c r="W24" s="22">
        <f t="shared" ca="1" si="0"/>
        <v>62082.975206613584</v>
      </c>
      <c r="X24" s="22">
        <f t="shared" ca="1" si="1"/>
        <v>62082.975206613584</v>
      </c>
      <c r="Y24" s="22">
        <f t="shared" ca="1" si="12"/>
        <v>-33288.925619833091</v>
      </c>
      <c r="Z24" s="22">
        <f t="shared" ca="1" si="13"/>
        <v>-5275.7024793377805</v>
      </c>
      <c r="AA24" s="23">
        <f t="shared" ca="1" si="14"/>
        <v>-25979.834710743206</v>
      </c>
      <c r="AC24" s="27">
        <f t="shared" ref="AC24:AC36" si="18">I24</f>
        <v>1999</v>
      </c>
      <c r="AD24" s="22">
        <f t="shared" ca="1" si="3"/>
        <v>-166610.63114051541</v>
      </c>
      <c r="AE24" s="22">
        <f t="shared" ca="1" si="4"/>
        <v>-166610.63114051541</v>
      </c>
      <c r="AF24" s="22">
        <f t="shared" ca="1" si="5"/>
        <v>-166610.63114051541</v>
      </c>
      <c r="AG24" s="22">
        <f t="shared" ca="1" si="6"/>
        <v>15679.633124705031</v>
      </c>
      <c r="AH24" s="22">
        <f t="shared" ca="1" si="7"/>
        <v>18425.375046060246</v>
      </c>
      <c r="AI24" s="23">
        <f t="shared" ca="1" si="8"/>
        <v>21176.106737398371</v>
      </c>
    </row>
    <row r="25" spans="9:35" x14ac:dyDescent="0.25">
      <c r="I25" s="27">
        <f>Data!A25</f>
        <v>2000</v>
      </c>
      <c r="J25" s="22">
        <f>Data!B25</f>
        <v>577</v>
      </c>
      <c r="K25" s="22">
        <f>Data!C25</f>
        <v>577</v>
      </c>
      <c r="L25" s="22">
        <f>Data!D25</f>
        <v>577</v>
      </c>
      <c r="M25" s="22">
        <f>Data!E25</f>
        <v>404</v>
      </c>
      <c r="N25" s="22">
        <f>Data!F25</f>
        <v>289</v>
      </c>
      <c r="O25" s="22">
        <f>Data!G25</f>
        <v>162</v>
      </c>
      <c r="P25" s="22">
        <f ca="1">Data!H25</f>
        <v>484.79603305784997</v>
      </c>
      <c r="Q25" s="22">
        <f ca="1">Data!I25</f>
        <v>373.7018181818172</v>
      </c>
      <c r="R25" s="22">
        <f ca="1">Data!J25</f>
        <v>244.7761983471068</v>
      </c>
      <c r="S25" s="23">
        <f ca="1">Data!K25</f>
        <v>146.65388429752028</v>
      </c>
      <c r="U25" s="27">
        <f t="shared" si="17"/>
        <v>2000</v>
      </c>
      <c r="V25" s="22">
        <f t="shared" ca="1" si="11"/>
        <v>92203.966942150029</v>
      </c>
      <c r="W25" s="22">
        <f t="shared" ca="1" si="0"/>
        <v>92203.966942150029</v>
      </c>
      <c r="X25" s="22">
        <f t="shared" ca="1" si="1"/>
        <v>92203.966942150029</v>
      </c>
      <c r="Y25" s="22">
        <f t="shared" ca="1" si="12"/>
        <v>30298.181818182798</v>
      </c>
      <c r="Z25" s="22">
        <f t="shared" ca="1" si="13"/>
        <v>44223.801652893198</v>
      </c>
      <c r="AA25" s="23">
        <f t="shared" ca="1" si="14"/>
        <v>15346.115702479721</v>
      </c>
      <c r="AC25" s="27">
        <f t="shared" si="18"/>
        <v>2000</v>
      </c>
      <c r="AD25" s="22">
        <f t="shared" ca="1" si="3"/>
        <v>-69544.479852073826</v>
      </c>
      <c r="AE25" s="22">
        <f t="shared" ca="1" si="4"/>
        <v>-69544.479852073826</v>
      </c>
      <c r="AF25" s="22">
        <f t="shared" ca="1" si="5"/>
        <v>-69544.479852073826</v>
      </c>
      <c r="AG25" s="22">
        <f t="shared" ca="1" si="6"/>
        <v>13937.348985567651</v>
      </c>
      <c r="AH25" s="22">
        <f t="shared" ca="1" si="7"/>
        <v>-6763.8908674587055</v>
      </c>
      <c r="AI25" s="23">
        <f t="shared" ca="1" si="8"/>
        <v>14440.135614884286</v>
      </c>
    </row>
    <row r="26" spans="9:35" x14ac:dyDescent="0.25">
      <c r="I26" s="27">
        <f>Data!A26</f>
        <v>2001</v>
      </c>
      <c r="J26" s="22">
        <f>Data!B26</f>
        <v>313</v>
      </c>
      <c r="K26" s="22">
        <f>Data!C26</f>
        <v>313</v>
      </c>
      <c r="L26" s="22">
        <f>Data!D26</f>
        <v>313</v>
      </c>
      <c r="M26" s="22">
        <f>Data!E26</f>
        <v>189</v>
      </c>
      <c r="N26" s="22">
        <f>Data!F26</f>
        <v>173</v>
      </c>
      <c r="O26" s="22">
        <f>Data!G26</f>
        <v>119</v>
      </c>
      <c r="P26" s="22">
        <f ca="1">Data!H26</f>
        <v>276.96396694214803</v>
      </c>
      <c r="Q26" s="22">
        <f ca="1">Data!I26</f>
        <v>212.90380165289199</v>
      </c>
      <c r="R26" s="22">
        <f ca="1">Data!J26</f>
        <v>152.08859504132192</v>
      </c>
      <c r="S26" s="23">
        <f ca="1">Data!K26</f>
        <v>106.77619834710715</v>
      </c>
      <c r="U26" s="27">
        <f t="shared" si="17"/>
        <v>2001</v>
      </c>
      <c r="V26" s="22">
        <f t="shared" ca="1" si="11"/>
        <v>36036.033057851964</v>
      </c>
      <c r="W26" s="22">
        <f t="shared" ca="1" si="0"/>
        <v>36036.033057851964</v>
      </c>
      <c r="X26" s="22">
        <f t="shared" ca="1" si="1"/>
        <v>36036.033057851964</v>
      </c>
      <c r="Y26" s="22">
        <f t="shared" ca="1" si="12"/>
        <v>-23903.801652891987</v>
      </c>
      <c r="Z26" s="22">
        <f t="shared" ca="1" si="13"/>
        <v>20911.404958678075</v>
      </c>
      <c r="AA26" s="23">
        <f t="shared" ca="1" si="14"/>
        <v>12223.801652892846</v>
      </c>
      <c r="AC26" s="27">
        <f t="shared" si="18"/>
        <v>2001</v>
      </c>
      <c r="AD26" s="22">
        <f t="shared" ca="1" si="3"/>
        <v>12421.136448761776</v>
      </c>
      <c r="AE26" s="22">
        <f t="shared" ca="1" si="4"/>
        <v>12421.136448761776</v>
      </c>
      <c r="AF26" s="22">
        <f t="shared" ca="1" si="5"/>
        <v>12421.136448761776</v>
      </c>
      <c r="AG26" s="22">
        <f t="shared" ca="1" si="6"/>
        <v>32485.70882334272</v>
      </c>
      <c r="AH26" s="22">
        <f t="shared" ca="1" si="7"/>
        <v>40217.902170345063</v>
      </c>
      <c r="AI26" s="23">
        <f t="shared" ca="1" si="8"/>
        <v>13864.857406192432</v>
      </c>
    </row>
    <row r="27" spans="9:35" x14ac:dyDescent="0.25">
      <c r="I27" s="27">
        <f>Data!A27</f>
        <v>2002</v>
      </c>
      <c r="J27" s="22">
        <f>Data!B27</f>
        <v>426</v>
      </c>
      <c r="K27" s="22">
        <f>Data!C27</f>
        <v>426</v>
      </c>
      <c r="L27" s="22">
        <f>Data!D27</f>
        <v>426</v>
      </c>
      <c r="M27" s="22">
        <f>Data!E27</f>
        <v>308</v>
      </c>
      <c r="N27" s="22">
        <f>Data!F27</f>
        <v>191</v>
      </c>
      <c r="O27" s="22">
        <f>Data!G27</f>
        <v>108</v>
      </c>
      <c r="P27" s="22">
        <f ca="1">Data!H27</f>
        <v>337.47570247933788</v>
      </c>
      <c r="Q27" s="22">
        <f ca="1">Data!I27</f>
        <v>262.67900826446208</v>
      </c>
      <c r="R27" s="22">
        <f ca="1">Data!J27</f>
        <v>173.58148760330533</v>
      </c>
      <c r="S27" s="23">
        <f ca="1">Data!K27</f>
        <v>105.9828099173551</v>
      </c>
      <c r="U27" s="27">
        <f t="shared" si="17"/>
        <v>2002</v>
      </c>
      <c r="V27" s="22">
        <f t="shared" ca="1" si="11"/>
        <v>88524.297520662119</v>
      </c>
      <c r="W27" s="22">
        <f t="shared" ca="1" si="0"/>
        <v>88524.297520662119</v>
      </c>
      <c r="X27" s="22">
        <f t="shared" ca="1" si="1"/>
        <v>88524.297520662119</v>
      </c>
      <c r="Y27" s="22">
        <f t="shared" ca="1" si="12"/>
        <v>45320.991735537915</v>
      </c>
      <c r="Z27" s="22">
        <f t="shared" ca="1" si="13"/>
        <v>17418.512396694667</v>
      </c>
      <c r="AA27" s="23">
        <f t="shared" ca="1" si="14"/>
        <v>2017.1900826449018</v>
      </c>
      <c r="AC27" s="27">
        <f t="shared" si="18"/>
        <v>2002</v>
      </c>
      <c r="AD27" s="22">
        <f t="shared" ca="1" si="3"/>
        <v>-11443.716504091652</v>
      </c>
      <c r="AE27" s="22">
        <f t="shared" ca="1" si="4"/>
        <v>-11443.716504091652</v>
      </c>
      <c r="AF27" s="22">
        <f t="shared" ca="1" si="5"/>
        <v>-11443.716504091652</v>
      </c>
      <c r="AG27" s="22">
        <f t="shared" ca="1" si="6"/>
        <v>-1030.4479148686278</v>
      </c>
      <c r="AH27" s="22">
        <f t="shared" ca="1" si="7"/>
        <v>-13138.321974939628</v>
      </c>
      <c r="AI27" s="23">
        <f t="shared" ca="1" si="8"/>
        <v>6174.5856316688478</v>
      </c>
    </row>
    <row r="28" spans="9:35" x14ac:dyDescent="0.25">
      <c r="I28" s="27">
        <f>Data!A28</f>
        <v>2003</v>
      </c>
      <c r="J28" s="22">
        <f>Data!B28</f>
        <v>294</v>
      </c>
      <c r="K28" s="22">
        <f>Data!C28</f>
        <v>294</v>
      </c>
      <c r="L28" s="22">
        <f>Data!D28</f>
        <v>294</v>
      </c>
      <c r="M28" s="22">
        <f>Data!E28</f>
        <v>247</v>
      </c>
      <c r="N28" s="22">
        <f>Data!F28</f>
        <v>197</v>
      </c>
      <c r="O28" s="22">
        <f>Data!G28</f>
        <v>121</v>
      </c>
      <c r="P28" s="22">
        <f ca="1">Data!H28</f>
        <v>353.56760330578408</v>
      </c>
      <c r="Q28" s="22">
        <f ca="1">Data!I28</f>
        <v>287.20462809917274</v>
      </c>
      <c r="R28" s="22">
        <f ca="1">Data!J28</f>
        <v>201.9352066115697</v>
      </c>
      <c r="S28" s="23">
        <f ca="1">Data!K28</f>
        <v>119.36330578512366</v>
      </c>
      <c r="U28" s="27">
        <f t="shared" si="17"/>
        <v>2003</v>
      </c>
      <c r="V28" s="22">
        <f t="shared" ca="1" si="11"/>
        <v>-59567.603305784076</v>
      </c>
      <c r="W28" s="22">
        <f t="shared" ca="1" si="0"/>
        <v>-59567.603305784076</v>
      </c>
      <c r="X28" s="22">
        <f t="shared" ca="1" si="1"/>
        <v>-59567.603305784076</v>
      </c>
      <c r="Y28" s="22">
        <f t="shared" ca="1" si="12"/>
        <v>-40204.62809917274</v>
      </c>
      <c r="Z28" s="22">
        <f t="shared" ca="1" si="13"/>
        <v>-4935.2066115696971</v>
      </c>
      <c r="AA28" s="23">
        <f t="shared" ca="1" si="14"/>
        <v>1636.6942148763428</v>
      </c>
      <c r="AC28" s="27">
        <f t="shared" si="18"/>
        <v>2003</v>
      </c>
      <c r="AD28" s="22">
        <f t="shared" ca="1" si="3"/>
        <v>-17790.102763646508</v>
      </c>
      <c r="AE28" s="22">
        <f t="shared" ca="1" si="4"/>
        <v>-17790.102763646508</v>
      </c>
      <c r="AF28" s="22">
        <f t="shared" ca="1" si="5"/>
        <v>-17790.102763646508</v>
      </c>
      <c r="AG28" s="22">
        <f t="shared" ca="1" si="6"/>
        <v>42837.320982685131</v>
      </c>
      <c r="AH28" s="22">
        <f t="shared" ca="1" si="7"/>
        <v>47854.064005404645</v>
      </c>
      <c r="AI28" s="23">
        <f t="shared" ca="1" si="8"/>
        <v>15439.695941484169</v>
      </c>
    </row>
    <row r="29" spans="9:35" x14ac:dyDescent="0.25">
      <c r="I29" s="27">
        <f>Data!A29</f>
        <v>2004</v>
      </c>
      <c r="J29" s="22">
        <f>Data!B29</f>
        <v>475</v>
      </c>
      <c r="K29" s="22">
        <f>Data!C29</f>
        <v>475</v>
      </c>
      <c r="L29" s="22">
        <f>Data!D29</f>
        <v>475</v>
      </c>
      <c r="M29" s="22">
        <f>Data!E29</f>
        <v>293</v>
      </c>
      <c r="N29" s="22">
        <f>Data!F29</f>
        <v>181</v>
      </c>
      <c r="O29" s="22">
        <f>Data!G29</f>
        <v>112</v>
      </c>
      <c r="P29" s="22">
        <f ca="1">Data!H29</f>
        <v>320.9057851239661</v>
      </c>
      <c r="Q29" s="22">
        <f ca="1">Data!I29</f>
        <v>231.07438016528863</v>
      </c>
      <c r="R29" s="22">
        <f ca="1">Data!J29</f>
        <v>158.43570247933843</v>
      </c>
      <c r="S29" s="23">
        <f ca="1">Data!K29</f>
        <v>107.56958677685921</v>
      </c>
      <c r="U29" s="27">
        <f t="shared" si="17"/>
        <v>2004</v>
      </c>
      <c r="V29" s="22">
        <f t="shared" ca="1" si="11"/>
        <v>154094.21487603389</v>
      </c>
      <c r="W29" s="22">
        <f t="shared" ca="1" si="0"/>
        <v>154094.21487603389</v>
      </c>
      <c r="X29" s="22">
        <f t="shared" ca="1" si="1"/>
        <v>154094.21487603389</v>
      </c>
      <c r="Y29" s="22">
        <f t="shared" ca="1" si="12"/>
        <v>61925.619834711368</v>
      </c>
      <c r="Z29" s="22">
        <f t="shared" ca="1" si="13"/>
        <v>22564.29752066157</v>
      </c>
      <c r="AA29" s="23">
        <f t="shared" ca="1" si="14"/>
        <v>4430.4132231407893</v>
      </c>
      <c r="AC29" s="27">
        <f t="shared" si="18"/>
        <v>2004</v>
      </c>
      <c r="AD29" s="22">
        <f t="shared" ca="1" si="3"/>
        <v>-4908.808231896277</v>
      </c>
      <c r="AE29" s="22">
        <f t="shared" ca="1" si="4"/>
        <v>-4908.808231896277</v>
      </c>
      <c r="AF29" s="22">
        <f t="shared" ca="1" si="5"/>
        <v>-4908.808231896277</v>
      </c>
      <c r="AG29" s="22">
        <f t="shared" ca="1" si="6"/>
        <v>6790.2482285128335</v>
      </c>
      <c r="AH29" s="22">
        <f t="shared" ca="1" si="7"/>
        <v>-28765.043255918026</v>
      </c>
      <c r="AI29" s="23">
        <f t="shared" ca="1" si="8"/>
        <v>-18792.499468816946</v>
      </c>
    </row>
    <row r="30" spans="9:35" x14ac:dyDescent="0.25">
      <c r="I30" s="27">
        <f>Data!A30</f>
        <v>2005</v>
      </c>
      <c r="J30" s="22">
        <f>Data!B30</f>
        <v>313</v>
      </c>
      <c r="K30" s="22">
        <f>Data!C30</f>
        <v>313</v>
      </c>
      <c r="L30" s="22">
        <f>Data!D30</f>
        <v>313</v>
      </c>
      <c r="M30" s="22">
        <f>Data!E30</f>
        <v>223</v>
      </c>
      <c r="N30" s="22">
        <f>Data!F30</f>
        <v>161</v>
      </c>
      <c r="O30" s="22">
        <f>Data!G30</f>
        <v>122</v>
      </c>
      <c r="P30" s="22">
        <f ca="1">Data!H30</f>
        <v>342.43239669421399</v>
      </c>
      <c r="Q30" s="22">
        <f ca="1">Data!I30</f>
        <v>290.02115702479267</v>
      </c>
      <c r="R30" s="22">
        <f ca="1">Data!J30</f>
        <v>238.318016528925</v>
      </c>
      <c r="S30" s="23">
        <f ca="1">Data!K30</f>
        <v>124.78413223140463</v>
      </c>
      <c r="U30" s="27">
        <f t="shared" si="17"/>
        <v>2005</v>
      </c>
      <c r="V30" s="22">
        <f t="shared" ca="1" si="11"/>
        <v>-29432.396694213992</v>
      </c>
      <c r="W30" s="22">
        <f t="shared" ca="1" si="0"/>
        <v>-29432.396694213992</v>
      </c>
      <c r="X30" s="22">
        <f t="shared" ca="1" si="1"/>
        <v>-29432.396694213992</v>
      </c>
      <c r="Y30" s="22">
        <f t="shared" ca="1" si="12"/>
        <v>-67021.157024792672</v>
      </c>
      <c r="Z30" s="22">
        <f t="shared" ca="1" si="13"/>
        <v>-77318.016528925</v>
      </c>
      <c r="AA30" s="23">
        <f t="shared" ca="1" si="14"/>
        <v>-2784.1322314046265</v>
      </c>
      <c r="AC30" s="27">
        <f t="shared" si="18"/>
        <v>2005</v>
      </c>
      <c r="AD30" s="22">
        <f t="shared" ca="1" si="3"/>
        <v>-13398.556792841548</v>
      </c>
      <c r="AE30" s="22">
        <f t="shared" ca="1" si="4"/>
        <v>-13398.556792841548</v>
      </c>
      <c r="AF30" s="22">
        <f t="shared" ca="1" si="5"/>
        <v>-13398.556792841548</v>
      </c>
      <c r="AG30" s="22">
        <f t="shared" ca="1" si="6"/>
        <v>16193.315750090267</v>
      </c>
      <c r="AH30" s="22">
        <f t="shared" ca="1" si="7"/>
        <v>11906.187300777152</v>
      </c>
      <c r="AI30" s="23">
        <f t="shared" ca="1" si="8"/>
        <v>14307.085169613089</v>
      </c>
    </row>
    <row r="31" spans="9:35" x14ac:dyDescent="0.25">
      <c r="I31" s="27">
        <f>Data!A31</f>
        <v>2006</v>
      </c>
      <c r="J31" s="22">
        <f>Data!B31</f>
        <v>680</v>
      </c>
      <c r="K31" s="22">
        <f>Data!C31</f>
        <v>680</v>
      </c>
      <c r="L31" s="22">
        <f>Data!D31</f>
        <v>680</v>
      </c>
      <c r="M31" s="22">
        <f>Data!E31</f>
        <v>556</v>
      </c>
      <c r="N31" s="22">
        <f>Data!F31</f>
        <v>372</v>
      </c>
      <c r="O31" s="22">
        <f>Data!G31</f>
        <v>186</v>
      </c>
      <c r="P31" s="22">
        <f ca="1">Data!H31</f>
        <v>651.76066115702292</v>
      </c>
      <c r="Q31" s="22">
        <f ca="1">Data!I31</f>
        <v>549.88958677685798</v>
      </c>
      <c r="R31" s="22">
        <f ca="1">Data!J31</f>
        <v>352.4747107438007</v>
      </c>
      <c r="S31" s="23">
        <f ca="1">Data!K31</f>
        <v>165.81024793388386</v>
      </c>
      <c r="U31" s="27">
        <f t="shared" si="17"/>
        <v>2006</v>
      </c>
      <c r="V31" s="22">
        <f t="shared" ca="1" si="11"/>
        <v>28239.338842977078</v>
      </c>
      <c r="W31" s="22">
        <f t="shared" ca="1" si="0"/>
        <v>28239.338842977078</v>
      </c>
      <c r="X31" s="22">
        <f t="shared" ca="1" si="1"/>
        <v>28239.338842977078</v>
      </c>
      <c r="Y31" s="22">
        <f t="shared" ca="1" si="12"/>
        <v>6110.4132231420181</v>
      </c>
      <c r="Z31" s="22">
        <f t="shared" ca="1" si="13"/>
        <v>19525.289256199299</v>
      </c>
      <c r="AA31" s="23">
        <f t="shared" ca="1" si="14"/>
        <v>20189.752066116143</v>
      </c>
      <c r="AC31" s="27">
        <f t="shared" si="18"/>
        <v>2006</v>
      </c>
      <c r="AD31" s="22">
        <f t="shared" ca="1" si="3"/>
        <v>-135392.6374456656</v>
      </c>
      <c r="AE31" s="22">
        <f t="shared" ca="1" si="4"/>
        <v>-135392.6374456656</v>
      </c>
      <c r="AF31" s="22">
        <f t="shared" ca="1" si="5"/>
        <v>-135392.6374456656</v>
      </c>
      <c r="AG31" s="22">
        <f t="shared" ca="1" si="6"/>
        <v>4428.8978691095526</v>
      </c>
      <c r="AH31" s="22">
        <f t="shared" ca="1" si="7"/>
        <v>9302.0621721238986</v>
      </c>
      <c r="AI31" s="23">
        <f t="shared" ca="1" si="8"/>
        <v>10868.668733892828</v>
      </c>
    </row>
    <row r="32" spans="9:35" x14ac:dyDescent="0.25">
      <c r="I32" s="27">
        <f>Data!A32</f>
        <v>2007</v>
      </c>
      <c r="J32" s="22">
        <f>Data!B32</f>
        <v>396</v>
      </c>
      <c r="K32" s="22">
        <f>Data!C32</f>
        <v>396</v>
      </c>
      <c r="L32" s="22">
        <f>Data!D32</f>
        <v>396</v>
      </c>
      <c r="M32" s="22">
        <f>Data!E32</f>
        <v>270</v>
      </c>
      <c r="N32" s="22">
        <f>Data!F32</f>
        <v>186</v>
      </c>
      <c r="O32" s="22">
        <f>Data!G32</f>
        <v>120</v>
      </c>
      <c r="P32" s="22">
        <f ca="1">Data!H32</f>
        <v>366.13685950413117</v>
      </c>
      <c r="Q32" s="22">
        <f ca="1">Data!I32</f>
        <v>258.73586776859435</v>
      </c>
      <c r="R32" s="22">
        <f ca="1">Data!J32</f>
        <v>174.57719008264419</v>
      </c>
      <c r="S32" s="23">
        <f ca="1">Data!K32</f>
        <v>113.71834710743771</v>
      </c>
      <c r="U32" s="27">
        <f t="shared" si="17"/>
        <v>2007</v>
      </c>
      <c r="V32" s="22">
        <f t="shared" ca="1" si="11"/>
        <v>29863.140495868833</v>
      </c>
      <c r="W32" s="22">
        <f t="shared" ca="1" si="0"/>
        <v>29863.140495868833</v>
      </c>
      <c r="X32" s="22">
        <f t="shared" ca="1" si="1"/>
        <v>29863.140495868833</v>
      </c>
      <c r="Y32" s="22">
        <f t="shared" ca="1" si="12"/>
        <v>11264.132231405654</v>
      </c>
      <c r="Z32" s="22">
        <f t="shared" ca="1" si="13"/>
        <v>11422.809917355806</v>
      </c>
      <c r="AA32" s="23">
        <f t="shared" ca="1" si="14"/>
        <v>6281.6528925622915</v>
      </c>
      <c r="AC32" s="27">
        <f t="shared" si="18"/>
        <v>2007</v>
      </c>
      <c r="AD32" s="22">
        <f t="shared" ca="1" si="3"/>
        <v>-22747.214772373198</v>
      </c>
      <c r="AE32" s="22">
        <f t="shared" ca="1" si="4"/>
        <v>-22747.214772373198</v>
      </c>
      <c r="AF32" s="22">
        <f t="shared" ca="1" si="5"/>
        <v>-22747.214772373198</v>
      </c>
      <c r="AG32" s="22">
        <f t="shared" ca="1" si="6"/>
        <v>20471.928176439636</v>
      </c>
      <c r="AH32" s="22">
        <f t="shared" ca="1" si="7"/>
        <v>15521.92034891868</v>
      </c>
      <c r="AI32" s="23">
        <f t="shared" ca="1" si="8"/>
        <v>5264.6549543009241</v>
      </c>
    </row>
    <row r="33" spans="9:35" x14ac:dyDescent="0.25">
      <c r="I33" s="27">
        <f>Data!A33</f>
        <v>2008</v>
      </c>
      <c r="J33" s="22">
        <f>Data!B33</f>
        <v>492</v>
      </c>
      <c r="K33" s="22">
        <f>Data!C33</f>
        <v>492</v>
      </c>
      <c r="L33" s="22">
        <f>Data!D33</f>
        <v>492</v>
      </c>
      <c r="M33" s="22">
        <f>Data!E33</f>
        <v>378</v>
      </c>
      <c r="N33" s="22">
        <f>Data!F33</f>
        <v>257</v>
      </c>
      <c r="O33" s="22">
        <f>Data!G33</f>
        <v>153</v>
      </c>
      <c r="P33" s="22">
        <f ca="1">Data!H33</f>
        <v>450.36892561983348</v>
      </c>
      <c r="Q33" s="22">
        <f ca="1">Data!I33</f>
        <v>371.23041322313952</v>
      </c>
      <c r="R33" s="22">
        <f ca="1">Data!J33</f>
        <v>264.2221487603299</v>
      </c>
      <c r="S33" s="23">
        <f ca="1">Data!K33</f>
        <v>156.79735537190044</v>
      </c>
      <c r="U33" s="27">
        <f t="shared" si="17"/>
        <v>2008</v>
      </c>
      <c r="V33" s="22">
        <f t="shared" ca="1" si="11"/>
        <v>41631.074380166523</v>
      </c>
      <c r="W33" s="22">
        <f t="shared" ca="1" si="0"/>
        <v>41631.074380166523</v>
      </c>
      <c r="X33" s="22">
        <f t="shared" ca="1" si="1"/>
        <v>41631.074380166523</v>
      </c>
      <c r="Y33" s="22">
        <f t="shared" ca="1" si="12"/>
        <v>6769.5867768604785</v>
      </c>
      <c r="Z33" s="22">
        <f t="shared" ca="1" si="13"/>
        <v>-7222.1487603299011</v>
      </c>
      <c r="AA33" s="23">
        <f t="shared" ca="1" si="14"/>
        <v>-3797.3553719004371</v>
      </c>
      <c r="AC33" s="27">
        <f t="shared" si="18"/>
        <v>2008</v>
      </c>
      <c r="AD33" s="22">
        <f t="shared" ca="1" si="3"/>
        <v>-55966.983696879171</v>
      </c>
      <c r="AE33" s="22">
        <f t="shared" ca="1" si="4"/>
        <v>-55966.983696879171</v>
      </c>
      <c r="AF33" s="22">
        <f t="shared" ca="1" si="5"/>
        <v>-55966.983696879171</v>
      </c>
      <c r="AG33" s="22">
        <f t="shared" ca="1" si="6"/>
        <v>10406.471462739655</v>
      </c>
      <c r="AH33" s="22">
        <f t="shared" ca="1" si="7"/>
        <v>16997.739787152168</v>
      </c>
      <c r="AI33" s="23">
        <f t="shared" ca="1" si="8"/>
        <v>13389.401820638936</v>
      </c>
    </row>
    <row r="34" spans="9:35" x14ac:dyDescent="0.25">
      <c r="I34" s="27">
        <f>Data!A34</f>
        <v>2009</v>
      </c>
      <c r="J34" s="22">
        <f>Data!B34</f>
        <v>368</v>
      </c>
      <c r="K34" s="22">
        <f>Data!C34</f>
        <v>368</v>
      </c>
      <c r="L34" s="22">
        <f>Data!D34</f>
        <v>368</v>
      </c>
      <c r="M34" s="22">
        <f>Data!E34</f>
        <v>298</v>
      </c>
      <c r="N34" s="22">
        <f>Data!F34</f>
        <v>230</v>
      </c>
      <c r="O34" s="22">
        <f>Data!G34</f>
        <v>145</v>
      </c>
      <c r="P34" s="22">
        <f ca="1">Data!H34</f>
        <v>349.27140495867678</v>
      </c>
      <c r="Q34" s="22">
        <f ca="1">Data!I34</f>
        <v>281.42280991735464</v>
      </c>
      <c r="R34" s="22">
        <f ca="1">Data!J34</f>
        <v>211.67404958677628</v>
      </c>
      <c r="S34" s="23">
        <f ca="1">Data!K34</f>
        <v>131.5537190082641</v>
      </c>
      <c r="U34" s="27">
        <f t="shared" si="17"/>
        <v>2009</v>
      </c>
      <c r="V34" s="22">
        <f t="shared" ca="1" si="11"/>
        <v>18728.595041323217</v>
      </c>
      <c r="W34" s="22">
        <f t="shared" ca="1" si="0"/>
        <v>18728.595041323217</v>
      </c>
      <c r="X34" s="22">
        <f t="shared" ca="1" si="1"/>
        <v>18728.595041323217</v>
      </c>
      <c r="Y34" s="22">
        <f t="shared" ca="1" si="12"/>
        <v>16577.19008264536</v>
      </c>
      <c r="Z34" s="22">
        <f t="shared" ca="1" si="13"/>
        <v>18325.950413223723</v>
      </c>
      <c r="AA34" s="23">
        <f t="shared" ca="1" si="14"/>
        <v>13446.280991735905</v>
      </c>
      <c r="AC34" s="27">
        <f t="shared" si="18"/>
        <v>2009</v>
      </c>
      <c r="AD34" s="22">
        <f t="shared" ca="1" si="3"/>
        <v>-16095.751396927015</v>
      </c>
      <c r="AE34" s="22">
        <f t="shared" ca="1" si="4"/>
        <v>-16095.751396927015</v>
      </c>
      <c r="AF34" s="22">
        <f t="shared" ca="1" si="5"/>
        <v>-16095.751396927015</v>
      </c>
      <c r="AG34" s="22">
        <f t="shared" ca="1" si="6"/>
        <v>16132.172396927035</v>
      </c>
      <c r="AH34" s="22">
        <f t="shared" ca="1" si="7"/>
        <v>-6937.4534600562092</v>
      </c>
      <c r="AI34" s="23">
        <f t="shared" ca="1" si="8"/>
        <v>-5970.0889797716391</v>
      </c>
    </row>
    <row r="35" spans="9:35" x14ac:dyDescent="0.25">
      <c r="I35" s="27">
        <f>Data!A35</f>
        <v>2010</v>
      </c>
      <c r="J35" s="22">
        <f>Data!B35</f>
        <v>332</v>
      </c>
      <c r="K35" s="22">
        <f>Data!C35</f>
        <v>332</v>
      </c>
      <c r="L35" s="22">
        <f>Data!D35</f>
        <v>332</v>
      </c>
      <c r="M35" s="22">
        <f>Data!E35</f>
        <v>234</v>
      </c>
      <c r="N35" s="22">
        <f>Data!F35</f>
        <v>170</v>
      </c>
      <c r="O35" s="22">
        <f>Data!G35</f>
        <v>112</v>
      </c>
      <c r="P35" s="22">
        <f ca="1">Data!H35</f>
        <v>305.95239669421403</v>
      </c>
      <c r="Q35" s="22">
        <f ca="1">Data!I35</f>
        <v>260.91768595041253</v>
      </c>
      <c r="R35" s="22">
        <f ca="1">Data!J35</f>
        <v>209.01024793388373</v>
      </c>
      <c r="S35" s="23">
        <f ca="1">Data!K35</f>
        <v>140.13024793388394</v>
      </c>
      <c r="U35" s="27">
        <f t="shared" si="17"/>
        <v>2010</v>
      </c>
      <c r="V35" s="22">
        <f t="shared" ca="1" si="11"/>
        <v>26047.603305785968</v>
      </c>
      <c r="W35" s="22">
        <f t="shared" ca="1" si="0"/>
        <v>26047.603305785968</v>
      </c>
      <c r="X35" s="22">
        <f t="shared" ca="1" si="1"/>
        <v>26047.603305785968</v>
      </c>
      <c r="Y35" s="22">
        <f t="shared" ca="1" si="12"/>
        <v>-26917.685950412531</v>
      </c>
      <c r="Z35" s="22">
        <f t="shared" ca="1" si="13"/>
        <v>-39010.247933883729</v>
      </c>
      <c r="AA35" s="23">
        <f t="shared" ca="1" si="14"/>
        <v>-28130.247933883937</v>
      </c>
      <c r="AC35" s="27">
        <f t="shared" si="18"/>
        <v>2010</v>
      </c>
      <c r="AD35" s="22">
        <f t="shared" ca="1" si="3"/>
        <v>988.56709298778878</v>
      </c>
      <c r="AE35" s="22">
        <f t="shared" ca="1" si="4"/>
        <v>988.56709298778878</v>
      </c>
      <c r="AF35" s="22">
        <f t="shared" ca="1" si="5"/>
        <v>988.56709298778878</v>
      </c>
      <c r="AG35" s="22">
        <f t="shared" ca="1" si="6"/>
        <v>-155.0519912529071</v>
      </c>
      <c r="AH35" s="22">
        <f t="shared" ca="1" si="7"/>
        <v>18037.822357610323</v>
      </c>
      <c r="AI35" s="23">
        <f t="shared" ca="1" si="8"/>
        <v>8343.0004871402889</v>
      </c>
    </row>
    <row r="36" spans="9:35" x14ac:dyDescent="0.25">
      <c r="I36" s="27">
        <f>Data!A36</f>
        <v>2011</v>
      </c>
      <c r="J36" s="22">
        <f>Data!B36</f>
        <v>502</v>
      </c>
      <c r="K36" s="22">
        <f>Data!C36</f>
        <v>502</v>
      </c>
      <c r="L36" s="22">
        <f>Data!D36</f>
        <v>502</v>
      </c>
      <c r="M36" s="22">
        <f>Data!E36</f>
        <v>474</v>
      </c>
      <c r="N36" s="22">
        <f>Data!F36</f>
        <v>340</v>
      </c>
      <c r="O36" s="22">
        <f>Data!G36</f>
        <v>225</v>
      </c>
      <c r="P36" s="22">
        <f ca="1">Data!H36</f>
        <v>557.80165289256047</v>
      </c>
      <c r="Q36" s="22">
        <f ca="1">Data!I36</f>
        <v>460.27438016528805</v>
      </c>
      <c r="R36" s="22">
        <f ca="1">Data!J36</f>
        <v>337.08099173553632</v>
      </c>
      <c r="S36" s="23">
        <f ca="1">Data!K36</f>
        <v>206.74710743801597</v>
      </c>
      <c r="U36" s="27">
        <f t="shared" si="17"/>
        <v>2011</v>
      </c>
      <c r="V36" s="22">
        <f t="shared" ca="1" si="11"/>
        <v>-55801.652892560465</v>
      </c>
      <c r="W36" s="22">
        <f t="shared" ca="1" si="0"/>
        <v>-55801.652892560465</v>
      </c>
      <c r="X36" s="22">
        <f t="shared" ca="1" si="1"/>
        <v>-55801.652892560465</v>
      </c>
      <c r="Y36" s="22">
        <f t="shared" ca="1" si="12"/>
        <v>13725.61983471195</v>
      </c>
      <c r="Z36" s="22">
        <f t="shared" ca="1" si="13"/>
        <v>2919.0082644636846</v>
      </c>
      <c r="AA36" s="23">
        <f t="shared" ca="1" si="14"/>
        <v>18252.892561984027</v>
      </c>
      <c r="AC36" s="27">
        <f t="shared" si="18"/>
        <v>2011</v>
      </c>
      <c r="AD36" s="22">
        <f t="shared" ca="1" si="3"/>
        <v>-98336.719351079897</v>
      </c>
      <c r="AE36" s="22">
        <f t="shared" ca="1" si="4"/>
        <v>-98336.719351079897</v>
      </c>
      <c r="AF36" s="22">
        <f t="shared" ca="1" si="5"/>
        <v>-98336.719351079897</v>
      </c>
      <c r="AG36" s="22">
        <f t="shared" ca="1" si="6"/>
        <v>2312.7840646309578</v>
      </c>
      <c r="AH36" s="22">
        <f t="shared" ca="1" si="7"/>
        <v>3193.39345526937</v>
      </c>
      <c r="AI36" s="23">
        <f t="shared" ca="1" si="8"/>
        <v>6287.5201022371857</v>
      </c>
    </row>
    <row r="37" spans="9:35" x14ac:dyDescent="0.25">
      <c r="I37" s="27"/>
      <c r="J37" s="19"/>
      <c r="K37" s="19"/>
      <c r="L37" s="19"/>
      <c r="M37" s="19"/>
      <c r="N37" s="19"/>
      <c r="O37" s="19"/>
      <c r="P37" s="19"/>
      <c r="Q37" s="19"/>
      <c r="R37" s="19"/>
      <c r="S37" s="28"/>
      <c r="U37" s="27"/>
      <c r="V37" s="19"/>
      <c r="W37" s="19"/>
      <c r="X37" s="19"/>
      <c r="Y37" s="19"/>
      <c r="Z37" s="19"/>
      <c r="AA37" s="28"/>
      <c r="AC37" s="27"/>
      <c r="AD37" s="19"/>
      <c r="AE37" s="19"/>
      <c r="AF37" s="19"/>
      <c r="AG37" s="19"/>
      <c r="AH37" s="19"/>
      <c r="AI37" s="28"/>
    </row>
    <row r="38" spans="9:35" x14ac:dyDescent="0.25">
      <c r="I38" s="27" t="s">
        <v>50</v>
      </c>
      <c r="J38" s="22">
        <f>AVERAGE(J5:J36)</f>
        <v>459.8125</v>
      </c>
      <c r="K38" s="22">
        <f t="shared" ref="K38:Q38" si="19">AVERAGE(K5:K36)</f>
        <v>459.8125</v>
      </c>
      <c r="L38" s="22">
        <f t="shared" si="19"/>
        <v>459.8125</v>
      </c>
      <c r="M38" s="22">
        <f t="shared" si="19"/>
        <v>354.71875</v>
      </c>
      <c r="N38" s="22">
        <f t="shared" si="19"/>
        <v>246.90625</v>
      </c>
      <c r="O38" s="22">
        <f t="shared" si="19"/>
        <v>150.0625</v>
      </c>
      <c r="P38" s="22">
        <f ca="1">AVERAGE(P5:P36)</f>
        <v>460.92762396694104</v>
      </c>
      <c r="Q38" s="22">
        <f t="shared" ca="1" si="19"/>
        <v>355.50080578512308</v>
      </c>
      <c r="R38" s="22">
        <f t="shared" ref="R38" ca="1" si="20">AVERAGE(R5:R36)</f>
        <v>247.99902892561917</v>
      </c>
      <c r="S38" s="23">
        <f ca="1">AVERAGE(S5:S36)</f>
        <v>150.44126033057813</v>
      </c>
      <c r="U38" s="27" t="s">
        <v>50</v>
      </c>
      <c r="V38" s="22">
        <f t="shared" ref="V38:AA38" ca="1" si="21">AVERAGE(V5:V36)</f>
        <v>-1115.1239669409188</v>
      </c>
      <c r="W38" s="22">
        <f t="shared" ca="1" si="21"/>
        <v>-1115.1239669409188</v>
      </c>
      <c r="X38" s="22">
        <f t="shared" ca="1" si="21"/>
        <v>-1115.1239669409188</v>
      </c>
      <c r="Y38" s="22">
        <f t="shared" ca="1" si="21"/>
        <v>-782.05578512301236</v>
      </c>
      <c r="Z38" s="22">
        <f t="shared" ca="1" si="21"/>
        <v>-1092.778925619175</v>
      </c>
      <c r="AA38" s="23">
        <f t="shared" ca="1" si="21"/>
        <v>-378.76033057811264</v>
      </c>
      <c r="AC38" s="27" t="s">
        <v>50</v>
      </c>
      <c r="AD38" s="22">
        <f t="shared" ref="AD38:AI38" ca="1" si="22">AVERAGE(AD5:AD36)</f>
        <v>-60131.164102387309</v>
      </c>
      <c r="AE38" s="22">
        <f t="shared" ca="1" si="22"/>
        <v>-60131.164102387309</v>
      </c>
      <c r="AF38" s="22">
        <f t="shared" ca="1" si="22"/>
        <v>-60131.164102387309</v>
      </c>
      <c r="AG38" s="22">
        <f t="shared" ca="1" si="22"/>
        <v>7463.1997196632901</v>
      </c>
      <c r="AH38" s="22">
        <f t="shared" ca="1" si="22"/>
        <v>8046.135003267821</v>
      </c>
      <c r="AI38" s="23">
        <f t="shared" ca="1" si="22"/>
        <v>7260.8212117933417</v>
      </c>
    </row>
    <row r="39" spans="9:35" x14ac:dyDescent="0.25">
      <c r="I39" s="27" t="s">
        <v>51</v>
      </c>
      <c r="J39" s="22">
        <f>MAX(J5:J36)</f>
        <v>793</v>
      </c>
      <c r="K39" s="22">
        <f t="shared" ref="K39:Q39" si="23">MAX(K5:K36)</f>
        <v>793</v>
      </c>
      <c r="L39" s="22">
        <f t="shared" si="23"/>
        <v>793</v>
      </c>
      <c r="M39" s="22">
        <f t="shared" si="23"/>
        <v>689</v>
      </c>
      <c r="N39" s="22">
        <f t="shared" si="23"/>
        <v>443</v>
      </c>
      <c r="O39" s="22">
        <f t="shared" si="23"/>
        <v>254</v>
      </c>
      <c r="P39" s="22">
        <f ca="1">MAX(P5:P36)</f>
        <v>867.32033057851015</v>
      </c>
      <c r="Q39" s="22">
        <f t="shared" ca="1" si="23"/>
        <v>669.78644628098994</v>
      </c>
      <c r="R39" s="22">
        <f t="shared" ref="R39" ca="1" si="24">MAX(R5:R36)</f>
        <v>480.52363636363509</v>
      </c>
      <c r="S39" s="23">
        <f ca="1">MAX(S5:S36)</f>
        <v>296.53685950413143</v>
      </c>
      <c r="U39" s="27" t="s">
        <v>51</v>
      </c>
      <c r="V39" s="22">
        <f t="shared" ref="V39:AA39" ca="1" si="25">MAX(V5:V36)</f>
        <v>171771.9008264475</v>
      </c>
      <c r="W39" s="22">
        <f t="shared" ca="1" si="25"/>
        <v>171771.9008264475</v>
      </c>
      <c r="X39" s="22">
        <f t="shared" ca="1" si="25"/>
        <v>171771.9008264475</v>
      </c>
      <c r="Y39" s="22">
        <f t="shared" ca="1" si="25"/>
        <v>72364.628099174806</v>
      </c>
      <c r="Z39" s="22">
        <f t="shared" ca="1" si="25"/>
        <v>88886.942148761023</v>
      </c>
      <c r="AA39" s="23">
        <f t="shared" ca="1" si="25"/>
        <v>48343.140495868167</v>
      </c>
      <c r="AC39" s="27" t="s">
        <v>51</v>
      </c>
      <c r="AD39" s="22">
        <f t="shared" ref="AD39:AI39" ca="1" si="26">MAX(AD5:AD36)</f>
        <v>49581.093662356616</v>
      </c>
      <c r="AE39" s="22">
        <f t="shared" ca="1" si="26"/>
        <v>49581.093662356616</v>
      </c>
      <c r="AF39" s="22">
        <f t="shared" ca="1" si="26"/>
        <v>49581.093662356616</v>
      </c>
      <c r="AG39" s="22">
        <f t="shared" ca="1" si="26"/>
        <v>42837.320982685131</v>
      </c>
      <c r="AH39" s="22">
        <f t="shared" ca="1" si="26"/>
        <v>55957.136649619853</v>
      </c>
      <c r="AI39" s="23">
        <f t="shared" ca="1" si="26"/>
        <v>38312.534161124291</v>
      </c>
    </row>
    <row r="40" spans="9:35" x14ac:dyDescent="0.25">
      <c r="I40" s="29" t="s">
        <v>52</v>
      </c>
      <c r="J40" s="25">
        <f>MIN(J5:J36)</f>
        <v>123</v>
      </c>
      <c r="K40" s="25">
        <f t="shared" ref="K40:Q40" si="27">MIN(K5:K36)</f>
        <v>123</v>
      </c>
      <c r="L40" s="25">
        <f t="shared" si="27"/>
        <v>123</v>
      </c>
      <c r="M40" s="25">
        <f t="shared" si="27"/>
        <v>159</v>
      </c>
      <c r="N40" s="25">
        <f t="shared" si="27"/>
        <v>121</v>
      </c>
      <c r="O40" s="25">
        <f t="shared" si="27"/>
        <v>93</v>
      </c>
      <c r="P40" s="25">
        <f ca="1">MIN(P5:P36)</f>
        <v>182.74115702479293</v>
      </c>
      <c r="Q40" s="25">
        <f t="shared" ca="1" si="27"/>
        <v>144.70809917355334</v>
      </c>
      <c r="R40" s="25">
        <f t="shared" ref="R40" ca="1" si="28">MIN(R5:R36)</f>
        <v>110.03504132231375</v>
      </c>
      <c r="S40" s="26">
        <f ca="1">MIN(S5:S36)</f>
        <v>84.06545454545433</v>
      </c>
      <c r="U40" s="29" t="s">
        <v>52</v>
      </c>
      <c r="V40" s="25">
        <f t="shared" ref="V40:AA40" ca="1" si="29">MIN(V5:V36)</f>
        <v>-156348.09917355209</v>
      </c>
      <c r="W40" s="25">
        <f t="shared" ca="1" si="29"/>
        <v>-156348.09917355209</v>
      </c>
      <c r="X40" s="25">
        <f t="shared" ca="1" si="29"/>
        <v>-156348.09917355209</v>
      </c>
      <c r="Y40" s="25">
        <f t="shared" ca="1" si="29"/>
        <v>-121579.17355371751</v>
      </c>
      <c r="Z40" s="25">
        <f t="shared" ca="1" si="29"/>
        <v>-77318.016528925</v>
      </c>
      <c r="AA40" s="26">
        <f t="shared" ca="1" si="29"/>
        <v>-47536.859504131426</v>
      </c>
      <c r="AC40" s="29" t="s">
        <v>52</v>
      </c>
      <c r="AD40" s="25">
        <f t="shared" ref="AD40:AI40" ca="1" si="30">MIN(AD5:AD36)</f>
        <v>-220405.89590935424</v>
      </c>
      <c r="AE40" s="25">
        <f t="shared" ca="1" si="30"/>
        <v>-220405.89590935424</v>
      </c>
      <c r="AF40" s="25">
        <f t="shared" ca="1" si="30"/>
        <v>-220405.89590935424</v>
      </c>
      <c r="AG40" s="25">
        <f t="shared" ca="1" si="30"/>
        <v>-33500.324662396626</v>
      </c>
      <c r="AH40" s="25">
        <f t="shared" ca="1" si="30"/>
        <v>-78345.465291391243</v>
      </c>
      <c r="AI40" s="26">
        <f t="shared" ca="1" si="30"/>
        <v>-18792.499468816946</v>
      </c>
    </row>
  </sheetData>
  <mergeCells count="12">
    <mergeCell ref="AD3:AI3"/>
    <mergeCell ref="U2:AA2"/>
    <mergeCell ref="U3:AA3"/>
    <mergeCell ref="U1:AA1"/>
    <mergeCell ref="AC2:AI2"/>
    <mergeCell ref="A4:E4"/>
    <mergeCell ref="A1:E1"/>
    <mergeCell ref="I1:S1"/>
    <mergeCell ref="I2:O2"/>
    <mergeCell ref="I3:O3"/>
    <mergeCell ref="A2:E2"/>
    <mergeCell ref="A3:E3"/>
  </mergeCells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C23" sqref="C23"/>
    </sheetView>
  </sheetViews>
  <sheetFormatPr defaultColWidth="7.25" defaultRowHeight="13.5" x14ac:dyDescent="0.25"/>
  <cols>
    <col min="1" max="1" width="20.25" bestFit="1" customWidth="1"/>
    <col min="2" max="2" width="19.25" bestFit="1" customWidth="1"/>
    <col min="3" max="3" width="15.75" bestFit="1" customWidth="1"/>
    <col min="4" max="4" width="13.125" bestFit="1" customWidth="1"/>
    <col min="5" max="5" width="12.625" bestFit="1" customWidth="1"/>
    <col min="6" max="6" width="15.75" bestFit="1" customWidth="1"/>
    <col min="7" max="7" width="13.125" bestFit="1" customWidth="1"/>
    <col min="8" max="8" width="13" customWidth="1"/>
    <col min="9" max="9" width="13.25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0.4512012329737391</v>
      </c>
    </row>
    <row r="5" spans="1:9" x14ac:dyDescent="0.25">
      <c r="A5" s="5" t="s">
        <v>18</v>
      </c>
      <c r="B5" s="5">
        <v>0.20358255263702241</v>
      </c>
    </row>
    <row r="6" spans="1:9" x14ac:dyDescent="0.25">
      <c r="A6" s="5" t="s">
        <v>19</v>
      </c>
      <c r="B6" s="5">
        <v>0.17703530439158982</v>
      </c>
    </row>
    <row r="7" spans="1:9" x14ac:dyDescent="0.25">
      <c r="A7" s="5" t="s">
        <v>20</v>
      </c>
      <c r="B7" s="5">
        <v>74878.702516982376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1</v>
      </c>
      <c r="C12" s="5">
        <v>42996951536.124603</v>
      </c>
      <c r="D12" s="5">
        <v>42996951536.124603</v>
      </c>
      <c r="E12" s="5">
        <v>7.6686875699837742</v>
      </c>
      <c r="F12" s="5">
        <v>9.5430792378548204E-3</v>
      </c>
    </row>
    <row r="13" spans="1:9" x14ac:dyDescent="0.25">
      <c r="A13" s="5" t="s">
        <v>29</v>
      </c>
      <c r="B13" s="5">
        <v>30</v>
      </c>
      <c r="C13" s="5">
        <v>168204602718.80231</v>
      </c>
      <c r="D13" s="5">
        <v>5606820090.6267433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211201554254.92691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96691.694912397448</v>
      </c>
      <c r="C17" s="5">
        <v>37717.981280792512</v>
      </c>
      <c r="D17" s="5">
        <v>2.5635437430379309</v>
      </c>
      <c r="E17" s="5">
        <v>1.5614286183090754E-2</v>
      </c>
      <c r="F17" s="5">
        <v>19661.300635349224</v>
      </c>
      <c r="G17" s="5">
        <v>173722.08918944566</v>
      </c>
      <c r="H17" s="5">
        <v>19661.300635349224</v>
      </c>
      <c r="I17" s="5">
        <v>173722.08918944566</v>
      </c>
    </row>
    <row r="18" spans="1:9" ht="14.25" thickBot="1" x14ac:dyDescent="0.3">
      <c r="A18" s="6" t="s">
        <v>39</v>
      </c>
      <c r="B18" s="6">
        <v>-0.39438387844926986</v>
      </c>
      <c r="C18" s="6">
        <v>0.14241595004451474</v>
      </c>
      <c r="D18" s="6">
        <v>-2.7692395291819341</v>
      </c>
      <c r="E18" s="6">
        <v>9.5430792378547683E-3</v>
      </c>
      <c r="F18" s="6">
        <v>-0.6852360505631554</v>
      </c>
      <c r="G18" s="6">
        <v>-0.10353170633538439</v>
      </c>
      <c r="H18" s="6">
        <v>-0.6852360505631554</v>
      </c>
      <c r="I18" s="6">
        <v>-0.10353170633538439</v>
      </c>
    </row>
    <row r="22" spans="1:9" x14ac:dyDescent="0.25">
      <c r="B22" t="s">
        <v>40</v>
      </c>
      <c r="C22" t="s">
        <v>41</v>
      </c>
      <c r="D22" t="s">
        <v>42</v>
      </c>
      <c r="E22" t="s">
        <v>43</v>
      </c>
    </row>
    <row r="23" spans="1:9" x14ac:dyDescent="0.25">
      <c r="A23" t="s">
        <v>44</v>
      </c>
      <c r="B23">
        <f>B18</f>
        <v>-0.39438387844926986</v>
      </c>
      <c r="C23">
        <v>0</v>
      </c>
      <c r="D23">
        <f>B17</f>
        <v>96691.694912397448</v>
      </c>
      <c r="E23">
        <f>B7</f>
        <v>74878.702516982376</v>
      </c>
    </row>
  </sheetData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2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activeCell="C24" sqref="C24"/>
    </sheetView>
  </sheetViews>
  <sheetFormatPr defaultColWidth="7.25" defaultRowHeight="13.5" x14ac:dyDescent="0.25"/>
  <cols>
    <col min="1" max="1" width="18.125" bestFit="1" customWidth="1"/>
    <col min="2" max="2" width="19.5" customWidth="1"/>
    <col min="3" max="3" width="15.625" bestFit="1" customWidth="1"/>
    <col min="4" max="4" width="13" bestFit="1" customWidth="1"/>
    <col min="5" max="5" width="11.875" bestFit="1" customWidth="1"/>
    <col min="6" max="6" width="15.625" bestFit="1" customWidth="1"/>
    <col min="7" max="7" width="11.875" bestFit="1" customWidth="1"/>
    <col min="8" max="8" width="13" bestFit="1" customWidth="1"/>
    <col min="9" max="9" width="12.5" bestFit="1" customWidth="1"/>
  </cols>
  <sheetData>
    <row r="1" spans="1:9" x14ac:dyDescent="0.25">
      <c r="A1" t="s">
        <v>15</v>
      </c>
    </row>
    <row r="2" spans="1:9" ht="14.25" thickBot="1" x14ac:dyDescent="0.3"/>
    <row r="3" spans="1:9" x14ac:dyDescent="0.25">
      <c r="A3" s="8" t="s">
        <v>16</v>
      </c>
      <c r="B3" s="8"/>
    </row>
    <row r="4" spans="1:9" x14ac:dyDescent="0.25">
      <c r="A4" s="5" t="s">
        <v>17</v>
      </c>
      <c r="B4" s="5">
        <v>0.4512012329737391</v>
      </c>
    </row>
    <row r="5" spans="1:9" x14ac:dyDescent="0.25">
      <c r="A5" s="5" t="s">
        <v>18</v>
      </c>
      <c r="B5" s="5">
        <v>0.20358255263702241</v>
      </c>
    </row>
    <row r="6" spans="1:9" x14ac:dyDescent="0.25">
      <c r="A6" s="5" t="s">
        <v>19</v>
      </c>
      <c r="B6" s="5">
        <v>0.17703530439158982</v>
      </c>
    </row>
    <row r="7" spans="1:9" x14ac:dyDescent="0.25">
      <c r="A7" s="5" t="s">
        <v>20</v>
      </c>
      <c r="B7" s="5">
        <v>74878.702516982376</v>
      </c>
    </row>
    <row r="8" spans="1:9" ht="14.25" thickBot="1" x14ac:dyDescent="0.3">
      <c r="A8" s="6" t="s">
        <v>21</v>
      </c>
      <c r="B8" s="6">
        <v>32</v>
      </c>
    </row>
    <row r="10" spans="1:9" ht="14.25" thickBot="1" x14ac:dyDescent="0.3">
      <c r="A10" t="s">
        <v>22</v>
      </c>
    </row>
    <row r="11" spans="1:9" x14ac:dyDescent="0.25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25">
      <c r="A12" s="5" t="s">
        <v>28</v>
      </c>
      <c r="B12" s="5">
        <v>1</v>
      </c>
      <c r="C12" s="5">
        <v>42996951536.124603</v>
      </c>
      <c r="D12" s="5">
        <v>42996951536.124603</v>
      </c>
      <c r="E12" s="5">
        <v>7.6686875699837742</v>
      </c>
      <c r="F12" s="5">
        <v>9.5430792378548204E-3</v>
      </c>
    </row>
    <row r="13" spans="1:9" x14ac:dyDescent="0.25">
      <c r="A13" s="5" t="s">
        <v>29</v>
      </c>
      <c r="B13" s="5">
        <v>30</v>
      </c>
      <c r="C13" s="5">
        <v>168204602718.80231</v>
      </c>
      <c r="D13" s="5">
        <v>5606820090.6267433</v>
      </c>
      <c r="E13" s="5"/>
      <c r="F13" s="5"/>
    </row>
    <row r="14" spans="1:9" ht="14.25" thickBot="1" x14ac:dyDescent="0.3">
      <c r="A14" s="6" t="s">
        <v>30</v>
      </c>
      <c r="B14" s="6">
        <v>31</v>
      </c>
      <c r="C14" s="6">
        <v>211201554254.92691</v>
      </c>
      <c r="D14" s="6"/>
      <c r="E14" s="6"/>
      <c r="F14" s="6"/>
    </row>
    <row r="15" spans="1:9" ht="14.25" thickBot="1" x14ac:dyDescent="0.3"/>
    <row r="16" spans="1:9" x14ac:dyDescent="0.25">
      <c r="A16" s="7"/>
      <c r="B16" s="7" t="s">
        <v>31</v>
      </c>
      <c r="C16" s="7" t="s">
        <v>20</v>
      </c>
      <c r="D16" s="7" t="s">
        <v>32</v>
      </c>
      <c r="E16" s="7" t="s">
        <v>33</v>
      </c>
      <c r="F16" s="7" t="s">
        <v>34</v>
      </c>
      <c r="G16" s="7" t="s">
        <v>35</v>
      </c>
      <c r="H16" s="7" t="s">
        <v>36</v>
      </c>
      <c r="I16" s="7" t="s">
        <v>37</v>
      </c>
    </row>
    <row r="17" spans="1:9" x14ac:dyDescent="0.25">
      <c r="A17" s="5" t="s">
        <v>38</v>
      </c>
      <c r="B17" s="5">
        <v>96691.694912397448</v>
      </c>
      <c r="C17" s="5">
        <v>37717.981280792512</v>
      </c>
      <c r="D17" s="5">
        <v>2.5635437430379309</v>
      </c>
      <c r="E17" s="5">
        <v>1.5614286183090754E-2</v>
      </c>
      <c r="F17" s="5">
        <v>19661.300635349224</v>
      </c>
      <c r="G17" s="5">
        <v>173722.08918944566</v>
      </c>
      <c r="H17" s="5">
        <v>19661.300635349224</v>
      </c>
      <c r="I17" s="5">
        <v>173722.08918944566</v>
      </c>
    </row>
    <row r="18" spans="1:9" ht="14.25" thickBot="1" x14ac:dyDescent="0.3">
      <c r="A18" s="6" t="s">
        <v>39</v>
      </c>
      <c r="B18" s="6">
        <v>-0.39438387844926986</v>
      </c>
      <c r="C18" s="6">
        <v>0.14241595004451474</v>
      </c>
      <c r="D18" s="6">
        <v>-2.7692395291819341</v>
      </c>
      <c r="E18" s="6">
        <v>9.5430792378547683E-3</v>
      </c>
      <c r="F18" s="6">
        <v>-0.6852360505631554</v>
      </c>
      <c r="G18" s="6">
        <v>-0.10353170633538439</v>
      </c>
      <c r="H18" s="6">
        <v>-0.6852360505631554</v>
      </c>
      <c r="I18" s="6">
        <v>-0.10353170633538439</v>
      </c>
    </row>
    <row r="19" spans="1:9" ht="14.25" thickBot="1" x14ac:dyDescent="0.3">
      <c r="A19" s="6" t="s">
        <v>47</v>
      </c>
      <c r="B19" s="6">
        <v>1.0000000000000002</v>
      </c>
      <c r="C19" s="6">
        <v>3.7672029770011864E-17</v>
      </c>
      <c r="D19" s="6">
        <v>2.6544893017578576E+16</v>
      </c>
      <c r="E19" s="6">
        <v>0</v>
      </c>
      <c r="F19" s="6">
        <v>1.0000000000000002</v>
      </c>
      <c r="G19" s="6">
        <v>1.0000000000000002</v>
      </c>
      <c r="H19" s="6">
        <v>1.0000000000000002</v>
      </c>
      <c r="I19" s="6">
        <v>1.0000000000000002</v>
      </c>
    </row>
    <row r="23" spans="1:9" x14ac:dyDescent="0.25">
      <c r="B23" t="s">
        <v>40</v>
      </c>
      <c r="C23" t="s">
        <v>41</v>
      </c>
      <c r="D23" t="s">
        <v>42</v>
      </c>
      <c r="E23" t="s">
        <v>43</v>
      </c>
    </row>
    <row r="24" spans="1:9" x14ac:dyDescent="0.25">
      <c r="A24" t="s">
        <v>45</v>
      </c>
      <c r="B24">
        <f>B18</f>
        <v>-0.39438387844926986</v>
      </c>
      <c r="C24">
        <v>0</v>
      </c>
      <c r="D24">
        <f>B17</f>
        <v>96691.694912397448</v>
      </c>
      <c r="E24">
        <f>B7</f>
        <v>74878.702516982376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Data</vt:lpstr>
      <vt:lpstr>VolumeInflowPlots</vt:lpstr>
      <vt:lpstr>PercentInflowPlots</vt:lpstr>
      <vt:lpstr>VolumeYearPlots</vt:lpstr>
      <vt:lpstr>PercentYearPlots</vt:lpstr>
      <vt:lpstr>Chart</vt:lpstr>
      <vt:lpstr>Coefficients</vt:lpstr>
      <vt:lpstr>January</vt:lpstr>
      <vt:lpstr>February</vt:lpstr>
      <vt:lpstr>March</vt:lpstr>
      <vt:lpstr>April</vt:lpstr>
      <vt:lpstr>May</vt:lpstr>
      <vt:lpstr>June</vt:lpstr>
      <vt:lpstr>KBPM</vt:lpstr>
      <vt:lpstr>Monthly</vt:lpstr>
      <vt:lpstr>Annual</vt:lpstr>
      <vt:lpstr>Coefficients!Print_Area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David L</dc:creator>
  <cp:lastModifiedBy>King, David L</cp:lastModifiedBy>
  <cp:lastPrinted>2015-05-06T16:56:01Z</cp:lastPrinted>
  <dcterms:created xsi:type="dcterms:W3CDTF">2000-01-07T16:25:30Z</dcterms:created>
  <dcterms:modified xsi:type="dcterms:W3CDTF">2015-05-06T16:56:22Z</dcterms:modified>
</cp:coreProperties>
</file>