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4085" windowHeight="7980" activeTab="4"/>
  </bookViews>
  <sheets>
    <sheet name="Table 2" sheetId="6" r:id="rId1"/>
    <sheet name="Table 3" sheetId="7" r:id="rId2"/>
    <sheet name="Example 1.1" sheetId="1" r:id="rId3"/>
    <sheet name="Example 1.2" sheetId="2" r:id="rId4"/>
    <sheet name="Example 1.3" sheetId="3" r:id="rId5"/>
    <sheet name="Application" sheetId="5" r:id="rId6"/>
  </sheets>
  <calcPr calcId="125725" iterateDelta="1.0000000000000001E-5"/>
</workbook>
</file>

<file path=xl/calcChain.xml><?xml version="1.0" encoding="utf-8"?>
<calcChain xmlns="http://schemas.openxmlformats.org/spreadsheetml/2006/main">
  <c r="G21" i="7"/>
  <c r="G20"/>
  <c r="D8"/>
  <c r="D9"/>
  <c r="D10"/>
  <c r="E12" s="1"/>
  <c r="D11"/>
  <c r="D12"/>
  <c r="D13"/>
  <c r="E15" s="1"/>
  <c r="D14"/>
  <c r="D15"/>
  <c r="D16"/>
  <c r="E18" s="1"/>
  <c r="D17"/>
  <c r="D18"/>
  <c r="D7"/>
  <c r="E9" s="1"/>
  <c r="B20" i="5"/>
  <c r="B19"/>
  <c r="B18"/>
  <c r="B17"/>
  <c r="B16"/>
  <c r="B15"/>
  <c r="B14"/>
  <c r="B13"/>
  <c r="B12"/>
  <c r="B4"/>
  <c r="B25" s="1"/>
  <c r="B10" i="3"/>
  <c r="B16" i="2"/>
  <c r="B15"/>
  <c r="B14"/>
  <c r="B13"/>
  <c r="B12"/>
  <c r="B11"/>
  <c r="B18" i="3"/>
  <c r="B13"/>
  <c r="B17"/>
  <c r="B16"/>
  <c r="B15"/>
  <c r="B14"/>
  <c r="B9"/>
  <c r="E13" i="1"/>
  <c r="E9"/>
  <c r="E5"/>
  <c r="B8" i="2"/>
  <c r="B17" i="1"/>
  <c r="D13"/>
  <c r="D12"/>
  <c r="D11"/>
  <c r="D10"/>
  <c r="D9"/>
  <c r="D8"/>
  <c r="D7"/>
  <c r="D6"/>
  <c r="D5"/>
  <c r="D4"/>
  <c r="D3"/>
  <c r="D2"/>
  <c r="B32" i="5" l="1"/>
  <c r="B30"/>
  <c r="B28"/>
  <c r="B26"/>
  <c r="B24"/>
  <c r="B23"/>
  <c r="B31"/>
  <c r="B29"/>
  <c r="B27"/>
  <c r="B16" i="1"/>
  <c r="B18"/>
  <c r="B33" i="5" l="1"/>
</calcChain>
</file>

<file path=xl/comments1.xml><?xml version="1.0" encoding="utf-8"?>
<comments xmlns="http://schemas.openxmlformats.org/spreadsheetml/2006/main">
  <authors>
    <author>jwhite</author>
  </authors>
  <commentList>
    <comment ref="B8" authorId="0">
      <text>
        <r>
          <rPr>
            <sz val="8"/>
            <color indexed="81"/>
            <rFont val="Tahoma"/>
            <family val="2"/>
          </rPr>
          <t xml:space="preserve">The IRR function will calculate the internal rate of return given the initial outlay and the expected cash flows from the investment.
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This number should be zero</t>
        </r>
      </text>
    </comment>
  </commentList>
</comments>
</file>

<file path=xl/comments2.xml><?xml version="1.0" encoding="utf-8"?>
<comments xmlns="http://schemas.openxmlformats.org/spreadsheetml/2006/main">
  <authors>
    <author>jwhite</author>
  </authors>
  <commentList>
    <comment ref="B9" authorId="0">
      <text>
        <r>
          <rPr>
            <sz val="8"/>
            <color indexed="81"/>
            <rFont val="Tahoma"/>
            <family val="2"/>
          </rPr>
          <t xml:space="preserve">The IRR function will calculate the internal rate of return given the initial outlay and the expected cash flows from the investment.
</t>
        </r>
      </text>
    </comment>
    <comment ref="B18" authorId="0">
      <text>
        <r>
          <rPr>
            <sz val="8"/>
            <color indexed="81"/>
            <rFont val="Tahoma"/>
            <family val="2"/>
          </rPr>
          <t>This number should be zero</t>
        </r>
      </text>
    </comment>
  </commentList>
</comments>
</file>

<file path=xl/sharedStrings.xml><?xml version="1.0" encoding="utf-8"?>
<sst xmlns="http://schemas.openxmlformats.org/spreadsheetml/2006/main" count="139" uniqueCount="78">
  <si>
    <t>Russell 3000 Index</t>
  </si>
  <si>
    <t>Date</t>
  </si>
  <si>
    <t>Qtr. Return</t>
  </si>
  <si>
    <t>Annual Return</t>
  </si>
  <si>
    <t>Return for 3-yr period</t>
  </si>
  <si>
    <t>Average Quarterly Return</t>
  </si>
  <si>
    <t>Average Annual Return</t>
  </si>
  <si>
    <t>Initial Outlay</t>
  </si>
  <si>
    <t>Cash Flow 1</t>
  </si>
  <si>
    <t>Cash Flow 2</t>
  </si>
  <si>
    <t>Cash Flow 3</t>
  </si>
  <si>
    <t>Cash Flow 4</t>
  </si>
  <si>
    <t>Dollars</t>
  </si>
  <si>
    <t>Internal Rate of Return</t>
  </si>
  <si>
    <t xml:space="preserve">C = </t>
  </si>
  <si>
    <t xml:space="preserve">C^2 = </t>
  </si>
  <si>
    <t xml:space="preserve">C^3 = </t>
  </si>
  <si>
    <t xml:space="preserve">C^4 = </t>
  </si>
  <si>
    <t xml:space="preserve">Sum = </t>
  </si>
  <si>
    <t>Check the IRR Calculation</t>
  </si>
  <si>
    <t>Required Rate of Return (RRR)</t>
  </si>
  <si>
    <t>Internal Rate of Return (IRR)</t>
  </si>
  <si>
    <t>RRR = IRR</t>
  </si>
  <si>
    <t>Barrels of Oil Per Year</t>
  </si>
  <si>
    <t>Spot Price of Crude</t>
  </si>
  <si>
    <t>Number of Years</t>
  </si>
  <si>
    <t>Annual Revenue (Cash Flow)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</si>
  <si>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</si>
  <si>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</si>
  <si>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</si>
  <si>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</si>
  <si>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</si>
  <si>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</si>
  <si>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</si>
  <si>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</si>
  <si>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</si>
  <si>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</si>
  <si>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Opporunity Cost of Capital (Interest Rate)</t>
  </si>
  <si>
    <t>First, calculate the annual discount rates</t>
  </si>
  <si>
    <t>Second, apply the annual discount rates to the annual cash flow</t>
  </si>
  <si>
    <t>Total Value of Lease (Future Value)</t>
  </si>
  <si>
    <t>(Qtr Return/100)+1</t>
  </si>
  <si>
    <t>Quarter</t>
  </si>
  <si>
    <t>Return (%)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</si>
  <si>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</si>
  <si>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</si>
  <si>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</si>
  <si>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</si>
  <si>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</si>
  <si>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</si>
  <si>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</si>
  <si>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</si>
  <si>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</si>
  <si>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</si>
  <si>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</si>
  <si>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</si>
  <si>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Geometric Mean</t>
  </si>
  <si>
    <t>(D)</t>
  </si>
  <si>
    <t>Annualized Return (%)</t>
  </si>
  <si>
    <t>(E)</t>
  </si>
  <si>
    <t>(A)</t>
  </si>
  <si>
    <t>(B)</t>
  </si>
  <si>
    <t>Return/100 + 1</t>
  </si>
  <si>
    <t>(C )</t>
  </si>
  <si>
    <t>Month</t>
  </si>
  <si>
    <t>Monthly Return</t>
  </si>
  <si>
    <t>Gross Monthly Return</t>
  </si>
  <si>
    <t>(C = B + 1)</t>
  </si>
  <si>
    <t>Quarterly Return</t>
  </si>
  <si>
    <t>Year 1 Cash Flow</t>
  </si>
  <si>
    <t>Year 2 Cash Flow</t>
  </si>
  <si>
    <t>Year 3 Cash Flow</t>
  </si>
  <si>
    <t>Year 4 Cash Flow</t>
  </si>
  <si>
    <t xml:space="preserve"> </t>
  </si>
  <si>
    <t xml:space="preserve">SUM = </t>
  </si>
  <si>
    <t>Table 1.2:  Geometric Returns</t>
  </si>
  <si>
    <t>Table 1.3: Monthly S&amp;P 500 Returns</t>
  </si>
  <si>
    <t>Table 1.1:  Russell 3000 Dom Eq Index</t>
  </si>
</sst>
</file>

<file path=xl/styles.xml><?xml version="1.0" encoding="utf-8"?>
<styleSheet xmlns="http://schemas.openxmlformats.org/spreadsheetml/2006/main">
  <numFmts count="2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"/>
    <numFmt numFmtId="165" formatCode="#,##0.0;\-#,##0.0"/>
    <numFmt numFmtId="166" formatCode="#,##0.00;\-#,##0.00"/>
    <numFmt numFmtId="167" formatCode="#,##0.000;\-#,##0.000"/>
    <numFmt numFmtId="168" formatCode="#,##0.0000;\-#,##0.0000"/>
    <numFmt numFmtId="169" formatCode="#,##0.00000;\-#,##0.00000"/>
    <numFmt numFmtId="170" formatCode="#,##0.000000;\-#,##0.000000"/>
    <numFmt numFmtId="171" formatCode="#,##0.0000000;\-#,##0.0000000"/>
    <numFmt numFmtId="172" formatCode="#,##0.00000000;\-#,##0.00000000"/>
    <numFmt numFmtId="173" formatCode="#,##0.000000000;\-#,##0.000000000"/>
    <numFmt numFmtId="174" formatCode="#,##0.0000000000;\-#,##0.0000000000"/>
    <numFmt numFmtId="175" formatCode="0.0%"/>
    <numFmt numFmtId="176" formatCode="#,##0.0000"/>
    <numFmt numFmtId="177" formatCode="_(* #,##0_);_(* \(#,##0\);_(* &quot;-&quot;??_);_(@_)"/>
    <numFmt numFmtId="178" formatCode="[$-409]mmm\-yy;@"/>
    <numFmt numFmtId="179" formatCode="0.0000"/>
    <numFmt numFmtId="185" formatCode="0.000000000000000"/>
    <numFmt numFmtId="186" formatCode="0.000"/>
  </numFmts>
  <fonts count="12">
    <font>
      <sz val="9"/>
      <color theme="1"/>
      <name val="Times New Roman"/>
      <family val="2"/>
    </font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sz val="8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9" fontId="1" fillId="0" borderId="0"/>
    <xf numFmtId="164" fontId="1" fillId="0" borderId="0"/>
    <xf numFmtId="165" fontId="1" fillId="0" borderId="0"/>
    <xf numFmtId="166" fontId="1" fillId="0" borderId="0"/>
    <xf numFmtId="167" fontId="1" fillId="0" borderId="0"/>
    <xf numFmtId="168" fontId="1" fillId="0" borderId="0"/>
    <xf numFmtId="169" fontId="1" fillId="0" borderId="0"/>
    <xf numFmtId="170" fontId="1" fillId="0" borderId="0"/>
    <xf numFmtId="171" fontId="1" fillId="0" borderId="0"/>
    <xf numFmtId="172" fontId="1" fillId="0" borderId="0"/>
    <xf numFmtId="173" fontId="1" fillId="0" borderId="0"/>
    <xf numFmtId="174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49" fontId="1" fillId="0" borderId="0" xfId="1"/>
    <xf numFmtId="168" fontId="1" fillId="0" borderId="0" xfId="6"/>
    <xf numFmtId="14" fontId="0" fillId="0" borderId="0" xfId="0" applyNumberFormat="1"/>
    <xf numFmtId="175" fontId="0" fillId="0" borderId="0" xfId="14" applyNumberFormat="1" applyFont="1"/>
    <xf numFmtId="176" fontId="0" fillId="0" borderId="0" xfId="13" applyNumberFormat="1" applyFont="1"/>
    <xf numFmtId="168" fontId="0" fillId="0" borderId="0" xfId="6" applyFont="1"/>
    <xf numFmtId="49" fontId="0" fillId="0" borderId="0" xfId="1" applyFont="1"/>
    <xf numFmtId="0" fontId="0" fillId="0" borderId="1" xfId="0" applyBorder="1"/>
    <xf numFmtId="175" fontId="1" fillId="0" borderId="0" xfId="14" applyNumberFormat="1"/>
    <xf numFmtId="9" fontId="0" fillId="0" borderId="0" xfId="14" applyFont="1"/>
    <xf numFmtId="0" fontId="2" fillId="0" borderId="0" xfId="0" applyFont="1"/>
    <xf numFmtId="9" fontId="2" fillId="2" borderId="0" xfId="0" applyNumberFormat="1" applyFont="1" applyFill="1"/>
    <xf numFmtId="43" fontId="2" fillId="2" borderId="0" xfId="13" applyFont="1" applyFill="1"/>
    <xf numFmtId="39" fontId="2" fillId="2" borderId="0" xfId="13" applyNumberFormat="1" applyFont="1" applyFill="1"/>
    <xf numFmtId="9" fontId="2" fillId="0" borderId="0" xfId="0" applyNumberFormat="1" applyFont="1" applyFill="1"/>
    <xf numFmtId="9" fontId="2" fillId="0" borderId="0" xfId="14" applyFont="1"/>
    <xf numFmtId="177" fontId="0" fillId="0" borderId="0" xfId="13" applyNumberFormat="1" applyFont="1"/>
    <xf numFmtId="177" fontId="0" fillId="0" borderId="0" xfId="0" applyNumberFormat="1"/>
    <xf numFmtId="0" fontId="0" fillId="0" borderId="0" xfId="0" applyAlignment="1">
      <alignment horizontal="center"/>
    </xf>
    <xf numFmtId="177" fontId="0" fillId="0" borderId="1" xfId="0" applyNumberFormat="1" applyBorder="1"/>
    <xf numFmtId="177" fontId="2" fillId="0" borderId="0" xfId="0" applyNumberFormat="1" applyFont="1"/>
    <xf numFmtId="5" fontId="0" fillId="0" borderId="1" xfId="15" applyNumberFormat="1" applyFont="1" applyBorder="1"/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49" fontId="6" fillId="3" borderId="0" xfId="0" applyNumberFormat="1" applyFont="1" applyFill="1" applyBorder="1" applyAlignment="1">
      <alignment horizontal="center" vertical="top" wrapText="1"/>
    </xf>
    <xf numFmtId="2" fontId="5" fillId="0" borderId="11" xfId="0" applyNumberFormat="1" applyFont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2" fontId="5" fillId="0" borderId="7" xfId="0" applyNumberFormat="1" applyFont="1" applyBorder="1" applyAlignment="1">
      <alignment horizontal="center" vertical="top" wrapText="1"/>
    </xf>
    <xf numFmtId="2" fontId="5" fillId="0" borderId="12" xfId="0" applyNumberFormat="1" applyFont="1" applyBorder="1" applyAlignment="1">
      <alignment horizontal="center" vertical="top" wrapText="1"/>
    </xf>
    <xf numFmtId="2" fontId="5" fillId="0" borderId="9" xfId="0" applyNumberFormat="1" applyFont="1" applyBorder="1" applyAlignment="1">
      <alignment horizontal="center" vertical="top" wrapText="1"/>
    </xf>
    <xf numFmtId="14" fontId="4" fillId="0" borderId="0" xfId="0" applyNumberFormat="1" applyFont="1"/>
    <xf numFmtId="178" fontId="6" fillId="3" borderId="2" xfId="0" applyNumberFormat="1" applyFont="1" applyFill="1" applyBorder="1" applyAlignment="1">
      <alignment horizontal="center" vertical="top" wrapText="1"/>
    </xf>
    <xf numFmtId="178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right" vertical="top" wrapText="1"/>
    </xf>
    <xf numFmtId="9" fontId="4" fillId="0" borderId="5" xfId="0" applyNumberFormat="1" applyFont="1" applyBorder="1" applyAlignment="1">
      <alignment horizontal="right" vertical="top" wrapText="1"/>
    </xf>
    <xf numFmtId="9" fontId="4" fillId="0" borderId="7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3" borderId="2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9" fillId="0" borderId="0" xfId="0" applyFont="1"/>
    <xf numFmtId="179" fontId="10" fillId="0" borderId="11" xfId="0" applyNumberFormat="1" applyFont="1" applyBorder="1" applyAlignment="1">
      <alignment horizontal="center" vertical="top" wrapText="1"/>
    </xf>
    <xf numFmtId="179" fontId="10" fillId="0" borderId="11" xfId="0" applyNumberFormat="1" applyFont="1" applyBorder="1" applyAlignment="1">
      <alignment horizontal="center" wrapText="1"/>
    </xf>
    <xf numFmtId="179" fontId="10" fillId="0" borderId="12" xfId="0" applyNumberFormat="1" applyFont="1" applyBorder="1" applyAlignment="1">
      <alignment horizontal="center" vertical="top" wrapText="1"/>
    </xf>
    <xf numFmtId="178" fontId="9" fillId="0" borderId="0" xfId="0" applyNumberFormat="1" applyFont="1"/>
    <xf numFmtId="179" fontId="10" fillId="0" borderId="0" xfId="0" applyNumberFormat="1" applyFont="1" applyBorder="1" applyAlignment="1">
      <alignment horizontal="center" vertical="top" wrapText="1"/>
    </xf>
    <xf numFmtId="178" fontId="6" fillId="3" borderId="13" xfId="0" applyNumberFormat="1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 vertical="top" wrapText="1"/>
    </xf>
    <xf numFmtId="178" fontId="4" fillId="0" borderId="16" xfId="0" applyNumberFormat="1" applyFont="1" applyBorder="1" applyAlignment="1">
      <alignment horizontal="center" vertical="top" wrapText="1"/>
    </xf>
    <xf numFmtId="179" fontId="10" fillId="0" borderId="17" xfId="0" applyNumberFormat="1" applyFont="1" applyBorder="1" applyAlignment="1">
      <alignment horizontal="center" vertical="top" wrapText="1"/>
    </xf>
    <xf numFmtId="178" fontId="4" fillId="0" borderId="18" xfId="0" applyNumberFormat="1" applyFont="1" applyBorder="1" applyAlignment="1">
      <alignment horizontal="center" vertical="top" wrapText="1"/>
    </xf>
    <xf numFmtId="179" fontId="10" fillId="0" borderId="19" xfId="0" applyNumberFormat="1" applyFont="1" applyBorder="1" applyAlignment="1">
      <alignment horizontal="center" vertical="top" wrapText="1"/>
    </xf>
    <xf numFmtId="178" fontId="4" fillId="0" borderId="20" xfId="0" applyNumberFormat="1" applyFont="1" applyBorder="1" applyAlignment="1">
      <alignment horizontal="center" vertical="top" wrapText="1"/>
    </xf>
    <xf numFmtId="179" fontId="10" fillId="0" borderId="21" xfId="0" applyNumberFormat="1" applyFont="1" applyBorder="1" applyAlignment="1">
      <alignment horizontal="center" vertical="top" wrapText="1"/>
    </xf>
    <xf numFmtId="178" fontId="4" fillId="0" borderId="22" xfId="0" applyNumberFormat="1" applyFont="1" applyBorder="1" applyAlignment="1">
      <alignment horizontal="center" vertical="top" wrapText="1"/>
    </xf>
    <xf numFmtId="179" fontId="11" fillId="0" borderId="2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78" fontId="4" fillId="0" borderId="25" xfId="0" applyNumberFormat="1" applyFont="1" applyBorder="1" applyAlignment="1">
      <alignment horizontal="center" vertical="top" wrapText="1"/>
    </xf>
    <xf numFmtId="179" fontId="11" fillId="0" borderId="26" xfId="0" applyNumberFormat="1" applyFont="1" applyBorder="1" applyAlignment="1">
      <alignment horizontal="center"/>
    </xf>
    <xf numFmtId="179" fontId="11" fillId="0" borderId="27" xfId="0" applyNumberFormat="1" applyFont="1" applyBorder="1" applyAlignment="1">
      <alignment horizontal="center"/>
    </xf>
    <xf numFmtId="179" fontId="10" fillId="0" borderId="0" xfId="0" applyNumberFormat="1" applyFont="1" applyFill="1" applyBorder="1" applyAlignment="1">
      <alignment horizontal="center" wrapText="1"/>
    </xf>
    <xf numFmtId="185" fontId="9" fillId="0" borderId="0" xfId="0" applyNumberFormat="1" applyFont="1"/>
    <xf numFmtId="186" fontId="9" fillId="0" borderId="0" xfId="0" applyNumberFormat="1" applyFont="1"/>
  </cellXfs>
  <cellStyles count="16">
    <cellStyle name="Comma" xfId="13" builtinId="3"/>
    <cellStyle name="Currency" xfId="15" builtinId="4"/>
    <cellStyle name="Normal" xfId="0" builtinId="0"/>
    <cellStyle name="Number0DecimalStyle" xfId="2"/>
    <cellStyle name="Number10DecimalStyle" xfId="12"/>
    <cellStyle name="Number1DecimalStyle" xfId="3"/>
    <cellStyle name="Number2DecimalStyle" xfId="4"/>
    <cellStyle name="Number3DecimalStyle" xfId="5"/>
    <cellStyle name="Number4DecimalStyle" xfId="6"/>
    <cellStyle name="Number5DecimalStyle" xfId="7"/>
    <cellStyle name="Number6DecimalStyle" xfId="8"/>
    <cellStyle name="Number7DecimalStyle" xfId="9"/>
    <cellStyle name="Number8DecimalStyle" xfId="10"/>
    <cellStyle name="Number9DecimalStyle" xfId="11"/>
    <cellStyle name="Percent" xfId="14" builtinId="5"/>
    <cellStyle name="TextSty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0</xdr:col>
      <xdr:colOff>323850</xdr:colOff>
      <xdr:row>39</xdr:row>
      <xdr:rowOff>180975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153275"/>
          <a:ext cx="323850" cy="1809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323850</xdr:colOff>
      <xdr:row>40</xdr:row>
      <xdr:rowOff>180975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362825"/>
          <a:ext cx="323850" cy="1809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323850</xdr:colOff>
      <xdr:row>41</xdr:row>
      <xdr:rowOff>180975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572375"/>
          <a:ext cx="323850" cy="180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showGridLines="0" workbookViewId="0">
      <selection activeCell="C33" sqref="C33"/>
    </sheetView>
  </sheetViews>
  <sheetFormatPr defaultRowHeight="12"/>
  <cols>
    <col min="1" max="1" width="9.33203125" style="19"/>
    <col min="2" max="3" width="16.83203125" style="19" customWidth="1"/>
    <col min="4" max="4" width="20.83203125" style="19" customWidth="1"/>
    <col min="5" max="6" width="16.83203125" style="19" customWidth="1"/>
    <col min="7" max="16384" width="9.33203125" style="19"/>
  </cols>
  <sheetData>
    <row r="2" spans="2:6" ht="15.75">
      <c r="B2" s="47" t="s">
        <v>75</v>
      </c>
    </row>
    <row r="3" spans="2:6" ht="16.5" thickBot="1">
      <c r="B3" s="46"/>
    </row>
    <row r="4" spans="2:6" ht="31.5">
      <c r="B4" s="31" t="s">
        <v>42</v>
      </c>
      <c r="C4" s="27" t="s">
        <v>43</v>
      </c>
      <c r="D4" s="27" t="s">
        <v>62</v>
      </c>
      <c r="E4" s="27" t="s">
        <v>56</v>
      </c>
      <c r="F4" s="28" t="s">
        <v>58</v>
      </c>
    </row>
    <row r="5" spans="2:6" ht="16.5" thickBot="1">
      <c r="B5" s="32" t="s">
        <v>60</v>
      </c>
      <c r="C5" s="29" t="s">
        <v>61</v>
      </c>
      <c r="D5" s="36" t="s">
        <v>63</v>
      </c>
      <c r="E5" s="29" t="s">
        <v>57</v>
      </c>
      <c r="F5" s="30" t="s">
        <v>59</v>
      </c>
    </row>
    <row r="6" spans="2:6" ht="20.100000000000001" customHeight="1" thickBot="1">
      <c r="B6" s="33" t="s">
        <v>44</v>
      </c>
      <c r="C6" s="37">
        <v>-2.2033999999999998</v>
      </c>
      <c r="D6" s="37">
        <v>0.977966</v>
      </c>
      <c r="E6" s="37"/>
      <c r="F6" s="38"/>
    </row>
    <row r="7" spans="2:6" ht="20.100000000000001" customHeight="1" thickBot="1">
      <c r="B7" s="34" t="s">
        <v>45</v>
      </c>
      <c r="C7" s="39">
        <v>2.2435</v>
      </c>
      <c r="D7" s="39">
        <v>1.022435</v>
      </c>
      <c r="E7" s="39"/>
      <c r="F7" s="40"/>
    </row>
    <row r="8" spans="2:6" ht="20.100000000000001" customHeight="1" thickBot="1">
      <c r="B8" s="33" t="s">
        <v>46</v>
      </c>
      <c r="C8" s="37">
        <v>4.0122</v>
      </c>
      <c r="D8" s="37">
        <v>1.040122</v>
      </c>
      <c r="E8" s="37"/>
      <c r="F8" s="38"/>
    </row>
    <row r="9" spans="2:6" ht="20.100000000000001" customHeight="1" thickBot="1">
      <c r="B9" s="34" t="s">
        <v>47</v>
      </c>
      <c r="C9" s="39">
        <v>2.0356999999999998</v>
      </c>
      <c r="D9" s="39">
        <v>1.020357</v>
      </c>
      <c r="E9" s="39">
        <v>1.061196</v>
      </c>
      <c r="F9" s="40">
        <v>6.1</v>
      </c>
    </row>
    <row r="10" spans="2:6" ht="20.100000000000001" customHeight="1" thickBot="1">
      <c r="B10" s="33" t="s">
        <v>48</v>
      </c>
      <c r="C10" s="37">
        <v>5.3144</v>
      </c>
      <c r="D10" s="37">
        <v>1.0531440000000001</v>
      </c>
      <c r="E10" s="37"/>
      <c r="F10" s="38"/>
    </row>
    <row r="11" spans="2:6" ht="20.100000000000001" customHeight="1" thickBot="1">
      <c r="B11" s="34" t="s">
        <v>49</v>
      </c>
      <c r="C11" s="39">
        <v>-1.9782999999999999</v>
      </c>
      <c r="D11" s="39">
        <v>0.980217</v>
      </c>
      <c r="E11" s="39"/>
      <c r="F11" s="40"/>
    </row>
    <row r="12" spans="2:6" ht="20.100000000000001" customHeight="1" thickBot="1">
      <c r="B12" s="33" t="s">
        <v>50</v>
      </c>
      <c r="C12" s="37">
        <v>4.6414</v>
      </c>
      <c r="D12" s="37">
        <v>1.046414</v>
      </c>
      <c r="E12" s="37"/>
      <c r="F12" s="38"/>
    </row>
    <row r="13" spans="2:6" ht="20.100000000000001" customHeight="1" thickBot="1">
      <c r="B13" s="34" t="s">
        <v>51</v>
      </c>
      <c r="C13" s="39">
        <v>7.1215000000000002</v>
      </c>
      <c r="D13" s="39">
        <v>1.071215</v>
      </c>
      <c r="E13" s="39">
        <v>1.157151</v>
      </c>
      <c r="F13" s="40">
        <v>15.7</v>
      </c>
    </row>
    <row r="14" spans="2:6" ht="20.100000000000001" customHeight="1" thickBot="1">
      <c r="B14" s="33" t="s">
        <v>52</v>
      </c>
      <c r="C14" s="37">
        <v>1.2749999999999999</v>
      </c>
      <c r="D14" s="37">
        <v>1.01275</v>
      </c>
      <c r="E14" s="37"/>
      <c r="F14" s="38"/>
    </row>
    <row r="15" spans="2:6" ht="20.100000000000001" customHeight="1" thickBot="1">
      <c r="B15" s="34" t="s">
        <v>53</v>
      </c>
      <c r="C15" s="39">
        <v>5.7659000000000002</v>
      </c>
      <c r="D15" s="39">
        <v>1.0576589999999999</v>
      </c>
      <c r="E15" s="39"/>
      <c r="F15" s="40"/>
    </row>
    <row r="16" spans="2:6" ht="20.100000000000001" customHeight="1" thickBot="1">
      <c r="B16" s="33" t="s">
        <v>54</v>
      </c>
      <c r="C16" s="37">
        <v>1.5481</v>
      </c>
      <c r="D16" s="37">
        <v>1.0154810000000001</v>
      </c>
      <c r="E16" s="37"/>
      <c r="F16" s="38"/>
    </row>
    <row r="17" spans="2:6" ht="20.100000000000001" customHeight="1" thickBot="1">
      <c r="B17" s="35" t="s">
        <v>55</v>
      </c>
      <c r="C17" s="41">
        <v>-3.3384999999999998</v>
      </c>
      <c r="D17" s="41">
        <v>0.966615</v>
      </c>
      <c r="E17" s="41">
        <v>1.051412</v>
      </c>
      <c r="F17" s="42">
        <v>5.0999999999999996</v>
      </c>
    </row>
    <row r="19" spans="2:6">
      <c r="C19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G21"/>
  <sheetViews>
    <sheetView showGridLines="0" workbookViewId="0">
      <selection activeCell="H24" sqref="H24"/>
    </sheetView>
  </sheetViews>
  <sheetFormatPr defaultRowHeight="12"/>
  <cols>
    <col min="1" max="1" width="9.33203125" style="59"/>
    <col min="2" max="2" width="12.83203125" style="63" customWidth="1"/>
    <col min="3" max="3" width="19.5" style="59" bestFit="1" customWidth="1"/>
    <col min="4" max="4" width="27.1640625" style="59" bestFit="1" customWidth="1"/>
    <col min="5" max="5" width="20.83203125" style="59" bestFit="1" customWidth="1"/>
    <col min="6" max="6" width="18" style="59" bestFit="1" customWidth="1"/>
    <col min="7" max="16384" width="9.33203125" style="59"/>
  </cols>
  <sheetData>
    <row r="3" spans="2:6" ht="15.75">
      <c r="B3" s="45" t="s">
        <v>76</v>
      </c>
    </row>
    <row r="4" spans="2:6" ht="16.5" thickBot="1">
      <c r="B4" s="45"/>
    </row>
    <row r="5" spans="2:6" ht="15.75">
      <c r="B5" s="44" t="s">
        <v>64</v>
      </c>
      <c r="C5" s="27" t="s">
        <v>65</v>
      </c>
      <c r="D5" s="27" t="s">
        <v>66</v>
      </c>
      <c r="E5" s="28" t="s">
        <v>68</v>
      </c>
    </row>
    <row r="6" spans="2:6" ht="16.5" thickBot="1">
      <c r="B6" s="65" t="s">
        <v>60</v>
      </c>
      <c r="C6" s="66" t="s">
        <v>61</v>
      </c>
      <c r="D6" s="66" t="s">
        <v>67</v>
      </c>
      <c r="E6" s="67" t="s">
        <v>57</v>
      </c>
    </row>
    <row r="7" spans="2:6" ht="16.5" thickBot="1">
      <c r="B7" s="68">
        <v>38718</v>
      </c>
      <c r="C7" s="60">
        <v>1.3200535627976327E-2</v>
      </c>
      <c r="D7" s="61">
        <f>1+C7</f>
        <v>1.0132005356279763</v>
      </c>
      <c r="E7" s="69"/>
    </row>
    <row r="8" spans="2:6" ht="16.5" thickBot="1">
      <c r="B8" s="70">
        <v>38749</v>
      </c>
      <c r="C8" s="64">
        <v>-1.6266139059847875E-3</v>
      </c>
      <c r="D8" s="61">
        <f t="shared" ref="D8:D18" si="0">1+C8</f>
        <v>0.99837338609401516</v>
      </c>
      <c r="E8" s="71"/>
    </row>
    <row r="9" spans="2:6" ht="16.5" thickBot="1">
      <c r="B9" s="68">
        <v>38777</v>
      </c>
      <c r="C9" s="60">
        <v>1.3386597736262811E-2</v>
      </c>
      <c r="D9" s="61">
        <f t="shared" si="0"/>
        <v>1.0133865977362628</v>
      </c>
      <c r="E9" s="69">
        <f>PRODUCT(D7:D9)</f>
        <v>1.025093695278392</v>
      </c>
      <c r="F9" s="81"/>
    </row>
    <row r="10" spans="2:6" ht="16.5" thickBot="1">
      <c r="B10" s="70">
        <v>38808</v>
      </c>
      <c r="C10" s="64">
        <v>6.5159923941441582E-3</v>
      </c>
      <c r="D10" s="61">
        <f t="shared" si="0"/>
        <v>1.0065159923941442</v>
      </c>
      <c r="E10" s="71"/>
    </row>
    <row r="11" spans="2:6" ht="16.5" thickBot="1">
      <c r="B11" s="68">
        <v>38838</v>
      </c>
      <c r="C11" s="60">
        <v>-9.3382584455179284E-3</v>
      </c>
      <c r="D11" s="61">
        <f t="shared" si="0"/>
        <v>0.99066174155448206</v>
      </c>
      <c r="E11" s="69"/>
    </row>
    <row r="12" spans="2:6" ht="16.5" thickBot="1">
      <c r="B12" s="70">
        <v>38869</v>
      </c>
      <c r="C12" s="64">
        <v>-2.855791815567315E-2</v>
      </c>
      <c r="D12" s="61">
        <f t="shared" si="0"/>
        <v>0.9714420818443269</v>
      </c>
      <c r="E12" s="71">
        <f>PRODUCT(D10:D12)</f>
        <v>0.96864130350766009</v>
      </c>
    </row>
    <row r="13" spans="2:6" ht="16.5" thickBot="1">
      <c r="B13" s="68">
        <v>38899</v>
      </c>
      <c r="C13" s="60">
        <v>5.6416926673954343E-3</v>
      </c>
      <c r="D13" s="61">
        <f t="shared" si="0"/>
        <v>1.0056416926673954</v>
      </c>
      <c r="E13" s="69"/>
    </row>
    <row r="14" spans="2:6" ht="16.5" thickBot="1">
      <c r="B14" s="70">
        <v>38930</v>
      </c>
      <c r="C14" s="64">
        <v>2.1353075604646797E-2</v>
      </c>
      <c r="D14" s="61">
        <f t="shared" si="0"/>
        <v>1.0213530756046467</v>
      </c>
      <c r="E14" s="71"/>
    </row>
    <row r="15" spans="2:6" ht="16.5" thickBot="1">
      <c r="B15" s="68">
        <v>38961</v>
      </c>
      <c r="C15" s="60">
        <v>2.3765683875228153E-2</v>
      </c>
      <c r="D15" s="61">
        <f t="shared" si="0"/>
        <v>1.0237656838752283</v>
      </c>
      <c r="E15" s="69">
        <f>PRODUCT(D13:D15)</f>
        <v>1.0515253317586599</v>
      </c>
    </row>
    <row r="16" spans="2:6" ht="16.5" thickBot="1">
      <c r="B16" s="72">
        <v>38991</v>
      </c>
      <c r="C16" s="62">
        <v>3.4635056991515853E-2</v>
      </c>
      <c r="D16" s="61">
        <f t="shared" si="0"/>
        <v>1.0346350569915159</v>
      </c>
      <c r="E16" s="73"/>
    </row>
    <row r="17" spans="2:7" ht="16.5" thickBot="1">
      <c r="B17" s="74">
        <v>39023</v>
      </c>
      <c r="C17" s="75">
        <v>1.8527483166835355E-2</v>
      </c>
      <c r="D17" s="61">
        <f t="shared" si="0"/>
        <v>1.0185274831668354</v>
      </c>
      <c r="E17" s="76"/>
    </row>
    <row r="18" spans="2:7" ht="16.5" thickBot="1">
      <c r="B18" s="77">
        <v>39052</v>
      </c>
      <c r="C18" s="78">
        <v>2.0005184929139282E-2</v>
      </c>
      <c r="D18" s="61">
        <f t="shared" si="0"/>
        <v>1.0200051849291394</v>
      </c>
      <c r="E18" s="79">
        <f>PRODUCT(D16:D18)</f>
        <v>1.0748857893059331</v>
      </c>
    </row>
    <row r="20" spans="2:7" ht="15">
      <c r="D20" s="80"/>
      <c r="G20" s="59">
        <f>100/90</f>
        <v>1.1111111111111112</v>
      </c>
    </row>
    <row r="21" spans="2:7">
      <c r="G21" s="82">
        <f>1/G20</f>
        <v>0.89999999999999991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2"/>
  <sheetViews>
    <sheetView showGridLines="0" workbookViewId="0">
      <selection activeCell="F34" sqref="F34"/>
    </sheetView>
  </sheetViews>
  <sheetFormatPr defaultRowHeight="12"/>
  <cols>
    <col min="1" max="1" width="22.5" style="1" bestFit="1" customWidth="1"/>
    <col min="2" max="2" width="10.1640625" bestFit="1" customWidth="1"/>
    <col min="3" max="3" width="16.83203125" style="2" customWidth="1"/>
    <col min="4" max="4" width="16.6640625" bestFit="1" customWidth="1"/>
    <col min="5" max="5" width="13" bestFit="1" customWidth="1"/>
  </cols>
  <sheetData>
    <row r="1" spans="1:6">
      <c r="B1" s="3" t="s">
        <v>1</v>
      </c>
      <c r="C1" s="6" t="s">
        <v>2</v>
      </c>
      <c r="D1" t="s">
        <v>41</v>
      </c>
      <c r="E1" t="s">
        <v>3</v>
      </c>
    </row>
    <row r="2" spans="1:6">
      <c r="A2" s="1" t="s">
        <v>0</v>
      </c>
      <c r="B2" s="3">
        <v>38442</v>
      </c>
      <c r="C2" s="5">
        <v>-2.2034222793862912</v>
      </c>
      <c r="D2">
        <f>(C2/100)+1</f>
        <v>0.97796577720613709</v>
      </c>
    </row>
    <row r="3" spans="1:6">
      <c r="A3" s="1" t="s">
        <v>0</v>
      </c>
      <c r="B3" s="3">
        <v>38533</v>
      </c>
      <c r="C3" s="5">
        <v>2.2434957810016032</v>
      </c>
      <c r="D3">
        <f t="shared" ref="D3:D13" si="0">(C3/100)+1</f>
        <v>1.022434957810016</v>
      </c>
    </row>
    <row r="4" spans="1:6">
      <c r="A4" s="1" t="s">
        <v>0</v>
      </c>
      <c r="B4" s="3">
        <v>38625</v>
      </c>
      <c r="C4" s="5">
        <v>4.0122010524997531</v>
      </c>
      <c r="D4">
        <f t="shared" si="0"/>
        <v>1.0401220105249975</v>
      </c>
    </row>
    <row r="5" spans="1:6">
      <c r="A5" s="1" t="s">
        <v>0</v>
      </c>
      <c r="B5" s="3">
        <v>38717</v>
      </c>
      <c r="C5" s="5">
        <v>2.0356919060644962</v>
      </c>
      <c r="D5">
        <f t="shared" si="0"/>
        <v>1.020356919060645</v>
      </c>
      <c r="E5" s="4">
        <f>PRODUCT(D2:D5)-1</f>
        <v>6.1196350874308969E-2</v>
      </c>
      <c r="F5" s="4"/>
    </row>
    <row r="6" spans="1:6">
      <c r="A6" s="1" t="s">
        <v>0</v>
      </c>
      <c r="B6" s="3">
        <v>38807</v>
      </c>
      <c r="C6" s="5">
        <v>5.3143708682646951</v>
      </c>
      <c r="D6">
        <f t="shared" si="0"/>
        <v>1.053143708682647</v>
      </c>
    </row>
    <row r="7" spans="1:6">
      <c r="A7" s="1" t="s">
        <v>0</v>
      </c>
      <c r="B7" s="3">
        <v>38898</v>
      </c>
      <c r="C7" s="5">
        <v>-1.9783400454262079</v>
      </c>
      <c r="D7">
        <f t="shared" si="0"/>
        <v>0.98021659954573792</v>
      </c>
    </row>
    <row r="8" spans="1:6">
      <c r="A8" s="1" t="s">
        <v>0</v>
      </c>
      <c r="B8" s="3">
        <v>38990</v>
      </c>
      <c r="C8" s="5">
        <v>4.6414194573813239</v>
      </c>
      <c r="D8">
        <f t="shared" si="0"/>
        <v>1.0464141945738132</v>
      </c>
    </row>
    <row r="9" spans="1:6">
      <c r="A9" s="1" t="s">
        <v>0</v>
      </c>
      <c r="B9" s="3">
        <v>39082</v>
      </c>
      <c r="C9" s="5">
        <v>7.1215276481366718</v>
      </c>
      <c r="D9">
        <f t="shared" si="0"/>
        <v>1.0712152764813667</v>
      </c>
      <c r="E9" s="4">
        <f>PRODUCT(D6:D9)-1</f>
        <v>0.15715109379499959</v>
      </c>
    </row>
    <row r="10" spans="1:6">
      <c r="A10" s="1" t="s">
        <v>0</v>
      </c>
      <c r="B10" s="3">
        <v>39172</v>
      </c>
      <c r="C10" s="5">
        <v>1.2749889575275564</v>
      </c>
      <c r="D10">
        <f t="shared" si="0"/>
        <v>1.0127498895752756</v>
      </c>
    </row>
    <row r="11" spans="1:6">
      <c r="A11" s="1" t="s">
        <v>0</v>
      </c>
      <c r="B11" s="3">
        <v>39263</v>
      </c>
      <c r="C11" s="5">
        <v>5.7659101601570839</v>
      </c>
      <c r="D11">
        <f t="shared" si="0"/>
        <v>1.0576591016015708</v>
      </c>
    </row>
    <row r="12" spans="1:6">
      <c r="A12" s="1" t="s">
        <v>0</v>
      </c>
      <c r="B12" s="3">
        <v>39355</v>
      </c>
      <c r="C12" s="5">
        <v>1.5480650016258757</v>
      </c>
      <c r="D12">
        <f t="shared" si="0"/>
        <v>1.0154806500162588</v>
      </c>
    </row>
    <row r="13" spans="1:6">
      <c r="A13" s="1" t="s">
        <v>0</v>
      </c>
      <c r="B13" s="3">
        <v>39447</v>
      </c>
      <c r="C13" s="5">
        <v>-3.3385421022528838</v>
      </c>
      <c r="D13">
        <f t="shared" si="0"/>
        <v>0.96661457897747116</v>
      </c>
      <c r="E13" s="4">
        <f>PRODUCT(D10:D13)-1</f>
        <v>5.1411950540767304E-2</v>
      </c>
    </row>
    <row r="14" spans="1:6">
      <c r="B14" s="3"/>
    </row>
    <row r="15" spans="1:6">
      <c r="B15" s="3"/>
    </row>
    <row r="16" spans="1:6">
      <c r="A16" s="7" t="s">
        <v>4</v>
      </c>
      <c r="B16" s="9">
        <f>(PRODUCT(D2:D13)^(1/3))-1</f>
        <v>8.8895598613556892E-2</v>
      </c>
    </row>
    <row r="17" spans="1:5">
      <c r="A17" s="7" t="s">
        <v>5</v>
      </c>
      <c r="B17" s="4">
        <f>AVERAGE(C2:C13)/100</f>
        <v>2.2031138671328065E-2</v>
      </c>
    </row>
    <row r="18" spans="1:5">
      <c r="A18" s="7" t="s">
        <v>6</v>
      </c>
      <c r="B18" s="4">
        <f>AVERAGE(E5,E9,E13)</f>
        <v>8.991979840335862E-2</v>
      </c>
    </row>
    <row r="19" spans="1:5">
      <c r="B19" s="3"/>
    </row>
    <row r="20" spans="1:5">
      <c r="B20" s="3"/>
    </row>
    <row r="21" spans="1:5">
      <c r="B21" s="3"/>
    </row>
    <row r="22" spans="1:5">
      <c r="B22" s="3"/>
    </row>
    <row r="23" spans="1:5">
      <c r="B23" s="3"/>
    </row>
    <row r="24" spans="1:5" ht="15.75">
      <c r="B24" s="48" t="s">
        <v>77</v>
      </c>
    </row>
    <row r="25" spans="1:5" ht="16.5" thickBot="1">
      <c r="B25" s="43"/>
      <c r="E25" s="1"/>
    </row>
    <row r="26" spans="1:5" ht="16.5" thickBot="1">
      <c r="B26" s="26" t="s">
        <v>1</v>
      </c>
      <c r="C26" s="28" t="s">
        <v>43</v>
      </c>
    </row>
    <row r="27" spans="1:5" ht="16.5" thickBot="1">
      <c r="B27" s="23" t="s">
        <v>44</v>
      </c>
      <c r="C27" s="38">
        <v>-2.2033999999999998</v>
      </c>
    </row>
    <row r="28" spans="1:5" ht="16.5" thickBot="1">
      <c r="B28" s="24" t="s">
        <v>45</v>
      </c>
      <c r="C28" s="40">
        <v>2.2435</v>
      </c>
    </row>
    <row r="29" spans="1:5" ht="16.5" thickBot="1">
      <c r="B29" s="23" t="s">
        <v>46</v>
      </c>
      <c r="C29" s="38">
        <v>4.0122</v>
      </c>
    </row>
    <row r="30" spans="1:5" ht="16.5" thickBot="1">
      <c r="B30" s="24" t="s">
        <v>47</v>
      </c>
      <c r="C30" s="40">
        <v>2.0356999999999998</v>
      </c>
    </row>
    <row r="31" spans="1:5" ht="16.5" thickBot="1">
      <c r="B31" s="23" t="s">
        <v>48</v>
      </c>
      <c r="C31" s="38">
        <v>5.3144</v>
      </c>
    </row>
    <row r="32" spans="1:5" ht="16.5" thickBot="1">
      <c r="B32" s="24" t="s">
        <v>49</v>
      </c>
      <c r="C32" s="40">
        <v>-1.9782999999999999</v>
      </c>
    </row>
    <row r="33" spans="2:3" ht="16.5" thickBot="1">
      <c r="B33" s="23" t="s">
        <v>50</v>
      </c>
      <c r="C33" s="38">
        <v>4.6414</v>
      </c>
    </row>
    <row r="34" spans="2:3" ht="16.5" thickBot="1">
      <c r="B34" s="24" t="s">
        <v>51</v>
      </c>
      <c r="C34" s="40">
        <v>7.1215000000000002</v>
      </c>
    </row>
    <row r="35" spans="2:3" ht="16.5" thickBot="1">
      <c r="B35" s="23" t="s">
        <v>52</v>
      </c>
      <c r="C35" s="38">
        <v>1.2749999999999999</v>
      </c>
    </row>
    <row r="36" spans="2:3" ht="16.5" thickBot="1">
      <c r="B36" s="24" t="s">
        <v>53</v>
      </c>
      <c r="C36" s="40">
        <v>5.7659000000000002</v>
      </c>
    </row>
    <row r="37" spans="2:3" ht="16.5" thickBot="1">
      <c r="B37" s="23" t="s">
        <v>54</v>
      </c>
      <c r="C37" s="38">
        <v>1.5481</v>
      </c>
    </row>
    <row r="38" spans="2:3" ht="16.5" thickBot="1">
      <c r="B38" s="25" t="s">
        <v>55</v>
      </c>
      <c r="C38" s="42">
        <v>-3.3384999999999998</v>
      </c>
    </row>
    <row r="39" spans="2:3">
      <c r="B39" s="3"/>
    </row>
    <row r="40" spans="2:3">
      <c r="B40" s="3"/>
    </row>
    <row r="41" spans="2:3">
      <c r="B41" s="3"/>
    </row>
    <row r="42" spans="2:3">
      <c r="B42" s="3"/>
    </row>
    <row r="43" spans="2:3">
      <c r="B43" s="3"/>
    </row>
    <row r="44" spans="2:3">
      <c r="B44" s="3"/>
    </row>
    <row r="45" spans="2:3">
      <c r="B45" s="3"/>
    </row>
    <row r="46" spans="2:3">
      <c r="B46" s="3"/>
    </row>
    <row r="47" spans="2:3">
      <c r="B47" s="3"/>
    </row>
    <row r="48" spans="2:3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</sheetData>
  <sortState ref="A2:E40">
    <sortCondition ref="B2:B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G38" sqref="G38"/>
    </sheetView>
  </sheetViews>
  <sheetFormatPr defaultRowHeight="12"/>
  <cols>
    <col min="1" max="1" width="25.33203125" bestFit="1" customWidth="1"/>
  </cols>
  <sheetData>
    <row r="1" spans="1:2">
      <c r="B1" t="s">
        <v>12</v>
      </c>
    </row>
    <row r="2" spans="1:2">
      <c r="A2" t="s">
        <v>7</v>
      </c>
      <c r="B2">
        <v>-100</v>
      </c>
    </row>
    <row r="3" spans="1:2">
      <c r="A3" t="s">
        <v>8</v>
      </c>
      <c r="B3">
        <v>50</v>
      </c>
    </row>
    <row r="4" spans="1:2">
      <c r="A4" t="s">
        <v>9</v>
      </c>
      <c r="B4">
        <v>0</v>
      </c>
    </row>
    <row r="5" spans="1:2">
      <c r="A5" t="s">
        <v>10</v>
      </c>
      <c r="B5">
        <v>100</v>
      </c>
    </row>
    <row r="6" spans="1:2">
      <c r="A6" t="s">
        <v>11</v>
      </c>
      <c r="B6">
        <v>100</v>
      </c>
    </row>
    <row r="8" spans="1:2">
      <c r="A8" t="s">
        <v>13</v>
      </c>
      <c r="B8" s="12">
        <f>IRR(B2:B6)</f>
        <v>0.38997064456118846</v>
      </c>
    </row>
    <row r="10" spans="1:2">
      <c r="A10" s="11" t="s">
        <v>19</v>
      </c>
    </row>
    <row r="11" spans="1:2">
      <c r="A11" t="s">
        <v>7</v>
      </c>
      <c r="B11">
        <f>B2</f>
        <v>-100</v>
      </c>
    </row>
    <row r="12" spans="1:2">
      <c r="A12" t="s">
        <v>14</v>
      </c>
      <c r="B12">
        <f>B3/(1+B8)</f>
        <v>35.971982714631302</v>
      </c>
    </row>
    <row r="13" spans="1:2">
      <c r="A13" t="s">
        <v>15</v>
      </c>
      <c r="B13">
        <f>B4/((1+B8)^2)</f>
        <v>0</v>
      </c>
    </row>
    <row r="14" spans="1:2">
      <c r="A14" t="s">
        <v>16</v>
      </c>
      <c r="B14">
        <f>B5/((1+B8)^3)</f>
        <v>37.23772283925441</v>
      </c>
    </row>
    <row r="15" spans="1:2">
      <c r="A15" t="s">
        <v>17</v>
      </c>
      <c r="B15" s="8">
        <f>B6/((1+B8)^4)</f>
        <v>26.790294446117816</v>
      </c>
    </row>
    <row r="16" spans="1:2">
      <c r="A16" s="11" t="s">
        <v>18</v>
      </c>
      <c r="B16" s="13">
        <f>SUM(B11:B15)</f>
        <v>3.5349501104064984E-12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3"/>
  <sheetViews>
    <sheetView showGridLines="0" tabSelected="1" topLeftCell="A7" zoomScaleNormal="100" workbookViewId="0">
      <selection activeCell="E55" sqref="E55"/>
    </sheetView>
  </sheetViews>
  <sheetFormatPr defaultRowHeight="12"/>
  <cols>
    <col min="1" max="1" width="32.83203125" customWidth="1"/>
  </cols>
  <sheetData>
    <row r="1" spans="1:2">
      <c r="B1" t="s">
        <v>12</v>
      </c>
    </row>
    <row r="2" spans="1:2">
      <c r="A2" t="s">
        <v>7</v>
      </c>
      <c r="B2">
        <v>-100</v>
      </c>
    </row>
    <row r="3" spans="1:2">
      <c r="A3" t="s">
        <v>8</v>
      </c>
      <c r="B3">
        <v>0</v>
      </c>
    </row>
    <row r="4" spans="1:2">
      <c r="A4" t="s">
        <v>9</v>
      </c>
      <c r="B4">
        <v>0</v>
      </c>
    </row>
    <row r="5" spans="1:2">
      <c r="A5" t="s">
        <v>10</v>
      </c>
      <c r="B5">
        <v>100</v>
      </c>
    </row>
    <row r="6" spans="1:2">
      <c r="A6" t="s">
        <v>11</v>
      </c>
      <c r="B6">
        <v>150</v>
      </c>
    </row>
    <row r="8" spans="1:2">
      <c r="A8" t="s">
        <v>20</v>
      </c>
      <c r="B8" s="16">
        <v>0.39</v>
      </c>
    </row>
    <row r="9" spans="1:2">
      <c r="A9" t="s">
        <v>21</v>
      </c>
      <c r="B9" s="15">
        <f>IRR(B2:B6)</f>
        <v>0.29272801434121826</v>
      </c>
    </row>
    <row r="10" spans="1:2">
      <c r="A10" t="s">
        <v>22</v>
      </c>
      <c r="B10" s="12" t="b">
        <f>B8=B9</f>
        <v>0</v>
      </c>
    </row>
    <row r="12" spans="1:2">
      <c r="A12" s="11" t="s">
        <v>19</v>
      </c>
    </row>
    <row r="13" spans="1:2">
      <c r="A13" t="s">
        <v>7</v>
      </c>
      <c r="B13">
        <f>B2</f>
        <v>-100</v>
      </c>
    </row>
    <row r="14" spans="1:2">
      <c r="A14" t="s">
        <v>14</v>
      </c>
      <c r="B14">
        <f>B3/(1+B9)</f>
        <v>0</v>
      </c>
    </row>
    <row r="15" spans="1:2">
      <c r="A15" t="s">
        <v>15</v>
      </c>
      <c r="B15">
        <f>B4/((1+B9)^2)</f>
        <v>0</v>
      </c>
    </row>
    <row r="16" spans="1:2">
      <c r="A16" t="s">
        <v>16</v>
      </c>
      <c r="B16">
        <f>B5/((1+B9)^3)</f>
        <v>46.289076763036029</v>
      </c>
    </row>
    <row r="17" spans="1:2">
      <c r="A17" t="s">
        <v>17</v>
      </c>
      <c r="B17" s="8">
        <f>B6/((1+B9)^4)</f>
        <v>53.710923236963986</v>
      </c>
    </row>
    <row r="18" spans="1:2">
      <c r="A18" s="11" t="s">
        <v>18</v>
      </c>
      <c r="B18" s="14">
        <f>SUM(B13:B17)</f>
        <v>0</v>
      </c>
    </row>
    <row r="25" spans="1:2" ht="12.75" thickBot="1"/>
    <row r="26" spans="1:2" ht="16.5" thickBot="1">
      <c r="A26" s="56"/>
      <c r="B26" s="57"/>
    </row>
    <row r="27" spans="1:2" ht="16.5" thickBot="1">
      <c r="A27" s="49" t="s">
        <v>7</v>
      </c>
      <c r="B27" s="50">
        <v>-100</v>
      </c>
    </row>
    <row r="28" spans="1:2" ht="16.5" thickBot="1">
      <c r="A28" s="51" t="s">
        <v>69</v>
      </c>
      <c r="B28" s="52">
        <v>0</v>
      </c>
    </row>
    <row r="29" spans="1:2" ht="16.5" thickBot="1">
      <c r="A29" s="49" t="s">
        <v>70</v>
      </c>
      <c r="B29" s="50">
        <v>0</v>
      </c>
    </row>
    <row r="30" spans="1:2" ht="16.5" thickBot="1">
      <c r="A30" s="51" t="s">
        <v>71</v>
      </c>
      <c r="B30" s="52">
        <v>100</v>
      </c>
    </row>
    <row r="31" spans="1:2" ht="16.5" thickBot="1">
      <c r="A31" s="49" t="s">
        <v>72</v>
      </c>
      <c r="B31" s="50">
        <v>150</v>
      </c>
    </row>
    <row r="32" spans="1:2" ht="16.5" thickBot="1">
      <c r="A32" s="51"/>
      <c r="B32" s="52"/>
    </row>
    <row r="33" spans="1:2" ht="32.25" thickBot="1">
      <c r="A33" s="49" t="s">
        <v>20</v>
      </c>
      <c r="B33" s="53">
        <v>0.39</v>
      </c>
    </row>
    <row r="34" spans="1:2" ht="16.5" thickBot="1">
      <c r="A34" s="51" t="s">
        <v>13</v>
      </c>
      <c r="B34" s="54">
        <v>0.28999999999999998</v>
      </c>
    </row>
    <row r="35" spans="1:2" ht="16.5" thickBot="1">
      <c r="A35" s="49" t="s">
        <v>22</v>
      </c>
      <c r="B35" s="55" t="b">
        <v>0</v>
      </c>
    </row>
    <row r="36" spans="1:2" ht="16.5" thickBot="1">
      <c r="A36" s="51"/>
      <c r="B36" s="52"/>
    </row>
    <row r="37" spans="1:2" ht="16.5" thickBot="1">
      <c r="A37" s="49" t="s">
        <v>19</v>
      </c>
      <c r="B37" s="50"/>
    </row>
    <row r="38" spans="1:2" ht="16.5" thickBot="1">
      <c r="A38" s="51" t="s">
        <v>7</v>
      </c>
      <c r="B38" s="52">
        <v>-100</v>
      </c>
    </row>
    <row r="39" spans="1:2" ht="16.5" thickBot="1">
      <c r="A39" s="49" t="s">
        <v>14</v>
      </c>
      <c r="B39" s="50">
        <v>0</v>
      </c>
    </row>
    <row r="40" spans="1:2" ht="16.5" thickBot="1">
      <c r="A40" s="24" t="s">
        <v>73</v>
      </c>
      <c r="B40" s="52">
        <v>0</v>
      </c>
    </row>
    <row r="41" spans="1:2" ht="16.5" thickBot="1">
      <c r="A41" s="23" t="s">
        <v>73</v>
      </c>
      <c r="B41" s="50">
        <v>46.289079999999998</v>
      </c>
    </row>
    <row r="42" spans="1:2" ht="16.5" thickBot="1">
      <c r="A42" s="24" t="s">
        <v>73</v>
      </c>
      <c r="B42" s="52">
        <v>53.710920000000002</v>
      </c>
    </row>
    <row r="43" spans="1:2" ht="16.5" thickBot="1">
      <c r="A43" s="23" t="s">
        <v>74</v>
      </c>
      <c r="B43" s="55">
        <v>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6"/>
  <sheetViews>
    <sheetView workbookViewId="0">
      <selection activeCell="F43" sqref="F43"/>
    </sheetView>
  </sheetViews>
  <sheetFormatPr defaultRowHeight="12"/>
  <cols>
    <col min="1" max="1" width="58.33203125" bestFit="1" customWidth="1"/>
    <col min="2" max="2" width="12.1640625" bestFit="1" customWidth="1"/>
    <col min="8" max="8" width="8" bestFit="1" customWidth="1"/>
  </cols>
  <sheetData>
    <row r="2" spans="1:6">
      <c r="A2" t="s">
        <v>23</v>
      </c>
      <c r="B2" s="17">
        <v>10000</v>
      </c>
    </row>
    <row r="3" spans="1:6">
      <c r="A3" t="s">
        <v>24</v>
      </c>
      <c r="B3" s="22">
        <v>75</v>
      </c>
    </row>
    <row r="4" spans="1:6">
      <c r="A4" t="s">
        <v>26</v>
      </c>
      <c r="B4" s="17">
        <f>B2*B3</f>
        <v>750000</v>
      </c>
    </row>
    <row r="6" spans="1:6">
      <c r="A6" t="s">
        <v>37</v>
      </c>
      <c r="B6" s="10">
        <v>0.04</v>
      </c>
    </row>
    <row r="7" spans="1:6">
      <c r="A7" t="s">
        <v>25</v>
      </c>
      <c r="B7">
        <v>10</v>
      </c>
    </row>
    <row r="9" spans="1:6">
      <c r="B9" s="17"/>
    </row>
    <row r="10" spans="1:6">
      <c r="A10" s="11" t="s">
        <v>38</v>
      </c>
    </row>
    <row r="11" spans="1:6">
      <c r="A11" t="s">
        <v>27</v>
      </c>
      <c r="B11">
        <v>1</v>
      </c>
    </row>
    <row r="12" spans="1:6">
      <c r="A12" t="s">
        <v>28</v>
      </c>
      <c r="B12">
        <f>(1+B6)^-1</f>
        <v>0.96153846153846145</v>
      </c>
    </row>
    <row r="13" spans="1:6">
      <c r="A13" t="s">
        <v>29</v>
      </c>
      <c r="B13">
        <f>(1+B6)^-2</f>
        <v>0.92455621301775137</v>
      </c>
      <c r="E13" s="19"/>
      <c r="F13" s="19"/>
    </row>
    <row r="14" spans="1:6">
      <c r="A14" t="s">
        <v>30</v>
      </c>
      <c r="B14">
        <f>(1+B6)^-3</f>
        <v>0.88899635867091487</v>
      </c>
      <c r="E14" s="19"/>
      <c r="F14" s="19"/>
    </row>
    <row r="15" spans="1:6">
      <c r="A15" t="s">
        <v>31</v>
      </c>
      <c r="B15">
        <f>(1+B6)^-4</f>
        <v>0.85480419102972571</v>
      </c>
      <c r="E15" s="19"/>
      <c r="F15" s="19"/>
    </row>
    <row r="16" spans="1:6">
      <c r="A16" t="s">
        <v>32</v>
      </c>
      <c r="B16">
        <f>(1+B6)^-5</f>
        <v>0.82192710675935154</v>
      </c>
      <c r="E16" s="19"/>
      <c r="F16" s="19"/>
    </row>
    <row r="17" spans="1:6">
      <c r="A17" t="s">
        <v>33</v>
      </c>
      <c r="B17">
        <f>(1+B6)^-6</f>
        <v>0.79031452573014571</v>
      </c>
      <c r="E17" s="19"/>
      <c r="F17" s="19"/>
    </row>
    <row r="18" spans="1:6">
      <c r="A18" t="s">
        <v>34</v>
      </c>
      <c r="B18">
        <f>(1+B6)^-7</f>
        <v>0.75991781320206331</v>
      </c>
      <c r="E18" s="19"/>
      <c r="F18" s="19"/>
    </row>
    <row r="19" spans="1:6">
      <c r="A19" t="s">
        <v>35</v>
      </c>
      <c r="B19">
        <f>(1+B6)^-8</f>
        <v>0.73069020500198378</v>
      </c>
      <c r="E19" s="19"/>
      <c r="F19" s="19"/>
    </row>
    <row r="20" spans="1:6">
      <c r="A20" t="s">
        <v>36</v>
      </c>
      <c r="B20">
        <f>(1+B6)^-9</f>
        <v>0.70258673557883045</v>
      </c>
      <c r="E20" s="19"/>
      <c r="F20" s="19"/>
    </row>
    <row r="21" spans="1:6">
      <c r="E21" s="19"/>
      <c r="F21" s="19"/>
    </row>
    <row r="22" spans="1:6">
      <c r="A22" s="11" t="s">
        <v>39</v>
      </c>
      <c r="E22" s="19"/>
      <c r="F22" s="19"/>
    </row>
    <row r="23" spans="1:6">
      <c r="A23" t="s">
        <v>27</v>
      </c>
      <c r="B23" s="18">
        <f>$B$4*B11</f>
        <v>750000</v>
      </c>
      <c r="E23" s="19"/>
      <c r="F23" s="19"/>
    </row>
    <row r="24" spans="1:6">
      <c r="A24" t="s">
        <v>28</v>
      </c>
      <c r="B24" s="18">
        <f t="shared" ref="B24:B32" si="0">$B$4*B12</f>
        <v>721153.84615384613</v>
      </c>
      <c r="E24" s="19"/>
      <c r="F24" s="19"/>
    </row>
    <row r="25" spans="1:6">
      <c r="A25" t="s">
        <v>29</v>
      </c>
      <c r="B25" s="18">
        <f t="shared" si="0"/>
        <v>693417.15976331348</v>
      </c>
      <c r="E25" s="19"/>
      <c r="F25" s="19"/>
    </row>
    <row r="26" spans="1:6">
      <c r="A26" t="s">
        <v>30</v>
      </c>
      <c r="B26" s="18">
        <f t="shared" si="0"/>
        <v>666747.26900318614</v>
      </c>
      <c r="E26" s="19"/>
      <c r="F26" s="19"/>
    </row>
    <row r="27" spans="1:6">
      <c r="A27" t="s">
        <v>31</v>
      </c>
      <c r="B27" s="18">
        <f t="shared" si="0"/>
        <v>641103.14327229431</v>
      </c>
      <c r="E27" s="19"/>
      <c r="F27" s="19"/>
    </row>
    <row r="28" spans="1:6">
      <c r="A28" t="s">
        <v>32</v>
      </c>
      <c r="B28" s="18">
        <f t="shared" si="0"/>
        <v>616445.33006951364</v>
      </c>
      <c r="E28" s="19"/>
      <c r="F28" s="19"/>
    </row>
    <row r="29" spans="1:6">
      <c r="A29" t="s">
        <v>33</v>
      </c>
      <c r="B29" s="18">
        <f t="shared" si="0"/>
        <v>592735.89429760934</v>
      </c>
      <c r="E29" s="19"/>
      <c r="F29" s="19"/>
    </row>
    <row r="30" spans="1:6">
      <c r="A30" t="s">
        <v>34</v>
      </c>
      <c r="B30" s="18">
        <f t="shared" si="0"/>
        <v>569938.35990154743</v>
      </c>
      <c r="E30" s="19"/>
      <c r="F30" s="19"/>
    </row>
    <row r="31" spans="1:6">
      <c r="A31" t="s">
        <v>35</v>
      </c>
      <c r="B31" s="18">
        <f t="shared" si="0"/>
        <v>548017.65375148784</v>
      </c>
      <c r="E31" s="19"/>
      <c r="F31" s="19"/>
    </row>
    <row r="32" spans="1:6">
      <c r="A32" t="s">
        <v>36</v>
      </c>
      <c r="B32" s="20">
        <f t="shared" si="0"/>
        <v>526940.05168412288</v>
      </c>
      <c r="E32" s="19"/>
      <c r="F32" s="19"/>
    </row>
    <row r="33" spans="1:6">
      <c r="A33" s="11" t="s">
        <v>40</v>
      </c>
      <c r="B33" s="21">
        <f>SUM(B23:B32)</f>
        <v>6326498.7078969199</v>
      </c>
      <c r="E33" s="19"/>
      <c r="F33" s="19"/>
    </row>
    <row r="34" spans="1:6">
      <c r="E34" s="19"/>
      <c r="F34" s="19"/>
    </row>
    <row r="35" spans="1:6">
      <c r="E35" s="19"/>
      <c r="F35" s="19"/>
    </row>
    <row r="36" spans="1:6">
      <c r="E36" s="19"/>
      <c r="F3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</vt:lpstr>
      <vt:lpstr>Table 3</vt:lpstr>
      <vt:lpstr>Example 1.1</vt:lpstr>
      <vt:lpstr>Example 1.2</vt:lpstr>
      <vt:lpstr>Example 1.3</vt:lpstr>
      <vt:lpstr>Application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rkasarda</dc:creator>
  <cp:lastModifiedBy>Steven Peterson</cp:lastModifiedBy>
  <dcterms:created xsi:type="dcterms:W3CDTF">2009-12-21T17:45:39Z</dcterms:created>
  <dcterms:modified xsi:type="dcterms:W3CDTF">2011-04-16T14:41:35Z</dcterms:modified>
</cp:coreProperties>
</file>