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4350" firstSheet="4" activeTab="9"/>
  </bookViews>
  <sheets>
    <sheet name="table 2.6" sheetId="14" r:id="rId1"/>
    <sheet name="Example 2.1" sheetId="2" r:id="rId2"/>
    <sheet name="Example 2.2" sheetId="1" r:id="rId3"/>
    <sheet name="Example 2.3" sheetId="3" r:id="rId4"/>
    <sheet name="PriceYieldRelation" sheetId="4" r:id="rId5"/>
    <sheet name="Duration" sheetId="5" r:id="rId6"/>
    <sheet name="Convexity" sheetId="6" r:id="rId7"/>
    <sheet name="chapter2 exercise B" sheetId="16" r:id="rId8"/>
    <sheet name="TIPS" sheetId="10" r:id="rId9"/>
    <sheet name="Pension logic" sheetId="15" r:id="rId10"/>
    <sheet name="Pension" sheetId="9" r:id="rId11"/>
    <sheet name="Table 2.1" sheetId="11" r:id="rId12"/>
    <sheet name="table 2.4" sheetId="12" r:id="rId13"/>
    <sheet name="table 2.5" sheetId="13" r:id="rId14"/>
    <sheet name="Table 2.8" sheetId="17" r:id="rId15"/>
    <sheet name="Example 2.5" sheetId="8" r:id="rId16"/>
  </sheets>
  <definedNames>
    <definedName name="solver_adj" localSheetId="10" hidden="1">Pension!$B$10:$K$10</definedName>
    <definedName name="solver_cvg" localSheetId="10" hidden="1">0.0001</definedName>
    <definedName name="solver_drv" localSheetId="10" hidden="1">1</definedName>
    <definedName name="solver_est" localSheetId="10" hidden="1">1</definedName>
    <definedName name="solver_itr" localSheetId="10" hidden="1">100</definedName>
    <definedName name="solver_lhs1" localSheetId="10" hidden="1">Pension!$B$10:$K$10</definedName>
    <definedName name="solver_lhs2" localSheetId="10" hidden="1">Pension!$N$3:$N$8</definedName>
    <definedName name="solver_lin" localSheetId="10" hidden="1">2</definedName>
    <definedName name="solver_neg" localSheetId="10" hidden="1">2</definedName>
    <definedName name="solver_num" localSheetId="10" hidden="1">2</definedName>
    <definedName name="solver_nwt" localSheetId="10" hidden="1">1</definedName>
    <definedName name="solver_opt" localSheetId="10" hidden="1">Pension!$L$9</definedName>
    <definedName name="solver_pre" localSheetId="10" hidden="1">0.000001</definedName>
    <definedName name="solver_rel1" localSheetId="10" hidden="1">3</definedName>
    <definedName name="solver_rel2" localSheetId="10" hidden="1">2</definedName>
    <definedName name="solver_rhs1" localSheetId="10" hidden="1">0</definedName>
    <definedName name="solver_rhs2" localSheetId="10" hidden="1">0</definedName>
    <definedName name="solver_scl" localSheetId="10" hidden="1">2</definedName>
    <definedName name="solver_sho" localSheetId="10" hidden="1">2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</definedNames>
  <calcPr calcId="125725"/>
</workbook>
</file>

<file path=xl/calcChain.xml><?xml version="1.0" encoding="utf-8"?>
<calcChain xmlns="http://schemas.openxmlformats.org/spreadsheetml/2006/main">
  <c r="F19" i="15"/>
  <c r="D13"/>
  <c r="F13" s="1"/>
  <c r="M3" i="16"/>
  <c r="M4"/>
  <c r="M2"/>
  <c r="L3"/>
  <c r="L4"/>
  <c r="L2"/>
  <c r="I5"/>
  <c r="J5"/>
  <c r="K5"/>
  <c r="H5"/>
  <c r="I2"/>
  <c r="J2"/>
  <c r="K2"/>
  <c r="I3"/>
  <c r="J3"/>
  <c r="K3"/>
  <c r="I4"/>
  <c r="J4"/>
  <c r="K4"/>
  <c r="H3"/>
  <c r="H4"/>
  <c r="H2"/>
  <c r="B3"/>
  <c r="B4"/>
  <c r="B2"/>
  <c r="G36" i="5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16"/>
  <c r="O15" i="6"/>
  <c r="P15"/>
  <c r="Q15"/>
  <c r="T15"/>
  <c r="O16"/>
  <c r="P16"/>
  <c r="Q16"/>
  <c r="S16"/>
  <c r="T16" s="1"/>
  <c r="O17"/>
  <c r="P17"/>
  <c r="Q17"/>
  <c r="O18"/>
  <c r="P18"/>
  <c r="Q18"/>
  <c r="O19"/>
  <c r="P19"/>
  <c r="Q19"/>
  <c r="O20"/>
  <c r="P20"/>
  <c r="Q20"/>
  <c r="O21"/>
  <c r="P21"/>
  <c r="Q21"/>
  <c r="O22"/>
  <c r="P22"/>
  <c r="Q22"/>
  <c r="O23"/>
  <c r="P23"/>
  <c r="Q23"/>
  <c r="O24"/>
  <c r="P24"/>
  <c r="Q24"/>
  <c r="O25"/>
  <c r="P25"/>
  <c r="Q25"/>
  <c r="O26"/>
  <c r="P26"/>
  <c r="Q26"/>
  <c r="O27"/>
  <c r="P27"/>
  <c r="Q27"/>
  <c r="O28"/>
  <c r="P28"/>
  <c r="Q28"/>
  <c r="O29"/>
  <c r="P29"/>
  <c r="Q29"/>
  <c r="O30"/>
  <c r="P30"/>
  <c r="Q30"/>
  <c r="O31"/>
  <c r="P31"/>
  <c r="Q31"/>
  <c r="O32"/>
  <c r="P32"/>
  <c r="Q32"/>
  <c r="O33"/>
  <c r="P33"/>
  <c r="Q33"/>
  <c r="O34"/>
  <c r="P34"/>
  <c r="Q34"/>
  <c r="O35"/>
  <c r="P35"/>
  <c r="Q35"/>
  <c r="L9" i="9" a="1"/>
  <c r="L9" s="1"/>
  <c r="M8" a="1"/>
  <c r="M8" s="1"/>
  <c r="N8" s="1"/>
  <c r="M7" a="1"/>
  <c r="M7" s="1"/>
  <c r="N7" s="1"/>
  <c r="M6" a="1"/>
  <c r="M6" s="1"/>
  <c r="N6" s="1"/>
  <c r="M5" a="1"/>
  <c r="M5" s="1"/>
  <c r="N5" s="1"/>
  <c r="M4" a="1"/>
  <c r="M4" s="1"/>
  <c r="N4" s="1"/>
  <c r="M3" a="1"/>
  <c r="M3" s="1"/>
  <c r="N3" s="1"/>
  <c r="C29" i="8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10"/>
  <c r="B10"/>
  <c r="D10" s="1"/>
  <c r="A11"/>
  <c r="B11" s="1"/>
  <c r="D11" s="1"/>
  <c r="W74" i="6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N54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M15"/>
  <c r="L15"/>
  <c r="K15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J16"/>
  <c r="J17" s="1"/>
  <c r="M17" s="1"/>
  <c r="N15"/>
  <c r="D15"/>
  <c r="B15"/>
  <c r="C15"/>
  <c r="E34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15"/>
  <c r="G15" s="1"/>
  <c r="A16"/>
  <c r="A17" s="1"/>
  <c r="A18" s="1"/>
  <c r="A19" s="1"/>
  <c r="A20" s="1"/>
  <c r="A21" s="1"/>
  <c r="A22" s="1"/>
  <c r="A23" s="1"/>
  <c r="A24" s="1"/>
  <c r="D24" s="1"/>
  <c r="R75" i="5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16"/>
  <c r="Q16"/>
  <c r="K55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16"/>
  <c r="J16"/>
  <c r="C35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16"/>
  <c r="B16"/>
  <c r="P17"/>
  <c r="P18" s="1"/>
  <c r="Q18" s="1"/>
  <c r="I17"/>
  <c r="I18" s="1"/>
  <c r="J18" s="1"/>
  <c r="A17"/>
  <c r="A18" s="1"/>
  <c r="B18" s="1"/>
  <c r="C18" i="4"/>
  <c r="C10"/>
  <c r="C11"/>
  <c r="C12"/>
  <c r="C13"/>
  <c r="C14"/>
  <c r="C15"/>
  <c r="C16"/>
  <c r="C17"/>
  <c r="C9"/>
  <c r="B9"/>
  <c r="D9" s="1"/>
  <c r="A10"/>
  <c r="B10" s="1"/>
  <c r="D10" s="1"/>
  <c r="H6" i="3"/>
  <c r="H12"/>
  <c r="I12" s="1"/>
  <c r="G13"/>
  <c r="G14" s="1"/>
  <c r="G15" s="1"/>
  <c r="G16" s="1"/>
  <c r="G17" s="1"/>
  <c r="B6"/>
  <c r="D21" s="1"/>
  <c r="A13"/>
  <c r="A14" s="1"/>
  <c r="A15" s="1"/>
  <c r="A16" s="1"/>
  <c r="A17" s="1"/>
  <c r="A18" s="1"/>
  <c r="B12"/>
  <c r="B8" i="2"/>
  <c r="C17"/>
  <c r="C9"/>
  <c r="C10"/>
  <c r="C11"/>
  <c r="C12"/>
  <c r="C13"/>
  <c r="C14"/>
  <c r="C15"/>
  <c r="C16"/>
  <c r="C8"/>
  <c r="D8" s="1"/>
  <c r="A9"/>
  <c r="B9" s="1"/>
  <c r="S17" i="6" l="1"/>
  <c r="G18" i="3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J18"/>
  <c r="A19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D18"/>
  <c r="J15"/>
  <c r="A12" i="8"/>
  <c r="K17" i="6"/>
  <c r="L17"/>
  <c r="K16"/>
  <c r="L16"/>
  <c r="M16"/>
  <c r="J18"/>
  <c r="H24"/>
  <c r="C24"/>
  <c r="G24" s="1"/>
  <c r="C22"/>
  <c r="C20"/>
  <c r="G20" s="1"/>
  <c r="C18"/>
  <c r="C16"/>
  <c r="G16" s="1"/>
  <c r="B24"/>
  <c r="B22"/>
  <c r="B20"/>
  <c r="B18"/>
  <c r="B16"/>
  <c r="D22"/>
  <c r="H22" s="1"/>
  <c r="D20"/>
  <c r="H20" s="1"/>
  <c r="D18"/>
  <c r="H18" s="1"/>
  <c r="D16"/>
  <c r="H16" s="1"/>
  <c r="H15"/>
  <c r="G22"/>
  <c r="G18"/>
  <c r="C23"/>
  <c r="G23" s="1"/>
  <c r="C21"/>
  <c r="G21" s="1"/>
  <c r="C19"/>
  <c r="G19" s="1"/>
  <c r="C17"/>
  <c r="G17" s="1"/>
  <c r="B23"/>
  <c r="F23" s="1"/>
  <c r="B21"/>
  <c r="B19"/>
  <c r="F19" s="1"/>
  <c r="B17"/>
  <c r="D23"/>
  <c r="H23" s="1"/>
  <c r="D21"/>
  <c r="H21" s="1"/>
  <c r="D19"/>
  <c r="H19" s="1"/>
  <c r="D17"/>
  <c r="H17" s="1"/>
  <c r="F15"/>
  <c r="F24"/>
  <c r="A25"/>
  <c r="F22"/>
  <c r="F20"/>
  <c r="F18"/>
  <c r="F16"/>
  <c r="F21"/>
  <c r="F17"/>
  <c r="D16" i="5"/>
  <c r="J17"/>
  <c r="L17" s="1"/>
  <c r="Q17"/>
  <c r="A11" i="4"/>
  <c r="L16" i="5"/>
  <c r="B17"/>
  <c r="S17"/>
  <c r="S16"/>
  <c r="P19"/>
  <c r="Q19" s="1"/>
  <c r="S18"/>
  <c r="I19"/>
  <c r="J19" s="1"/>
  <c r="L18"/>
  <c r="A19"/>
  <c r="B19" s="1"/>
  <c r="D18"/>
  <c r="D17"/>
  <c r="J12" i="3"/>
  <c r="K12" s="1"/>
  <c r="H13" s="1"/>
  <c r="J13"/>
  <c r="J370"/>
  <c r="J368"/>
  <c r="J366"/>
  <c r="J364"/>
  <c r="J362"/>
  <c r="J360"/>
  <c r="J358"/>
  <c r="J356"/>
  <c r="J354"/>
  <c r="J352"/>
  <c r="J350"/>
  <c r="J348"/>
  <c r="J346"/>
  <c r="J344"/>
  <c r="J342"/>
  <c r="J340"/>
  <c r="J338"/>
  <c r="J336"/>
  <c r="J334"/>
  <c r="J332"/>
  <c r="J330"/>
  <c r="J328"/>
  <c r="J326"/>
  <c r="J324"/>
  <c r="J322"/>
  <c r="J320"/>
  <c r="J318"/>
  <c r="J316"/>
  <c r="J314"/>
  <c r="J312"/>
  <c r="J310"/>
  <c r="J308"/>
  <c r="J306"/>
  <c r="J304"/>
  <c r="J302"/>
  <c r="J300"/>
  <c r="J298"/>
  <c r="J296"/>
  <c r="J294"/>
  <c r="J292"/>
  <c r="J290"/>
  <c r="J288"/>
  <c r="J286"/>
  <c r="J284"/>
  <c r="J282"/>
  <c r="J280"/>
  <c r="J278"/>
  <c r="J276"/>
  <c r="J274"/>
  <c r="J272"/>
  <c r="J270"/>
  <c r="J268"/>
  <c r="J266"/>
  <c r="J264"/>
  <c r="J262"/>
  <c r="J260"/>
  <c r="J258"/>
  <c r="J256"/>
  <c r="J254"/>
  <c r="J252"/>
  <c r="J250"/>
  <c r="J248"/>
  <c r="J246"/>
  <c r="J244"/>
  <c r="J242"/>
  <c r="J240"/>
  <c r="J238"/>
  <c r="J236"/>
  <c r="J234"/>
  <c r="J232"/>
  <c r="J230"/>
  <c r="J228"/>
  <c r="J226"/>
  <c r="J224"/>
  <c r="J222"/>
  <c r="J220"/>
  <c r="J218"/>
  <c r="J216"/>
  <c r="J214"/>
  <c r="J212"/>
  <c r="J210"/>
  <c r="J208"/>
  <c r="J206"/>
  <c r="J204"/>
  <c r="J202"/>
  <c r="J200"/>
  <c r="J198"/>
  <c r="J196"/>
  <c r="J194"/>
  <c r="J192"/>
  <c r="J190"/>
  <c r="J188"/>
  <c r="J186"/>
  <c r="J184"/>
  <c r="J182"/>
  <c r="J180"/>
  <c r="J178"/>
  <c r="J176"/>
  <c r="J174"/>
  <c r="J172"/>
  <c r="J170"/>
  <c r="J168"/>
  <c r="J166"/>
  <c r="J164"/>
  <c r="J162"/>
  <c r="J160"/>
  <c r="J158"/>
  <c r="J156"/>
  <c r="J154"/>
  <c r="J152"/>
  <c r="J150"/>
  <c r="J148"/>
  <c r="J146"/>
  <c r="J144"/>
  <c r="J142"/>
  <c r="J140"/>
  <c r="J138"/>
  <c r="J136"/>
  <c r="J134"/>
  <c r="J132"/>
  <c r="J130"/>
  <c r="J128"/>
  <c r="J126"/>
  <c r="J124"/>
  <c r="J122"/>
  <c r="J120"/>
  <c r="J118"/>
  <c r="J116"/>
  <c r="J114"/>
  <c r="J112"/>
  <c r="J110"/>
  <c r="J108"/>
  <c r="J106"/>
  <c r="J104"/>
  <c r="J102"/>
  <c r="J100"/>
  <c r="J98"/>
  <c r="J96"/>
  <c r="J94"/>
  <c r="J92"/>
  <c r="J90"/>
  <c r="J88"/>
  <c r="J86"/>
  <c r="J84"/>
  <c r="J82"/>
  <c r="J80"/>
  <c r="J78"/>
  <c r="J76"/>
  <c r="J74"/>
  <c r="J72"/>
  <c r="J70"/>
  <c r="J68"/>
  <c r="J66"/>
  <c r="J64"/>
  <c r="J62"/>
  <c r="J60"/>
  <c r="J58"/>
  <c r="J56"/>
  <c r="J54"/>
  <c r="J52"/>
  <c r="J50"/>
  <c r="J48"/>
  <c r="J46"/>
  <c r="J44"/>
  <c r="J42"/>
  <c r="J40"/>
  <c r="J38"/>
  <c r="J36"/>
  <c r="J34"/>
  <c r="J32"/>
  <c r="J30"/>
  <c r="J28"/>
  <c r="J26"/>
  <c r="J24"/>
  <c r="J22"/>
  <c r="J20"/>
  <c r="J16"/>
  <c r="J14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7"/>
  <c r="J265"/>
  <c r="J263"/>
  <c r="J261"/>
  <c r="J259"/>
  <c r="J257"/>
  <c r="J255"/>
  <c r="J253"/>
  <c r="J251"/>
  <c r="J249"/>
  <c r="J247"/>
  <c r="J245"/>
  <c r="J243"/>
  <c r="J241"/>
  <c r="J239"/>
  <c r="J237"/>
  <c r="J235"/>
  <c r="J233"/>
  <c r="J231"/>
  <c r="J229"/>
  <c r="J227"/>
  <c r="J225"/>
  <c r="J223"/>
  <c r="J221"/>
  <c r="J219"/>
  <c r="J217"/>
  <c r="J215"/>
  <c r="J213"/>
  <c r="J211"/>
  <c r="J209"/>
  <c r="J207"/>
  <c r="J205"/>
  <c r="J203"/>
  <c r="J201"/>
  <c r="J199"/>
  <c r="J197"/>
  <c r="J195"/>
  <c r="J193"/>
  <c r="J191"/>
  <c r="J189"/>
  <c r="J187"/>
  <c r="J185"/>
  <c r="J183"/>
  <c r="J181"/>
  <c r="J179"/>
  <c r="J177"/>
  <c r="J175"/>
  <c r="J173"/>
  <c r="J171"/>
  <c r="J169"/>
  <c r="J167"/>
  <c r="J165"/>
  <c r="J163"/>
  <c r="J161"/>
  <c r="J159"/>
  <c r="J157"/>
  <c r="J155"/>
  <c r="J153"/>
  <c r="J151"/>
  <c r="J149"/>
  <c r="J147"/>
  <c r="J145"/>
  <c r="J143"/>
  <c r="J141"/>
  <c r="J139"/>
  <c r="J137"/>
  <c r="J135"/>
  <c r="J133"/>
  <c r="J131"/>
  <c r="J129"/>
  <c r="J127"/>
  <c r="J125"/>
  <c r="J123"/>
  <c r="J121"/>
  <c r="J119"/>
  <c r="J117"/>
  <c r="J115"/>
  <c r="J113"/>
  <c r="J111"/>
  <c r="J109"/>
  <c r="J107"/>
  <c r="J105"/>
  <c r="J103"/>
  <c r="J101"/>
  <c r="J99"/>
  <c r="J97"/>
  <c r="J95"/>
  <c r="J93"/>
  <c r="J91"/>
  <c r="J89"/>
  <c r="J87"/>
  <c r="J85"/>
  <c r="J83"/>
  <c r="J81"/>
  <c r="J79"/>
  <c r="J77"/>
  <c r="J75"/>
  <c r="J73"/>
  <c r="J71"/>
  <c r="J69"/>
  <c r="J67"/>
  <c r="J65"/>
  <c r="J63"/>
  <c r="J61"/>
  <c r="J59"/>
  <c r="J57"/>
  <c r="J55"/>
  <c r="J53"/>
  <c r="J51"/>
  <c r="J49"/>
  <c r="J47"/>
  <c r="J45"/>
  <c r="J43"/>
  <c r="J41"/>
  <c r="J39"/>
  <c r="J37"/>
  <c r="J35"/>
  <c r="J33"/>
  <c r="J31"/>
  <c r="J29"/>
  <c r="J27"/>
  <c r="J25"/>
  <c r="J23"/>
  <c r="J21"/>
  <c r="J19"/>
  <c r="H8" s="1"/>
  <c r="J17"/>
  <c r="I13"/>
  <c r="K13" s="1"/>
  <c r="H14" s="1"/>
  <c r="D29"/>
  <c r="D27"/>
  <c r="D25"/>
  <c r="D23"/>
  <c r="D22"/>
  <c r="D30"/>
  <c r="D28"/>
  <c r="D26"/>
  <c r="D24"/>
  <c r="D41"/>
  <c r="D40"/>
  <c r="D39"/>
  <c r="D38"/>
  <c r="D37"/>
  <c r="D36"/>
  <c r="D35"/>
  <c r="D34"/>
  <c r="D33"/>
  <c r="D32"/>
  <c r="D31"/>
  <c r="D12"/>
  <c r="D14"/>
  <c r="D16"/>
  <c r="D20"/>
  <c r="C12"/>
  <c r="D13"/>
  <c r="D15"/>
  <c r="D17"/>
  <c r="D19"/>
  <c r="D9" i="2"/>
  <c r="A10"/>
  <c r="A12" i="1"/>
  <c r="A13"/>
  <c r="A14" s="1"/>
  <c r="A15" s="1"/>
  <c r="A16" s="1"/>
  <c r="A17" s="1"/>
  <c r="A18" s="1"/>
  <c r="A19" s="1"/>
  <c r="A11"/>
  <c r="E3"/>
  <c r="E2"/>
  <c r="B5"/>
  <c r="D19" s="1"/>
  <c r="B10"/>
  <c r="C10" s="1"/>
  <c r="T17" i="6" l="1"/>
  <c r="S18"/>
  <c r="A13" i="8"/>
  <c r="B12"/>
  <c r="D12" s="1"/>
  <c r="M18" i="6"/>
  <c r="L18"/>
  <c r="K18"/>
  <c r="J19"/>
  <c r="D25"/>
  <c r="H25" s="1"/>
  <c r="B25"/>
  <c r="F25" s="1"/>
  <c r="C25"/>
  <c r="G25" s="1"/>
  <c r="A26"/>
  <c r="B11" i="4"/>
  <c r="D11" s="1"/>
  <c r="A12"/>
  <c r="P20" i="5"/>
  <c r="Q20" s="1"/>
  <c r="S19"/>
  <c r="I20"/>
  <c r="J20" s="1"/>
  <c r="L19"/>
  <c r="A20"/>
  <c r="B20" s="1"/>
  <c r="D19"/>
  <c r="B8" i="3"/>
  <c r="I14"/>
  <c r="K14" s="1"/>
  <c r="H15" s="1"/>
  <c r="E12"/>
  <c r="B13" s="1"/>
  <c r="A11" i="2"/>
  <c r="B10"/>
  <c r="D10" s="1"/>
  <c r="E10" i="1"/>
  <c r="B11" s="1"/>
  <c r="C11" s="1"/>
  <c r="D10"/>
  <c r="D11"/>
  <c r="D12"/>
  <c r="D13"/>
  <c r="D14"/>
  <c r="D15"/>
  <c r="D16"/>
  <c r="D17"/>
  <c r="D18"/>
  <c r="T18" i="6" l="1"/>
  <c r="S19"/>
  <c r="A14" i="8"/>
  <c r="B13"/>
  <c r="D13" s="1"/>
  <c r="M19" i="6"/>
  <c r="L19"/>
  <c r="K19"/>
  <c r="J20"/>
  <c r="D26"/>
  <c r="H26" s="1"/>
  <c r="B26"/>
  <c r="F26" s="1"/>
  <c r="C26"/>
  <c r="G26" s="1"/>
  <c r="A27"/>
  <c r="A13" i="4"/>
  <c r="B12"/>
  <c r="D12" s="1"/>
  <c r="P21" i="5"/>
  <c r="Q21" s="1"/>
  <c r="S20"/>
  <c r="I21"/>
  <c r="J21" s="1"/>
  <c r="L20"/>
  <c r="A21"/>
  <c r="B21" s="1"/>
  <c r="D20"/>
  <c r="I15" i="3"/>
  <c r="K15" s="1"/>
  <c r="H16" s="1"/>
  <c r="C13"/>
  <c r="E13" s="1"/>
  <c r="B14" s="1"/>
  <c r="A12" i="2"/>
  <c r="B11"/>
  <c r="D11" s="1"/>
  <c r="E11" i="1"/>
  <c r="B12" s="1"/>
  <c r="C12" s="1"/>
  <c r="T19" i="6" l="1"/>
  <c r="S20"/>
  <c r="A15" i="8"/>
  <c r="B14"/>
  <c r="D14" s="1"/>
  <c r="M20" i="6"/>
  <c r="L20"/>
  <c r="K20"/>
  <c r="J21"/>
  <c r="D27"/>
  <c r="H27" s="1"/>
  <c r="B27"/>
  <c r="F27" s="1"/>
  <c r="C27"/>
  <c r="G27" s="1"/>
  <c r="A28"/>
  <c r="A14" i="4"/>
  <c r="B13"/>
  <c r="D13" s="1"/>
  <c r="S21" i="5"/>
  <c r="P22"/>
  <c r="Q22" s="1"/>
  <c r="L21"/>
  <c r="I22"/>
  <c r="J22" s="1"/>
  <c r="D21"/>
  <c r="A22"/>
  <c r="B22" s="1"/>
  <c r="I16" i="3"/>
  <c r="K16" s="1"/>
  <c r="H17" s="1"/>
  <c r="C14"/>
  <c r="E14" s="1"/>
  <c r="B15" s="1"/>
  <c r="A13" i="2"/>
  <c r="B12"/>
  <c r="D12" s="1"/>
  <c r="E12" i="1"/>
  <c r="B13" s="1"/>
  <c r="C13" s="1"/>
  <c r="T20" i="6" l="1"/>
  <c r="S21"/>
  <c r="A16" i="8"/>
  <c r="B15"/>
  <c r="D15" s="1"/>
  <c r="M21" i="6"/>
  <c r="L21"/>
  <c r="K21"/>
  <c r="J22"/>
  <c r="D28"/>
  <c r="H28" s="1"/>
  <c r="B28"/>
  <c r="F28" s="1"/>
  <c r="C28"/>
  <c r="G28" s="1"/>
  <c r="A29"/>
  <c r="A15" i="4"/>
  <c r="B14"/>
  <c r="D14" s="1"/>
  <c r="P23" i="5"/>
  <c r="Q23" s="1"/>
  <c r="S22"/>
  <c r="I23"/>
  <c r="J23" s="1"/>
  <c r="L22"/>
  <c r="A23"/>
  <c r="B23" s="1"/>
  <c r="D22"/>
  <c r="I17" i="3"/>
  <c r="C15"/>
  <c r="E15" s="1"/>
  <c r="B16" s="1"/>
  <c r="A14" i="2"/>
  <c r="B13"/>
  <c r="D13" s="1"/>
  <c r="E13" i="1"/>
  <c r="B14" s="1"/>
  <c r="T21" i="6" l="1"/>
  <c r="S22"/>
  <c r="A17" i="8"/>
  <c r="B16"/>
  <c r="D16" s="1"/>
  <c r="M22" i="6"/>
  <c r="L22"/>
  <c r="K22"/>
  <c r="J23"/>
  <c r="D29"/>
  <c r="H29" s="1"/>
  <c r="B29"/>
  <c r="F29" s="1"/>
  <c r="C29"/>
  <c r="G29" s="1"/>
  <c r="A30"/>
  <c r="A16" i="4"/>
  <c r="B15"/>
  <c r="D15" s="1"/>
  <c r="P24" i="5"/>
  <c r="Q24" s="1"/>
  <c r="S23"/>
  <c r="I24"/>
  <c r="J24" s="1"/>
  <c r="L23"/>
  <c r="A24"/>
  <c r="B24" s="1"/>
  <c r="D23"/>
  <c r="K17" i="3"/>
  <c r="H18" s="1"/>
  <c r="C16"/>
  <c r="E16" s="1"/>
  <c r="B17" s="1"/>
  <c r="A15" i="2"/>
  <c r="B14"/>
  <c r="D14" s="1"/>
  <c r="C14" i="1"/>
  <c r="E14" s="1"/>
  <c r="B15" s="1"/>
  <c r="C15" s="1"/>
  <c r="T22" i="6" l="1"/>
  <c r="S23"/>
  <c r="T23" s="1"/>
  <c r="I18" i="3"/>
  <c r="K18" s="1"/>
  <c r="H19" s="1"/>
  <c r="A18" i="8"/>
  <c r="B17"/>
  <c r="D17" s="1"/>
  <c r="M23" i="6"/>
  <c r="L23"/>
  <c r="K23"/>
  <c r="J24"/>
  <c r="D30"/>
  <c r="H30" s="1"/>
  <c r="B30"/>
  <c r="F30" s="1"/>
  <c r="C30"/>
  <c r="G30" s="1"/>
  <c r="A31"/>
  <c r="B16" i="4"/>
  <c r="D16" s="1"/>
  <c r="A17"/>
  <c r="P25" i="5"/>
  <c r="Q25" s="1"/>
  <c r="S24"/>
  <c r="I25"/>
  <c r="J25" s="1"/>
  <c r="L24"/>
  <c r="A25"/>
  <c r="B25" s="1"/>
  <c r="D24"/>
  <c r="C17" i="3"/>
  <c r="E17" s="1"/>
  <c r="B18" s="1"/>
  <c r="A16" i="2"/>
  <c r="B15"/>
  <c r="D15" s="1"/>
  <c r="E15" i="1"/>
  <c r="B16" s="1"/>
  <c r="C16" s="1"/>
  <c r="C18" i="3" l="1"/>
  <c r="E18" s="1"/>
  <c r="B19" s="1"/>
  <c r="A19" i="8"/>
  <c r="B18"/>
  <c r="D18" s="1"/>
  <c r="M24" i="6"/>
  <c r="L24"/>
  <c r="K24"/>
  <c r="J25"/>
  <c r="D31"/>
  <c r="H31" s="1"/>
  <c r="B31"/>
  <c r="F31" s="1"/>
  <c r="C31"/>
  <c r="G31" s="1"/>
  <c r="A32"/>
  <c r="B17" i="4"/>
  <c r="D17" s="1"/>
  <c r="A18"/>
  <c r="B18" s="1"/>
  <c r="D18" s="1"/>
  <c r="P26" i="5"/>
  <c r="Q26" s="1"/>
  <c r="S25"/>
  <c r="I26"/>
  <c r="J26" s="1"/>
  <c r="L25"/>
  <c r="A26"/>
  <c r="B26" s="1"/>
  <c r="D25"/>
  <c r="I19" i="3"/>
  <c r="K19" s="1"/>
  <c r="H20" s="1"/>
  <c r="I20" s="1"/>
  <c r="K20" s="1"/>
  <c r="H21" s="1"/>
  <c r="I21" s="1"/>
  <c r="K21" s="1"/>
  <c r="H22" s="1"/>
  <c r="I22" s="1"/>
  <c r="K22" s="1"/>
  <c r="H23" s="1"/>
  <c r="A17" i="2"/>
  <c r="B17" s="1"/>
  <c r="D17" s="1"/>
  <c r="E2" s="1"/>
  <c r="B16"/>
  <c r="D16" s="1"/>
  <c r="E16" i="1"/>
  <c r="B17" s="1"/>
  <c r="C17" s="1"/>
  <c r="A20" i="8" l="1"/>
  <c r="B19"/>
  <c r="D19" s="1"/>
  <c r="M25" i="6"/>
  <c r="L25"/>
  <c r="K25"/>
  <c r="J26"/>
  <c r="D32"/>
  <c r="H32" s="1"/>
  <c r="B32"/>
  <c r="F32" s="1"/>
  <c r="C32"/>
  <c r="G32" s="1"/>
  <c r="A33"/>
  <c r="B5" i="4"/>
  <c r="P27" i="5"/>
  <c r="Q27" s="1"/>
  <c r="S26"/>
  <c r="I27"/>
  <c r="J27" s="1"/>
  <c r="L26"/>
  <c r="A27"/>
  <c r="B27" s="1"/>
  <c r="D26"/>
  <c r="I23" i="3"/>
  <c r="K23" s="1"/>
  <c r="H24" s="1"/>
  <c r="C19"/>
  <c r="E19" s="1"/>
  <c r="B20" s="1"/>
  <c r="E17" i="1"/>
  <c r="B18" s="1"/>
  <c r="C18" s="1"/>
  <c r="A21" i="8" l="1"/>
  <c r="B20"/>
  <c r="D20" s="1"/>
  <c r="M26" i="6"/>
  <c r="L26"/>
  <c r="K26"/>
  <c r="J27"/>
  <c r="D33"/>
  <c r="H33" s="1"/>
  <c r="B33"/>
  <c r="F33" s="1"/>
  <c r="C33"/>
  <c r="G33" s="1"/>
  <c r="A34"/>
  <c r="P28" i="5"/>
  <c r="Q28" s="1"/>
  <c r="S27"/>
  <c r="I28"/>
  <c r="J28" s="1"/>
  <c r="L27"/>
  <c r="A28"/>
  <c r="B28" s="1"/>
  <c r="D27"/>
  <c r="I24" i="3"/>
  <c r="K24" s="1"/>
  <c r="H25" s="1"/>
  <c r="C20"/>
  <c r="E20" s="1"/>
  <c r="B21" s="1"/>
  <c r="E18" i="1"/>
  <c r="B19" s="1"/>
  <c r="C19" s="1"/>
  <c r="X15" i="6" l="1"/>
  <c r="A22" i="8"/>
  <c r="B21"/>
  <c r="D21" s="1"/>
  <c r="M27" i="6"/>
  <c r="L27"/>
  <c r="K27"/>
  <c r="J28"/>
  <c r="D34"/>
  <c r="H34" s="1"/>
  <c r="B12" s="1"/>
  <c r="B34"/>
  <c r="F34" s="1"/>
  <c r="B10" s="1"/>
  <c r="C34"/>
  <c r="G34" s="1"/>
  <c r="B11" s="1"/>
  <c r="P29" i="5"/>
  <c r="Q29" s="1"/>
  <c r="S28"/>
  <c r="I29"/>
  <c r="J29" s="1"/>
  <c r="L28"/>
  <c r="A29"/>
  <c r="B29" s="1"/>
  <c r="D28"/>
  <c r="I25" i="3"/>
  <c r="K25" s="1"/>
  <c r="H26" s="1"/>
  <c r="C21"/>
  <c r="E19" i="1"/>
  <c r="U15" i="6" l="1"/>
  <c r="Y15" s="1"/>
  <c r="V15"/>
  <c r="Z15" s="1"/>
  <c r="X16"/>
  <c r="A23" i="8"/>
  <c r="B22"/>
  <c r="D22" s="1"/>
  <c r="M28" i="6"/>
  <c r="L28"/>
  <c r="K28"/>
  <c r="J29"/>
  <c r="P30" i="5"/>
  <c r="Q30" s="1"/>
  <c r="S29"/>
  <c r="I30"/>
  <c r="J30" s="1"/>
  <c r="L29"/>
  <c r="A30"/>
  <c r="B30" s="1"/>
  <c r="D29"/>
  <c r="I26" i="3"/>
  <c r="K26" s="1"/>
  <c r="H27" s="1"/>
  <c r="E21"/>
  <c r="B22" s="1"/>
  <c r="U16" i="6" l="1"/>
  <c r="Y16" s="1"/>
  <c r="V16"/>
  <c r="Z16" s="1"/>
  <c r="X17"/>
  <c r="A24" i="8"/>
  <c r="B23"/>
  <c r="D23" s="1"/>
  <c r="M29" i="6"/>
  <c r="L29"/>
  <c r="K29"/>
  <c r="J30"/>
  <c r="P31" i="5"/>
  <c r="Q31" s="1"/>
  <c r="S30"/>
  <c r="I31"/>
  <c r="J31" s="1"/>
  <c r="L30"/>
  <c r="A31"/>
  <c r="B31" s="1"/>
  <c r="D30"/>
  <c r="I27" i="3"/>
  <c r="K27" s="1"/>
  <c r="H28" s="1"/>
  <c r="C22"/>
  <c r="V17" i="6" l="1"/>
  <c r="Z17" s="1"/>
  <c r="U17"/>
  <c r="Y17" s="1"/>
  <c r="X18"/>
  <c r="A25" i="8"/>
  <c r="B24"/>
  <c r="D24" s="1"/>
  <c r="M30" i="6"/>
  <c r="L30"/>
  <c r="K30"/>
  <c r="J31"/>
  <c r="P32" i="5"/>
  <c r="Q32" s="1"/>
  <c r="S31"/>
  <c r="I32"/>
  <c r="J32" s="1"/>
  <c r="L31"/>
  <c r="A32"/>
  <c r="B32" s="1"/>
  <c r="D31"/>
  <c r="I28" i="3"/>
  <c r="K28" s="1"/>
  <c r="H29" s="1"/>
  <c r="E22"/>
  <c r="B23" s="1"/>
  <c r="C23" s="1"/>
  <c r="U18" i="6" l="1"/>
  <c r="Y18" s="1"/>
  <c r="V18"/>
  <c r="Z18" s="1"/>
  <c r="X19"/>
  <c r="A26" i="8"/>
  <c r="B25"/>
  <c r="D25" s="1"/>
  <c r="M31" i="6"/>
  <c r="L31"/>
  <c r="K31"/>
  <c r="J32"/>
  <c r="P33" i="5"/>
  <c r="Q33" s="1"/>
  <c r="S32"/>
  <c r="I33"/>
  <c r="J33" s="1"/>
  <c r="L32"/>
  <c r="A33"/>
  <c r="B33" s="1"/>
  <c r="D32"/>
  <c r="E23" i="3"/>
  <c r="B24" s="1"/>
  <c r="I29"/>
  <c r="K29" s="1"/>
  <c r="H30" s="1"/>
  <c r="C24"/>
  <c r="V19" i="6" l="1"/>
  <c r="Z19" s="1"/>
  <c r="U19"/>
  <c r="Y19" s="1"/>
  <c r="X20"/>
  <c r="A27" i="8"/>
  <c r="B26"/>
  <c r="D26" s="1"/>
  <c r="M32" i="6"/>
  <c r="L32"/>
  <c r="K32"/>
  <c r="J33"/>
  <c r="P34" i="5"/>
  <c r="Q34" s="1"/>
  <c r="S33"/>
  <c r="I34"/>
  <c r="J34" s="1"/>
  <c r="L33"/>
  <c r="A34"/>
  <c r="B34" s="1"/>
  <c r="D33"/>
  <c r="I30" i="3"/>
  <c r="K30" s="1"/>
  <c r="H31" s="1"/>
  <c r="E24"/>
  <c r="B25" s="1"/>
  <c r="C25" s="1"/>
  <c r="E25" s="1"/>
  <c r="B26" s="1"/>
  <c r="V20" i="6" l="1"/>
  <c r="Z20" s="1"/>
  <c r="U20"/>
  <c r="Y20" s="1"/>
  <c r="X21"/>
  <c r="B27" i="8"/>
  <c r="D27" s="1"/>
  <c r="A28"/>
  <c r="M33" i="6"/>
  <c r="L33"/>
  <c r="K33"/>
  <c r="J34"/>
  <c r="P35" i="5"/>
  <c r="Q35" s="1"/>
  <c r="S34"/>
  <c r="I35"/>
  <c r="J35" s="1"/>
  <c r="L34"/>
  <c r="A35"/>
  <c r="D34"/>
  <c r="I31" i="3"/>
  <c r="K31" s="1"/>
  <c r="H32" s="1"/>
  <c r="C26"/>
  <c r="V21" i="6" l="1"/>
  <c r="Z21" s="1"/>
  <c r="U21"/>
  <c r="Y21" s="1"/>
  <c r="X23"/>
  <c r="X22"/>
  <c r="B28" i="8"/>
  <c r="D28" s="1"/>
  <c r="A29"/>
  <c r="B29" s="1"/>
  <c r="D29" s="1"/>
  <c r="M34" i="6"/>
  <c r="L34"/>
  <c r="K34"/>
  <c r="J35"/>
  <c r="B35" i="5"/>
  <c r="D35" s="1"/>
  <c r="P36"/>
  <c r="Q36" s="1"/>
  <c r="S35"/>
  <c r="I36"/>
  <c r="J36" s="1"/>
  <c r="L35"/>
  <c r="I32" i="3"/>
  <c r="K32" s="1"/>
  <c r="H33" s="1"/>
  <c r="E26"/>
  <c r="B27" s="1"/>
  <c r="C27" s="1"/>
  <c r="E27" s="1"/>
  <c r="B28" s="1"/>
  <c r="U22" i="6" l="1"/>
  <c r="Y22" s="1"/>
  <c r="V22"/>
  <c r="Z22" s="1"/>
  <c r="U23"/>
  <c r="Y23" s="1"/>
  <c r="V23"/>
  <c r="Z23" s="1"/>
  <c r="S24"/>
  <c r="B5" i="8"/>
  <c r="E29" s="1"/>
  <c r="F29" s="1"/>
  <c r="E28"/>
  <c r="F28" s="1"/>
  <c r="J36" i="6"/>
  <c r="M35"/>
  <c r="L35"/>
  <c r="K35"/>
  <c r="B5" i="5"/>
  <c r="E35" s="1"/>
  <c r="P37"/>
  <c r="Q37" s="1"/>
  <c r="S36"/>
  <c r="I37"/>
  <c r="J37" s="1"/>
  <c r="L36"/>
  <c r="I33" i="3"/>
  <c r="K33" s="1"/>
  <c r="H34" s="1"/>
  <c r="C28"/>
  <c r="U24" i="6" l="1"/>
  <c r="Y24" s="1"/>
  <c r="T24"/>
  <c r="X24" s="1"/>
  <c r="V24"/>
  <c r="Z24" s="1"/>
  <c r="S25"/>
  <c r="E10" i="8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J37" i="6"/>
  <c r="M36"/>
  <c r="Q36" s="1"/>
  <c r="L36"/>
  <c r="P36" s="1"/>
  <c r="K36"/>
  <c r="O36" s="1"/>
  <c r="F16" i="5"/>
  <c r="E16"/>
  <c r="E17"/>
  <c r="F18"/>
  <c r="F17"/>
  <c r="E18"/>
  <c r="E19"/>
  <c r="F19"/>
  <c r="E20"/>
  <c r="F20"/>
  <c r="E21"/>
  <c r="F21"/>
  <c r="E22"/>
  <c r="F22"/>
  <c r="F23"/>
  <c r="E23"/>
  <c r="F24"/>
  <c r="E24"/>
  <c r="F25"/>
  <c r="E25"/>
  <c r="F26"/>
  <c r="E26"/>
  <c r="F27"/>
  <c r="E27"/>
  <c r="F28"/>
  <c r="E28"/>
  <c r="F29"/>
  <c r="E29"/>
  <c r="F30"/>
  <c r="E30"/>
  <c r="F31"/>
  <c r="E31"/>
  <c r="F32"/>
  <c r="E32"/>
  <c r="F33"/>
  <c r="E33"/>
  <c r="F34"/>
  <c r="E34"/>
  <c r="F35"/>
  <c r="P38"/>
  <c r="Q38" s="1"/>
  <c r="S37"/>
  <c r="I38"/>
  <c r="J38" s="1"/>
  <c r="L37"/>
  <c r="I34" i="3"/>
  <c r="K34" s="1"/>
  <c r="H35" s="1"/>
  <c r="E28"/>
  <c r="B29" s="1"/>
  <c r="C29" s="1"/>
  <c r="E29" s="1"/>
  <c r="B30" s="1"/>
  <c r="U25" i="6" l="1"/>
  <c r="Y25" s="1"/>
  <c r="T25"/>
  <c r="X25" s="1"/>
  <c r="V25"/>
  <c r="Z25" s="1"/>
  <c r="S26"/>
  <c r="B6" i="8"/>
  <c r="B7" s="1"/>
  <c r="J38" i="6"/>
  <c r="M37"/>
  <c r="Q37" s="1"/>
  <c r="L37"/>
  <c r="P37" s="1"/>
  <c r="K37"/>
  <c r="O37" s="1"/>
  <c r="B9" i="5"/>
  <c r="P39"/>
  <c r="Q39" s="1"/>
  <c r="S38"/>
  <c r="I39"/>
  <c r="J39" s="1"/>
  <c r="L38"/>
  <c r="I35" i="3"/>
  <c r="K35" s="1"/>
  <c r="H36" s="1"/>
  <c r="C30"/>
  <c r="U26" i="6" l="1"/>
  <c r="Y26" s="1"/>
  <c r="S27"/>
  <c r="T26"/>
  <c r="X26" s="1"/>
  <c r="V26"/>
  <c r="Z26" s="1"/>
  <c r="J39"/>
  <c r="M38"/>
  <c r="Q38" s="1"/>
  <c r="L38"/>
  <c r="P38" s="1"/>
  <c r="K38"/>
  <c r="O38" s="1"/>
  <c r="P40" i="5"/>
  <c r="Q40" s="1"/>
  <c r="S39"/>
  <c r="I40"/>
  <c r="J40" s="1"/>
  <c r="L39"/>
  <c r="I36" i="3"/>
  <c r="K36" s="1"/>
  <c r="H37" s="1"/>
  <c r="E30"/>
  <c r="B31" s="1"/>
  <c r="C31" s="1"/>
  <c r="E31" s="1"/>
  <c r="B32" s="1"/>
  <c r="C32" s="1"/>
  <c r="E32" s="1"/>
  <c r="B33" s="1"/>
  <c r="V27" i="6" l="1"/>
  <c r="Z27" s="1"/>
  <c r="S28"/>
  <c r="T27"/>
  <c r="X27" s="1"/>
  <c r="U27"/>
  <c r="Y27" s="1"/>
  <c r="J40"/>
  <c r="M39"/>
  <c r="Q39" s="1"/>
  <c r="L39"/>
  <c r="P39" s="1"/>
  <c r="K39"/>
  <c r="O39" s="1"/>
  <c r="P41" i="5"/>
  <c r="Q41" s="1"/>
  <c r="S40"/>
  <c r="I41"/>
  <c r="J41" s="1"/>
  <c r="L40"/>
  <c r="I37" i="3"/>
  <c r="K37" s="1"/>
  <c r="H38" s="1"/>
  <c r="C33"/>
  <c r="E33" s="1"/>
  <c r="B34" s="1"/>
  <c r="U28" i="6" l="1"/>
  <c r="Y28" s="1"/>
  <c r="S29"/>
  <c r="T28"/>
  <c r="X28" s="1"/>
  <c r="V28"/>
  <c r="Z28" s="1"/>
  <c r="J41"/>
  <c r="M40"/>
  <c r="Q40" s="1"/>
  <c r="L40"/>
  <c r="P40" s="1"/>
  <c r="K40"/>
  <c r="O40" s="1"/>
  <c r="P42" i="5"/>
  <c r="Q42" s="1"/>
  <c r="S41"/>
  <c r="I42"/>
  <c r="J42" s="1"/>
  <c r="L41"/>
  <c r="I38" i="3"/>
  <c r="K38" s="1"/>
  <c r="H39" s="1"/>
  <c r="C34"/>
  <c r="E34" s="1"/>
  <c r="B35" s="1"/>
  <c r="U29" i="6" l="1"/>
  <c r="Y29" s="1"/>
  <c r="S30"/>
  <c r="T29"/>
  <c r="X29" s="1"/>
  <c r="V29"/>
  <c r="Z29" s="1"/>
  <c r="J42"/>
  <c r="M41"/>
  <c r="Q41" s="1"/>
  <c r="L41"/>
  <c r="P41" s="1"/>
  <c r="K41"/>
  <c r="O41" s="1"/>
  <c r="P43" i="5"/>
  <c r="Q43" s="1"/>
  <c r="S42"/>
  <c r="I43"/>
  <c r="J43" s="1"/>
  <c r="L42"/>
  <c r="I39" i="3"/>
  <c r="K39" s="1"/>
  <c r="H40" s="1"/>
  <c r="C35"/>
  <c r="E35" s="1"/>
  <c r="B36" s="1"/>
  <c r="U30" i="6" l="1"/>
  <c r="Y30" s="1"/>
  <c r="S31"/>
  <c r="T30"/>
  <c r="X30" s="1"/>
  <c r="V30"/>
  <c r="Z30" s="1"/>
  <c r="M42"/>
  <c r="Q42" s="1"/>
  <c r="L42"/>
  <c r="P42" s="1"/>
  <c r="K42"/>
  <c r="O42" s="1"/>
  <c r="J43"/>
  <c r="P44" i="5"/>
  <c r="Q44" s="1"/>
  <c r="S43"/>
  <c r="I44"/>
  <c r="J44" s="1"/>
  <c r="L43"/>
  <c r="I40" i="3"/>
  <c r="K40" s="1"/>
  <c r="H41" s="1"/>
  <c r="C36"/>
  <c r="E36" s="1"/>
  <c r="B37" s="1"/>
  <c r="U31" i="6" l="1"/>
  <c r="Y31" s="1"/>
  <c r="S32"/>
  <c r="T31"/>
  <c r="X31" s="1"/>
  <c r="V31"/>
  <c r="Z31" s="1"/>
  <c r="M43"/>
  <c r="Q43" s="1"/>
  <c r="L43"/>
  <c r="P43" s="1"/>
  <c r="K43"/>
  <c r="O43" s="1"/>
  <c r="J44"/>
  <c r="P45" i="5"/>
  <c r="Q45" s="1"/>
  <c r="S44"/>
  <c r="I45"/>
  <c r="J45" s="1"/>
  <c r="L44"/>
  <c r="I41" i="3"/>
  <c r="K41" s="1"/>
  <c r="H42" s="1"/>
  <c r="C37"/>
  <c r="E37" s="1"/>
  <c r="B38" s="1"/>
  <c r="U32" i="6" l="1"/>
  <c r="Y32" s="1"/>
  <c r="S33"/>
  <c r="T32"/>
  <c r="X32" s="1"/>
  <c r="V32"/>
  <c r="Z32" s="1"/>
  <c r="J45"/>
  <c r="M44"/>
  <c r="Q44" s="1"/>
  <c r="L44"/>
  <c r="P44" s="1"/>
  <c r="K44"/>
  <c r="O44" s="1"/>
  <c r="P46" i="5"/>
  <c r="Q46" s="1"/>
  <c r="S45"/>
  <c r="I46"/>
  <c r="J46" s="1"/>
  <c r="L45"/>
  <c r="I42" i="3"/>
  <c r="K42"/>
  <c r="H43" s="1"/>
  <c r="C38"/>
  <c r="E38" s="1"/>
  <c r="B39" s="1"/>
  <c r="U33" i="6" l="1"/>
  <c r="Y33" s="1"/>
  <c r="S34"/>
  <c r="T33"/>
  <c r="X33" s="1"/>
  <c r="V33"/>
  <c r="Z33" s="1"/>
  <c r="J46"/>
  <c r="M45"/>
  <c r="Q45" s="1"/>
  <c r="L45"/>
  <c r="P45" s="1"/>
  <c r="K45"/>
  <c r="O45" s="1"/>
  <c r="P47" i="5"/>
  <c r="Q47" s="1"/>
  <c r="S46"/>
  <c r="I47"/>
  <c r="J47" s="1"/>
  <c r="L46"/>
  <c r="I43" i="3"/>
  <c r="K43" s="1"/>
  <c r="H44" s="1"/>
  <c r="C39"/>
  <c r="E39" s="1"/>
  <c r="B40" s="1"/>
  <c r="U34" i="6" l="1"/>
  <c r="Y34" s="1"/>
  <c r="T34"/>
  <c r="X34" s="1"/>
  <c r="V34"/>
  <c r="Z34" s="1"/>
  <c r="S35"/>
  <c r="J47"/>
  <c r="M46"/>
  <c r="Q46" s="1"/>
  <c r="L46"/>
  <c r="P46" s="1"/>
  <c r="K46"/>
  <c r="O46" s="1"/>
  <c r="P48" i="5"/>
  <c r="Q48" s="1"/>
  <c r="S47"/>
  <c r="I48"/>
  <c r="J48" s="1"/>
  <c r="L47"/>
  <c r="I44" i="3"/>
  <c r="K44" s="1"/>
  <c r="H45" s="1"/>
  <c r="C40"/>
  <c r="E40" s="1"/>
  <c r="B41" s="1"/>
  <c r="T35" i="6" l="1"/>
  <c r="X35" s="1"/>
  <c r="U35"/>
  <c r="Y35" s="1"/>
  <c r="V35"/>
  <c r="Z35" s="1"/>
  <c r="S36"/>
  <c r="J48"/>
  <c r="M47"/>
  <c r="Q47" s="1"/>
  <c r="L47"/>
  <c r="P47" s="1"/>
  <c r="K47"/>
  <c r="O47" s="1"/>
  <c r="P49" i="5"/>
  <c r="Q49" s="1"/>
  <c r="S48"/>
  <c r="I49"/>
  <c r="J49" s="1"/>
  <c r="L48"/>
  <c r="I45" i="3"/>
  <c r="K45" s="1"/>
  <c r="H46" s="1"/>
  <c r="C41"/>
  <c r="B7" s="1"/>
  <c r="V36" i="6" l="1"/>
  <c r="Z36" s="1"/>
  <c r="T36"/>
  <c r="X36" s="1"/>
  <c r="U36"/>
  <c r="Y36" s="1"/>
  <c r="S37"/>
  <c r="M48"/>
  <c r="Q48" s="1"/>
  <c r="L48"/>
  <c r="P48" s="1"/>
  <c r="K48"/>
  <c r="O48" s="1"/>
  <c r="J49"/>
  <c r="P50" i="5"/>
  <c r="Q50" s="1"/>
  <c r="S49"/>
  <c r="I50"/>
  <c r="J50" s="1"/>
  <c r="L49"/>
  <c r="I46" i="3"/>
  <c r="K46" s="1"/>
  <c r="H47" s="1"/>
  <c r="E41"/>
  <c r="V37" i="6" l="1"/>
  <c r="Z37" s="1"/>
  <c r="U37"/>
  <c r="Y37" s="1"/>
  <c r="T37"/>
  <c r="X37" s="1"/>
  <c r="S38"/>
  <c r="M49"/>
  <c r="Q49" s="1"/>
  <c r="L49"/>
  <c r="P49" s="1"/>
  <c r="K49"/>
  <c r="O49" s="1"/>
  <c r="J50"/>
  <c r="P51" i="5"/>
  <c r="Q51" s="1"/>
  <c r="S50"/>
  <c r="I51"/>
  <c r="J51" s="1"/>
  <c r="L50"/>
  <c r="I47" i="3"/>
  <c r="K47" s="1"/>
  <c r="H48" s="1"/>
  <c r="U38" i="6" l="1"/>
  <c r="Y38" s="1"/>
  <c r="S39"/>
  <c r="V38"/>
  <c r="Z38" s="1"/>
  <c r="T38"/>
  <c r="X38" s="1"/>
  <c r="J51"/>
  <c r="M50"/>
  <c r="Q50" s="1"/>
  <c r="L50"/>
  <c r="P50" s="1"/>
  <c r="K50"/>
  <c r="O50" s="1"/>
  <c r="P52" i="5"/>
  <c r="Q52" s="1"/>
  <c r="S51"/>
  <c r="I52"/>
  <c r="J52" s="1"/>
  <c r="L51"/>
  <c r="I48" i="3"/>
  <c r="K48" s="1"/>
  <c r="H49" s="1"/>
  <c r="T39" i="6" l="1"/>
  <c r="X39" s="1"/>
  <c r="S40"/>
  <c r="V39"/>
  <c r="Z39" s="1"/>
  <c r="U39"/>
  <c r="Y39" s="1"/>
  <c r="J52"/>
  <c r="M51"/>
  <c r="Q51" s="1"/>
  <c r="L51"/>
  <c r="P51" s="1"/>
  <c r="K51"/>
  <c r="O51" s="1"/>
  <c r="P53" i="5"/>
  <c r="Q53" s="1"/>
  <c r="S52"/>
  <c r="I53"/>
  <c r="J53" s="1"/>
  <c r="L52"/>
  <c r="I49" i="3"/>
  <c r="K49" s="1"/>
  <c r="H50" s="1"/>
  <c r="U40" i="6" l="1"/>
  <c r="Y40" s="1"/>
  <c r="S41"/>
  <c r="V40"/>
  <c r="Z40" s="1"/>
  <c r="T40"/>
  <c r="X40" s="1"/>
  <c r="J53"/>
  <c r="M52"/>
  <c r="Q52" s="1"/>
  <c r="L52"/>
  <c r="P52" s="1"/>
  <c r="K52"/>
  <c r="O52" s="1"/>
  <c r="P54" i="5"/>
  <c r="Q54" s="1"/>
  <c r="S53"/>
  <c r="I54"/>
  <c r="J54" s="1"/>
  <c r="L53"/>
  <c r="I50" i="3"/>
  <c r="K50" s="1"/>
  <c r="H51" s="1"/>
  <c r="T41" i="6" l="1"/>
  <c r="X41" s="1"/>
  <c r="S42"/>
  <c r="V41"/>
  <c r="Z41" s="1"/>
  <c r="U41"/>
  <c r="Y41" s="1"/>
  <c r="J54"/>
  <c r="M53"/>
  <c r="Q53" s="1"/>
  <c r="L53"/>
  <c r="P53" s="1"/>
  <c r="K53"/>
  <c r="O53" s="1"/>
  <c r="P55" i="5"/>
  <c r="Q55" s="1"/>
  <c r="S54"/>
  <c r="I55"/>
  <c r="L54"/>
  <c r="I51" i="3"/>
  <c r="K51" s="1"/>
  <c r="H52" s="1"/>
  <c r="U42" i="6" l="1"/>
  <c r="Y42" s="1"/>
  <c r="S43"/>
  <c r="V42"/>
  <c r="Z42" s="1"/>
  <c r="T42"/>
  <c r="X42" s="1"/>
  <c r="M54"/>
  <c r="Q54" s="1"/>
  <c r="C12" s="1"/>
  <c r="L54"/>
  <c r="P54" s="1"/>
  <c r="C11" s="1"/>
  <c r="K54"/>
  <c r="O54" s="1"/>
  <c r="C10" s="1"/>
  <c r="J55" i="5"/>
  <c r="L55" s="1"/>
  <c r="P56"/>
  <c r="Q56" s="1"/>
  <c r="S55"/>
  <c r="I52" i="3"/>
  <c r="K52" s="1"/>
  <c r="H53" s="1"/>
  <c r="T43" i="6" l="1"/>
  <c r="X43" s="1"/>
  <c r="S44"/>
  <c r="V43"/>
  <c r="Z43" s="1"/>
  <c r="U43"/>
  <c r="Y43" s="1"/>
  <c r="B6" i="5"/>
  <c r="N55" s="1"/>
  <c r="P57"/>
  <c r="Q57" s="1"/>
  <c r="S56"/>
  <c r="I53" i="3"/>
  <c r="K53" s="1"/>
  <c r="H54" s="1"/>
  <c r="U44" i="6" l="1"/>
  <c r="Y44" s="1"/>
  <c r="S45"/>
  <c r="V44"/>
  <c r="Z44" s="1"/>
  <c r="T44"/>
  <c r="X44" s="1"/>
  <c r="M55" i="5"/>
  <c r="M18"/>
  <c r="N17"/>
  <c r="N16"/>
  <c r="M16"/>
  <c r="N18"/>
  <c r="M17"/>
  <c r="N19"/>
  <c r="M19"/>
  <c r="N20"/>
  <c r="M20"/>
  <c r="M21"/>
  <c r="N21"/>
  <c r="M22"/>
  <c r="N22"/>
  <c r="M23"/>
  <c r="N23"/>
  <c r="M24"/>
  <c r="N24"/>
  <c r="M25"/>
  <c r="N25"/>
  <c r="M26"/>
  <c r="N26"/>
  <c r="N27"/>
  <c r="M27"/>
  <c r="M28"/>
  <c r="N28"/>
  <c r="N29"/>
  <c r="M29"/>
  <c r="N30"/>
  <c r="M30"/>
  <c r="M31"/>
  <c r="N31"/>
  <c r="M32"/>
  <c r="N32"/>
  <c r="N33"/>
  <c r="M33"/>
  <c r="N34"/>
  <c r="M34"/>
  <c r="N35"/>
  <c r="M35"/>
  <c r="M36"/>
  <c r="N36"/>
  <c r="M37"/>
  <c r="N37"/>
  <c r="N38"/>
  <c r="M38"/>
  <c r="N39"/>
  <c r="M39"/>
  <c r="M40"/>
  <c r="N40"/>
  <c r="N41"/>
  <c r="M41"/>
  <c r="N42"/>
  <c r="M42"/>
  <c r="N43"/>
  <c r="M43"/>
  <c r="N44"/>
  <c r="M44"/>
  <c r="N45"/>
  <c r="M45"/>
  <c r="N46"/>
  <c r="M46"/>
  <c r="N47"/>
  <c r="M47"/>
  <c r="N48"/>
  <c r="M48"/>
  <c r="M49"/>
  <c r="N49"/>
  <c r="N50"/>
  <c r="M50"/>
  <c r="N51"/>
  <c r="M51"/>
  <c r="N52"/>
  <c r="M52"/>
  <c r="N53"/>
  <c r="M53"/>
  <c r="N54"/>
  <c r="M54"/>
  <c r="P58"/>
  <c r="Q58" s="1"/>
  <c r="S57"/>
  <c r="I54" i="3"/>
  <c r="K54" s="1"/>
  <c r="H55" s="1"/>
  <c r="T45" i="6" l="1"/>
  <c r="X45" s="1"/>
  <c r="S46"/>
  <c r="V45"/>
  <c r="Z45" s="1"/>
  <c r="U45"/>
  <c r="Y45" s="1"/>
  <c r="B10" i="5"/>
  <c r="P59"/>
  <c r="Q59" s="1"/>
  <c r="S58"/>
  <c r="I55" i="3"/>
  <c r="K55" s="1"/>
  <c r="H56" s="1"/>
  <c r="U46" i="6" l="1"/>
  <c r="Y46" s="1"/>
  <c r="S47"/>
  <c r="V46"/>
  <c r="Z46" s="1"/>
  <c r="T46"/>
  <c r="X46" s="1"/>
  <c r="P60" i="5"/>
  <c r="Q60" s="1"/>
  <c r="S59"/>
  <c r="I56" i="3"/>
  <c r="K56" s="1"/>
  <c r="H57" s="1"/>
  <c r="T47" i="6" l="1"/>
  <c r="X47" s="1"/>
  <c r="S48"/>
  <c r="V47"/>
  <c r="Z47" s="1"/>
  <c r="U47"/>
  <c r="Y47" s="1"/>
  <c r="P61" i="5"/>
  <c r="Q61" s="1"/>
  <c r="S60"/>
  <c r="I57" i="3"/>
  <c r="K57" s="1"/>
  <c r="H58" s="1"/>
  <c r="U48" i="6" l="1"/>
  <c r="Y48" s="1"/>
  <c r="S49"/>
  <c r="V48"/>
  <c r="Z48" s="1"/>
  <c r="T48"/>
  <c r="X48" s="1"/>
  <c r="P62" i="5"/>
  <c r="Q62" s="1"/>
  <c r="S61"/>
  <c r="I58" i="3"/>
  <c r="K58" s="1"/>
  <c r="H59" s="1"/>
  <c r="T49" i="6" l="1"/>
  <c r="X49" s="1"/>
  <c r="S50"/>
  <c r="V49"/>
  <c r="Z49" s="1"/>
  <c r="U49"/>
  <c r="Y49" s="1"/>
  <c r="P63" i="5"/>
  <c r="Q63" s="1"/>
  <c r="S62"/>
  <c r="I59" i="3"/>
  <c r="K59" s="1"/>
  <c r="H60" s="1"/>
  <c r="U50" i="6" l="1"/>
  <c r="Y50" s="1"/>
  <c r="S51"/>
  <c r="V50"/>
  <c r="Z50" s="1"/>
  <c r="T50"/>
  <c r="X50" s="1"/>
  <c r="P64" i="5"/>
  <c r="Q64" s="1"/>
  <c r="S63"/>
  <c r="I60" i="3"/>
  <c r="K60" s="1"/>
  <c r="H61" s="1"/>
  <c r="T51" i="6" l="1"/>
  <c r="X51" s="1"/>
  <c r="S52"/>
  <c r="V51"/>
  <c r="Z51" s="1"/>
  <c r="U51"/>
  <c r="Y51" s="1"/>
  <c r="P65" i="5"/>
  <c r="Q65" s="1"/>
  <c r="S64"/>
  <c r="I61" i="3"/>
  <c r="K61" s="1"/>
  <c r="H62" s="1"/>
  <c r="U52" i="6" l="1"/>
  <c r="Y52" s="1"/>
  <c r="S53"/>
  <c r="V52"/>
  <c r="Z52" s="1"/>
  <c r="T52"/>
  <c r="X52" s="1"/>
  <c r="P66" i="5"/>
  <c r="Q66" s="1"/>
  <c r="S65"/>
  <c r="I62" i="3"/>
  <c r="K62" s="1"/>
  <c r="H63" s="1"/>
  <c r="V53" i="6" l="1"/>
  <c r="Z53" s="1"/>
  <c r="U53"/>
  <c r="Y53" s="1"/>
  <c r="T53"/>
  <c r="X53" s="1"/>
  <c r="S54"/>
  <c r="P67" i="5"/>
  <c r="Q67" s="1"/>
  <c r="S66"/>
  <c r="I63" i="3"/>
  <c r="K63" s="1"/>
  <c r="H64" s="1"/>
  <c r="V54" i="6" l="1"/>
  <c r="Z54" s="1"/>
  <c r="T54"/>
  <c r="X54" s="1"/>
  <c r="S55"/>
  <c r="U54"/>
  <c r="Y54" s="1"/>
  <c r="P68" i="5"/>
  <c r="Q68" s="1"/>
  <c r="S67"/>
  <c r="I64" i="3"/>
  <c r="K64" s="1"/>
  <c r="H65" s="1"/>
  <c r="V55" i="6" l="1"/>
  <c r="Z55" s="1"/>
  <c r="U55"/>
  <c r="Y55" s="1"/>
  <c r="S56"/>
  <c r="T55"/>
  <c r="X55" s="1"/>
  <c r="P69" i="5"/>
  <c r="Q69" s="1"/>
  <c r="S68"/>
  <c r="I65" i="3"/>
  <c r="K65" s="1"/>
  <c r="H66" s="1"/>
  <c r="S57" i="6" l="1"/>
  <c r="T56"/>
  <c r="X56" s="1"/>
  <c r="V56"/>
  <c r="Z56" s="1"/>
  <c r="U56"/>
  <c r="Y56" s="1"/>
  <c r="P70" i="5"/>
  <c r="Q70" s="1"/>
  <c r="S69"/>
  <c r="I66" i="3"/>
  <c r="K66" s="1"/>
  <c r="H67" s="1"/>
  <c r="S58" i="6" l="1"/>
  <c r="U57"/>
  <c r="Y57" s="1"/>
  <c r="V57"/>
  <c r="Z57" s="1"/>
  <c r="T57"/>
  <c r="X57" s="1"/>
  <c r="P71" i="5"/>
  <c r="Q71" s="1"/>
  <c r="S70"/>
  <c r="I67" i="3"/>
  <c r="K67" s="1"/>
  <c r="H68" s="1"/>
  <c r="S59" i="6" l="1"/>
  <c r="T58"/>
  <c r="X58" s="1"/>
  <c r="V58"/>
  <c r="Z58" s="1"/>
  <c r="U58"/>
  <c r="Y58" s="1"/>
  <c r="P72" i="5"/>
  <c r="Q72" s="1"/>
  <c r="S71"/>
  <c r="I68" i="3"/>
  <c r="K68" s="1"/>
  <c r="H69" s="1"/>
  <c r="S60" i="6" l="1"/>
  <c r="U59"/>
  <c r="Y59" s="1"/>
  <c r="V59"/>
  <c r="Z59" s="1"/>
  <c r="T59"/>
  <c r="X59" s="1"/>
  <c r="P73" i="5"/>
  <c r="Q73" s="1"/>
  <c r="S72"/>
  <c r="I69" i="3"/>
  <c r="K69" s="1"/>
  <c r="H70" s="1"/>
  <c r="S61" i="6" l="1"/>
  <c r="T60"/>
  <c r="X60" s="1"/>
  <c r="V60"/>
  <c r="Z60" s="1"/>
  <c r="U60"/>
  <c r="Y60" s="1"/>
  <c r="P74" i="5"/>
  <c r="Q74" s="1"/>
  <c r="S73"/>
  <c r="I70" i="3"/>
  <c r="K70" s="1"/>
  <c r="H71" s="1"/>
  <c r="S62" i="6" l="1"/>
  <c r="U61"/>
  <c r="Y61" s="1"/>
  <c r="V61"/>
  <c r="Z61" s="1"/>
  <c r="T61"/>
  <c r="X61" s="1"/>
  <c r="P75" i="5"/>
  <c r="S74"/>
  <c r="I71" i="3"/>
  <c r="K71" s="1"/>
  <c r="H72" s="1"/>
  <c r="S63" i="6" l="1"/>
  <c r="T62"/>
  <c r="X62" s="1"/>
  <c r="V62"/>
  <c r="Z62" s="1"/>
  <c r="U62"/>
  <c r="Y62" s="1"/>
  <c r="Q75" i="5"/>
  <c r="S75" s="1"/>
  <c r="I72" i="3"/>
  <c r="K72"/>
  <c r="H73" s="1"/>
  <c r="S64" i="6" l="1"/>
  <c r="U63"/>
  <c r="Y63" s="1"/>
  <c r="V63"/>
  <c r="Z63" s="1"/>
  <c r="T63"/>
  <c r="X63" s="1"/>
  <c r="B7" i="5"/>
  <c r="T75" s="1"/>
  <c r="I73" i="3"/>
  <c r="K73" s="1"/>
  <c r="H74" s="1"/>
  <c r="S65" i="6" l="1"/>
  <c r="T64"/>
  <c r="X64" s="1"/>
  <c r="V64"/>
  <c r="Z64" s="1"/>
  <c r="U64"/>
  <c r="Y64" s="1"/>
  <c r="T18" i="5"/>
  <c r="U16"/>
  <c r="U17"/>
  <c r="U18"/>
  <c r="T16"/>
  <c r="T17"/>
  <c r="U19"/>
  <c r="T19"/>
  <c r="U20"/>
  <c r="T20"/>
  <c r="T21"/>
  <c r="U21"/>
  <c r="T22"/>
  <c r="U22"/>
  <c r="T23"/>
  <c r="U23"/>
  <c r="T24"/>
  <c r="U24"/>
  <c r="U25"/>
  <c r="T25"/>
  <c r="T26"/>
  <c r="U26"/>
  <c r="T27"/>
  <c r="U27"/>
  <c r="T28"/>
  <c r="U28"/>
  <c r="T29"/>
  <c r="U29"/>
  <c r="T30"/>
  <c r="U30"/>
  <c r="T31"/>
  <c r="U31"/>
  <c r="T32"/>
  <c r="U32"/>
  <c r="U33"/>
  <c r="T33"/>
  <c r="U34"/>
  <c r="T34"/>
  <c r="U35"/>
  <c r="T35"/>
  <c r="T36"/>
  <c r="U36"/>
  <c r="U37"/>
  <c r="T37"/>
  <c r="T38"/>
  <c r="U38"/>
  <c r="U39"/>
  <c r="T39"/>
  <c r="T40"/>
  <c r="U40"/>
  <c r="U41"/>
  <c r="T41"/>
  <c r="U42"/>
  <c r="T42"/>
  <c r="U43"/>
  <c r="T43"/>
  <c r="U44"/>
  <c r="T44"/>
  <c r="U45"/>
  <c r="T45"/>
  <c r="U46"/>
  <c r="T46"/>
  <c r="U47"/>
  <c r="T47"/>
  <c r="U48"/>
  <c r="T48"/>
  <c r="T49"/>
  <c r="U49"/>
  <c r="U50"/>
  <c r="T50"/>
  <c r="U51"/>
  <c r="T51"/>
  <c r="U52"/>
  <c r="T52"/>
  <c r="U53"/>
  <c r="T53"/>
  <c r="U54"/>
  <c r="T54"/>
  <c r="U55"/>
  <c r="T55"/>
  <c r="T56"/>
  <c r="U56"/>
  <c r="T57"/>
  <c r="U57"/>
  <c r="T58"/>
  <c r="U58"/>
  <c r="U59"/>
  <c r="T59"/>
  <c r="U60"/>
  <c r="T60"/>
  <c r="U61"/>
  <c r="T61"/>
  <c r="U62"/>
  <c r="T62"/>
  <c r="U63"/>
  <c r="T63"/>
  <c r="U64"/>
  <c r="T64"/>
  <c r="U65"/>
  <c r="T65"/>
  <c r="U66"/>
  <c r="T66"/>
  <c r="U67"/>
  <c r="T67"/>
  <c r="U68"/>
  <c r="T68"/>
  <c r="U69"/>
  <c r="T69"/>
  <c r="U70"/>
  <c r="T70"/>
  <c r="U71"/>
  <c r="T71"/>
  <c r="U72"/>
  <c r="T72"/>
  <c r="U73"/>
  <c r="T73"/>
  <c r="U74"/>
  <c r="T74"/>
  <c r="U75"/>
  <c r="I74" i="3"/>
  <c r="K74" s="1"/>
  <c r="H75" s="1"/>
  <c r="S66" i="6" l="1"/>
  <c r="U65"/>
  <c r="Y65" s="1"/>
  <c r="V65"/>
  <c r="Z65" s="1"/>
  <c r="T65"/>
  <c r="X65" s="1"/>
  <c r="B11" i="5"/>
  <c r="I75" i="3"/>
  <c r="K75" s="1"/>
  <c r="H76" s="1"/>
  <c r="S67" i="6" l="1"/>
  <c r="T66"/>
  <c r="X66" s="1"/>
  <c r="V66"/>
  <c r="Z66" s="1"/>
  <c r="U66"/>
  <c r="Y66" s="1"/>
  <c r="I76" i="3"/>
  <c r="K76"/>
  <c r="H77" s="1"/>
  <c r="V67" i="6" l="1"/>
  <c r="Z67" s="1"/>
  <c r="U67"/>
  <c r="Y67" s="1"/>
  <c r="S68"/>
  <c r="T67"/>
  <c r="X67" s="1"/>
  <c r="I77" i="3"/>
  <c r="K77" s="1"/>
  <c r="H78" s="1"/>
  <c r="S69" i="6" l="1"/>
  <c r="T68"/>
  <c r="X68" s="1"/>
  <c r="V68"/>
  <c r="Z68" s="1"/>
  <c r="U68"/>
  <c r="Y68" s="1"/>
  <c r="I78" i="3"/>
  <c r="K78"/>
  <c r="H79" s="1"/>
  <c r="S70" i="6" l="1"/>
  <c r="U69"/>
  <c r="Y69" s="1"/>
  <c r="V69"/>
  <c r="Z69" s="1"/>
  <c r="T69"/>
  <c r="X69" s="1"/>
  <c r="I79" i="3"/>
  <c r="K79"/>
  <c r="H80" s="1"/>
  <c r="S71" i="6" l="1"/>
  <c r="T70"/>
  <c r="X70" s="1"/>
  <c r="V70"/>
  <c r="Z70" s="1"/>
  <c r="U70"/>
  <c r="Y70" s="1"/>
  <c r="I80" i="3"/>
  <c r="K80"/>
  <c r="H81" s="1"/>
  <c r="S72" i="6" l="1"/>
  <c r="U71"/>
  <c r="Y71" s="1"/>
  <c r="V71"/>
  <c r="Z71" s="1"/>
  <c r="T71"/>
  <c r="X71" s="1"/>
  <c r="I81" i="3"/>
  <c r="K81"/>
  <c r="H82" s="1"/>
  <c r="S73" i="6" l="1"/>
  <c r="T72"/>
  <c r="X72" s="1"/>
  <c r="V72"/>
  <c r="Z72" s="1"/>
  <c r="U72"/>
  <c r="Y72" s="1"/>
  <c r="I82" i="3"/>
  <c r="K82"/>
  <c r="H83" s="1"/>
  <c r="V73" i="6" l="1"/>
  <c r="Z73" s="1"/>
  <c r="T73"/>
  <c r="X73" s="1"/>
  <c r="U73"/>
  <c r="Y73" s="1"/>
  <c r="S74"/>
  <c r="I83" i="3"/>
  <c r="K83" s="1"/>
  <c r="H84" s="1"/>
  <c r="V74" i="6" l="1"/>
  <c r="Z74" s="1"/>
  <c r="D12" s="1"/>
  <c r="U74"/>
  <c r="Y74" s="1"/>
  <c r="D11" s="1"/>
  <c r="T74"/>
  <c r="X74" s="1"/>
  <c r="D10" s="1"/>
  <c r="I84" i="3"/>
  <c r="K84"/>
  <c r="H85" s="1"/>
  <c r="I85" l="1"/>
  <c r="K85" s="1"/>
  <c r="H86" s="1"/>
  <c r="I86" l="1"/>
  <c r="K86" s="1"/>
  <c r="H87" s="1"/>
  <c r="I87" l="1"/>
  <c r="K87"/>
  <c r="H88" s="1"/>
  <c r="I88" l="1"/>
  <c r="K88"/>
  <c r="H89" s="1"/>
  <c r="I89" l="1"/>
  <c r="K89"/>
  <c r="H90" s="1"/>
  <c r="I90" l="1"/>
  <c r="K90"/>
  <c r="H91" s="1"/>
  <c r="I91" l="1"/>
  <c r="K91"/>
  <c r="H92" s="1"/>
  <c r="I92" l="1"/>
  <c r="K92"/>
  <c r="H93" s="1"/>
  <c r="I93" l="1"/>
  <c r="K93"/>
  <c r="H94" s="1"/>
  <c r="I94" l="1"/>
  <c r="K94" s="1"/>
  <c r="H95" s="1"/>
  <c r="I95" l="1"/>
  <c r="K95"/>
  <c r="H96" s="1"/>
  <c r="I96" l="1"/>
  <c r="K96"/>
  <c r="H97" s="1"/>
  <c r="I97" l="1"/>
  <c r="K97"/>
  <c r="H98" s="1"/>
  <c r="I98" l="1"/>
  <c r="K98"/>
  <c r="H99" s="1"/>
  <c r="I99" l="1"/>
  <c r="K99"/>
  <c r="H100" s="1"/>
  <c r="I100" l="1"/>
  <c r="K100" s="1"/>
  <c r="H101" s="1"/>
  <c r="I101" l="1"/>
  <c r="K101"/>
  <c r="H102" s="1"/>
  <c r="I102" l="1"/>
  <c r="K102" s="1"/>
  <c r="H103" s="1"/>
  <c r="I103" l="1"/>
  <c r="K103"/>
  <c r="H104" s="1"/>
  <c r="I104" l="1"/>
  <c r="K104"/>
  <c r="H105" s="1"/>
  <c r="I105" l="1"/>
  <c r="K105"/>
  <c r="H106" s="1"/>
  <c r="I106" l="1"/>
  <c r="K106"/>
  <c r="H107" s="1"/>
  <c r="I107" l="1"/>
  <c r="K107"/>
  <c r="H108" s="1"/>
  <c r="I108" l="1"/>
  <c r="K108"/>
  <c r="H109" s="1"/>
  <c r="I109" l="1"/>
  <c r="K109"/>
  <c r="H110" s="1"/>
  <c r="I110" l="1"/>
  <c r="K110"/>
  <c r="H111" s="1"/>
  <c r="I111" l="1"/>
  <c r="K111" s="1"/>
  <c r="H112" s="1"/>
  <c r="I112" l="1"/>
  <c r="K112"/>
  <c r="H113" s="1"/>
  <c r="I113" l="1"/>
  <c r="K113"/>
  <c r="H114" s="1"/>
  <c r="I114" l="1"/>
  <c r="K114"/>
  <c r="H115" s="1"/>
  <c r="I115" l="1"/>
  <c r="K115"/>
  <c r="H116" s="1"/>
  <c r="I116" l="1"/>
  <c r="K116"/>
  <c r="H117" s="1"/>
  <c r="I117" l="1"/>
  <c r="K117" s="1"/>
  <c r="H118" s="1"/>
  <c r="I118" l="1"/>
  <c r="K118"/>
  <c r="H119" s="1"/>
  <c r="I119" l="1"/>
  <c r="K119" s="1"/>
  <c r="H120" s="1"/>
  <c r="I120" l="1"/>
  <c r="K120" s="1"/>
  <c r="H121" s="1"/>
  <c r="I121" l="1"/>
  <c r="K121" s="1"/>
  <c r="H122" s="1"/>
  <c r="I122" l="1"/>
  <c r="K122"/>
  <c r="H123" s="1"/>
  <c r="I123" l="1"/>
  <c r="K123" s="1"/>
  <c r="H124" s="1"/>
  <c r="I124" l="1"/>
  <c r="K124" s="1"/>
  <c r="H125" s="1"/>
  <c r="I125" l="1"/>
  <c r="K125" s="1"/>
  <c r="H126" s="1"/>
  <c r="I126" l="1"/>
  <c r="K126" s="1"/>
  <c r="H127" s="1"/>
  <c r="I127" l="1"/>
  <c r="K127" s="1"/>
  <c r="H128" s="1"/>
  <c r="I128" l="1"/>
  <c r="K128" s="1"/>
  <c r="H129" s="1"/>
  <c r="I129" l="1"/>
  <c r="K129" s="1"/>
  <c r="H130" s="1"/>
  <c r="I130" l="1"/>
  <c r="K130" s="1"/>
  <c r="H131" s="1"/>
  <c r="I131" l="1"/>
  <c r="K131" s="1"/>
  <c r="H132" s="1"/>
  <c r="I132" l="1"/>
  <c r="K132"/>
  <c r="H133" s="1"/>
  <c r="I133" l="1"/>
  <c r="K133"/>
  <c r="H134" s="1"/>
  <c r="I134" l="1"/>
  <c r="K134" s="1"/>
  <c r="H135" s="1"/>
  <c r="I135" l="1"/>
  <c r="K135" s="1"/>
  <c r="H136" s="1"/>
  <c r="I136" l="1"/>
  <c r="K136" s="1"/>
  <c r="H137" s="1"/>
  <c r="I137" l="1"/>
  <c r="K137" s="1"/>
  <c r="H138" s="1"/>
  <c r="I138" l="1"/>
  <c r="K138" s="1"/>
  <c r="H139" s="1"/>
  <c r="I139" l="1"/>
  <c r="K139"/>
  <c r="H140" s="1"/>
  <c r="I140" l="1"/>
  <c r="K140" s="1"/>
  <c r="H141" s="1"/>
  <c r="I141" l="1"/>
  <c r="K141" s="1"/>
  <c r="H142" s="1"/>
  <c r="I142" l="1"/>
  <c r="K142"/>
  <c r="H143" s="1"/>
  <c r="I143" l="1"/>
  <c r="K143" s="1"/>
  <c r="H144" s="1"/>
  <c r="I144" l="1"/>
  <c r="K144" s="1"/>
  <c r="H145" s="1"/>
  <c r="I145" l="1"/>
  <c r="K145" s="1"/>
  <c r="H146" s="1"/>
  <c r="I146" l="1"/>
  <c r="K146" s="1"/>
  <c r="H147" s="1"/>
  <c r="I147" l="1"/>
  <c r="K147" s="1"/>
  <c r="H148" s="1"/>
  <c r="I148" l="1"/>
  <c r="K148" s="1"/>
  <c r="H149" s="1"/>
  <c r="I149" l="1"/>
  <c r="K149" s="1"/>
  <c r="H150" s="1"/>
  <c r="I150" l="1"/>
  <c r="K150" s="1"/>
  <c r="H151" s="1"/>
  <c r="I151" l="1"/>
  <c r="K151" s="1"/>
  <c r="H152" s="1"/>
  <c r="I152" l="1"/>
  <c r="K152" s="1"/>
  <c r="H153" s="1"/>
  <c r="I153" l="1"/>
  <c r="K153" s="1"/>
  <c r="H154" s="1"/>
  <c r="I154" l="1"/>
  <c r="K154" s="1"/>
  <c r="H155" s="1"/>
  <c r="I155" l="1"/>
  <c r="K155" s="1"/>
  <c r="H156" s="1"/>
  <c r="I156" l="1"/>
  <c r="K156" s="1"/>
  <c r="H157" s="1"/>
  <c r="I157" l="1"/>
  <c r="K157" s="1"/>
  <c r="H158" s="1"/>
  <c r="I158" l="1"/>
  <c r="K158" s="1"/>
  <c r="H159" s="1"/>
  <c r="I159" l="1"/>
  <c r="K159" s="1"/>
  <c r="H160" s="1"/>
  <c r="I160" l="1"/>
  <c r="K160" s="1"/>
  <c r="H161" s="1"/>
  <c r="I161" l="1"/>
  <c r="K161" s="1"/>
  <c r="H162" s="1"/>
  <c r="I162" l="1"/>
  <c r="K162" s="1"/>
  <c r="H163" s="1"/>
  <c r="I163" l="1"/>
  <c r="K163" s="1"/>
  <c r="H164" s="1"/>
  <c r="I164" l="1"/>
  <c r="K164" s="1"/>
  <c r="H165" s="1"/>
  <c r="I165" l="1"/>
  <c r="K165" s="1"/>
  <c r="H166" s="1"/>
  <c r="I166" l="1"/>
  <c r="K166" s="1"/>
  <c r="H167" s="1"/>
  <c r="I167" l="1"/>
  <c r="K167" s="1"/>
  <c r="H168" s="1"/>
  <c r="I168" l="1"/>
  <c r="K168" s="1"/>
  <c r="H169" s="1"/>
  <c r="I169" l="1"/>
  <c r="K169"/>
  <c r="H170" s="1"/>
  <c r="I170" l="1"/>
  <c r="K170"/>
  <c r="H171" s="1"/>
  <c r="I171" l="1"/>
  <c r="K171"/>
  <c r="H172" s="1"/>
  <c r="I172" l="1"/>
  <c r="K172"/>
  <c r="H173" s="1"/>
  <c r="I173" l="1"/>
  <c r="K173"/>
  <c r="H174" s="1"/>
  <c r="I174" l="1"/>
  <c r="K174"/>
  <c r="H175" s="1"/>
  <c r="I175" l="1"/>
  <c r="K175"/>
  <c r="H176" s="1"/>
  <c r="I176" l="1"/>
  <c r="K176"/>
  <c r="H177" s="1"/>
  <c r="I177" l="1"/>
  <c r="K177"/>
  <c r="H178" s="1"/>
  <c r="I178" l="1"/>
  <c r="K178"/>
  <c r="H179" s="1"/>
  <c r="I179" l="1"/>
  <c r="K179"/>
  <c r="H180" s="1"/>
  <c r="I180" l="1"/>
  <c r="K180"/>
  <c r="H181" s="1"/>
  <c r="I181" l="1"/>
  <c r="K181"/>
  <c r="H182" s="1"/>
  <c r="I182" l="1"/>
  <c r="K182"/>
  <c r="H183" s="1"/>
  <c r="I183" l="1"/>
  <c r="K183"/>
  <c r="H184" s="1"/>
  <c r="I184" l="1"/>
  <c r="K184" s="1"/>
  <c r="H185" s="1"/>
  <c r="I185" l="1"/>
  <c r="K185" s="1"/>
  <c r="H186" s="1"/>
  <c r="I186" l="1"/>
  <c r="K186"/>
  <c r="H187" s="1"/>
  <c r="I187" l="1"/>
  <c r="K187"/>
  <c r="H188" s="1"/>
  <c r="I188" l="1"/>
  <c r="K188" s="1"/>
  <c r="H189" s="1"/>
  <c r="I189" l="1"/>
  <c r="K189" s="1"/>
  <c r="H190" s="1"/>
  <c r="I190" l="1"/>
  <c r="K190" s="1"/>
  <c r="H191" s="1"/>
  <c r="I191" l="1"/>
  <c r="K191" s="1"/>
  <c r="H192" s="1"/>
  <c r="I192" l="1"/>
  <c r="K192" s="1"/>
  <c r="H193" s="1"/>
  <c r="I193" l="1"/>
  <c r="K193" s="1"/>
  <c r="H194" s="1"/>
  <c r="I194" l="1"/>
  <c r="K194" s="1"/>
  <c r="H195" s="1"/>
  <c r="I195" l="1"/>
  <c r="K195"/>
  <c r="H196" s="1"/>
  <c r="I196" l="1"/>
  <c r="K196"/>
  <c r="H197" s="1"/>
  <c r="I197" l="1"/>
  <c r="K197"/>
  <c r="H198" s="1"/>
  <c r="I198" l="1"/>
  <c r="K198"/>
  <c r="H199" s="1"/>
  <c r="I199" l="1"/>
  <c r="K199"/>
  <c r="H200" s="1"/>
  <c r="I200" l="1"/>
  <c r="K200"/>
  <c r="H201" s="1"/>
  <c r="I201" l="1"/>
  <c r="K201" s="1"/>
  <c r="H202" s="1"/>
  <c r="I202" l="1"/>
  <c r="K202" s="1"/>
  <c r="H203" s="1"/>
  <c r="I203" l="1"/>
  <c r="K203"/>
  <c r="H204" s="1"/>
  <c r="I204" l="1"/>
  <c r="K204" s="1"/>
  <c r="H205" s="1"/>
  <c r="I205" l="1"/>
  <c r="K205" s="1"/>
  <c r="H206" s="1"/>
  <c r="I206" l="1"/>
  <c r="K206"/>
  <c r="H207" s="1"/>
  <c r="I207" l="1"/>
  <c r="K207"/>
  <c r="H208" s="1"/>
  <c r="I208" l="1"/>
  <c r="K208"/>
  <c r="H209" s="1"/>
  <c r="I209" l="1"/>
  <c r="K209"/>
  <c r="H210" s="1"/>
  <c r="I210" l="1"/>
  <c r="K210"/>
  <c r="H211" s="1"/>
  <c r="I211" l="1"/>
  <c r="K211"/>
  <c r="H212" s="1"/>
  <c r="I212" l="1"/>
  <c r="K212"/>
  <c r="H213" s="1"/>
  <c r="I213" l="1"/>
  <c r="K213"/>
  <c r="H214" s="1"/>
  <c r="I214" l="1"/>
  <c r="K214"/>
  <c r="H215" s="1"/>
  <c r="I215" l="1"/>
  <c r="K215"/>
  <c r="H216" s="1"/>
  <c r="I216" l="1"/>
  <c r="K216" s="1"/>
  <c r="H217" s="1"/>
  <c r="I217" l="1"/>
  <c r="K217"/>
  <c r="H218" s="1"/>
  <c r="I218" l="1"/>
  <c r="K218"/>
  <c r="H219" s="1"/>
  <c r="I219" l="1"/>
  <c r="K219" s="1"/>
  <c r="H220" s="1"/>
  <c r="I220" l="1"/>
  <c r="K220" s="1"/>
  <c r="H221" s="1"/>
  <c r="I221" l="1"/>
  <c r="K221"/>
  <c r="H222" s="1"/>
  <c r="I222" l="1"/>
  <c r="K222"/>
  <c r="H223" s="1"/>
  <c r="I223" l="1"/>
  <c r="K223"/>
  <c r="H224" s="1"/>
  <c r="I224" l="1"/>
  <c r="K224"/>
  <c r="H225" s="1"/>
  <c r="I225" l="1"/>
  <c r="K225"/>
  <c r="H226" s="1"/>
  <c r="I226" l="1"/>
  <c r="K226"/>
  <c r="H227" s="1"/>
  <c r="I227" l="1"/>
  <c r="K227"/>
  <c r="H228" s="1"/>
  <c r="I228" l="1"/>
  <c r="K228"/>
  <c r="H229" s="1"/>
  <c r="I229" l="1"/>
  <c r="K229"/>
  <c r="H230" s="1"/>
  <c r="I230" l="1"/>
  <c r="K230"/>
  <c r="H231" s="1"/>
  <c r="I231" l="1"/>
  <c r="K231"/>
  <c r="H232" s="1"/>
  <c r="I232" l="1"/>
  <c r="K232"/>
  <c r="H233" s="1"/>
  <c r="I233" l="1"/>
  <c r="K233"/>
  <c r="H234" s="1"/>
  <c r="I234" l="1"/>
  <c r="K234"/>
  <c r="H235" s="1"/>
  <c r="I235" l="1"/>
  <c r="K235"/>
  <c r="H236" s="1"/>
  <c r="I236" l="1"/>
  <c r="K236" s="1"/>
  <c r="H237" s="1"/>
  <c r="I237" l="1"/>
  <c r="K237" s="1"/>
  <c r="H238" s="1"/>
  <c r="I238" l="1"/>
  <c r="K238"/>
  <c r="H239" s="1"/>
  <c r="I239" l="1"/>
  <c r="K239"/>
  <c r="H240" s="1"/>
  <c r="I240" l="1"/>
  <c r="K240"/>
  <c r="H241" s="1"/>
  <c r="I241" l="1"/>
  <c r="K241"/>
  <c r="H242" s="1"/>
  <c r="I242" l="1"/>
  <c r="K242"/>
  <c r="H243" s="1"/>
  <c r="I243" l="1"/>
  <c r="K243"/>
  <c r="H244" s="1"/>
  <c r="I244" l="1"/>
  <c r="K244" s="1"/>
  <c r="H245" s="1"/>
  <c r="I245" l="1"/>
  <c r="K245"/>
  <c r="H246" s="1"/>
  <c r="I246" l="1"/>
  <c r="K246"/>
  <c r="H247" s="1"/>
  <c r="I247" l="1"/>
  <c r="K247"/>
  <c r="H248" s="1"/>
  <c r="I248" l="1"/>
  <c r="K248"/>
  <c r="H249" s="1"/>
  <c r="I249" l="1"/>
  <c r="K249"/>
  <c r="H250" s="1"/>
  <c r="I250" l="1"/>
  <c r="K250"/>
  <c r="H251" s="1"/>
  <c r="I251" l="1"/>
  <c r="K251"/>
  <c r="H252" s="1"/>
  <c r="I252" l="1"/>
  <c r="K252"/>
  <c r="H253" s="1"/>
  <c r="I253" l="1"/>
  <c r="K253" s="1"/>
  <c r="H254" s="1"/>
  <c r="I254" l="1"/>
  <c r="K254" s="1"/>
  <c r="H255" s="1"/>
  <c r="I255" l="1"/>
  <c r="K255"/>
  <c r="H256" s="1"/>
  <c r="I256" l="1"/>
  <c r="K256"/>
  <c r="H257" s="1"/>
  <c r="I257" l="1"/>
  <c r="K257"/>
  <c r="H258" s="1"/>
  <c r="I258" l="1"/>
  <c r="K258"/>
  <c r="H259" s="1"/>
  <c r="I259" l="1"/>
  <c r="K259"/>
  <c r="H260" s="1"/>
  <c r="I260" l="1"/>
  <c r="K260"/>
  <c r="H261" s="1"/>
  <c r="I261" l="1"/>
  <c r="K261"/>
  <c r="H262" s="1"/>
  <c r="I262" l="1"/>
  <c r="K262"/>
  <c r="H263" s="1"/>
  <c r="I263" l="1"/>
  <c r="K263"/>
  <c r="H264" s="1"/>
  <c r="I264" l="1"/>
  <c r="K264"/>
  <c r="H265" s="1"/>
  <c r="I265" l="1"/>
  <c r="K265"/>
  <c r="H266" s="1"/>
  <c r="I266" l="1"/>
  <c r="K266"/>
  <c r="H267" s="1"/>
  <c r="I267" l="1"/>
  <c r="K267"/>
  <c r="H268" s="1"/>
  <c r="I268" l="1"/>
  <c r="K268" s="1"/>
  <c r="H269" s="1"/>
  <c r="I269" l="1"/>
  <c r="K269" s="1"/>
  <c r="H270" s="1"/>
  <c r="I270" l="1"/>
  <c r="K270" s="1"/>
  <c r="H271" s="1"/>
  <c r="I271" l="1"/>
  <c r="K271" s="1"/>
  <c r="H272" s="1"/>
  <c r="I272" l="1"/>
  <c r="K272" s="1"/>
  <c r="H273" s="1"/>
  <c r="I273" l="1"/>
  <c r="K273" s="1"/>
  <c r="H274" s="1"/>
  <c r="I274" l="1"/>
  <c r="K274" s="1"/>
  <c r="H275" s="1"/>
  <c r="I275" l="1"/>
  <c r="K275" s="1"/>
  <c r="H276" s="1"/>
  <c r="I276" l="1"/>
  <c r="K276" s="1"/>
  <c r="H277" s="1"/>
  <c r="I277" l="1"/>
  <c r="K277" s="1"/>
  <c r="H278" s="1"/>
  <c r="I278" l="1"/>
  <c r="K278" s="1"/>
  <c r="H279" s="1"/>
  <c r="I279" l="1"/>
  <c r="K279" s="1"/>
  <c r="H280" s="1"/>
  <c r="I280" l="1"/>
  <c r="K280" s="1"/>
  <c r="H281" s="1"/>
  <c r="I281" l="1"/>
  <c r="K281"/>
  <c r="H282" s="1"/>
  <c r="I282" l="1"/>
  <c r="K282" s="1"/>
  <c r="H283" s="1"/>
  <c r="I283" l="1"/>
  <c r="K283"/>
  <c r="H284" s="1"/>
  <c r="I284" l="1"/>
  <c r="K284"/>
  <c r="H285" s="1"/>
  <c r="I285" l="1"/>
  <c r="K285" s="1"/>
  <c r="H286" s="1"/>
  <c r="I286" l="1"/>
  <c r="K286"/>
  <c r="H287" s="1"/>
  <c r="I287" l="1"/>
  <c r="K287" s="1"/>
  <c r="H288" s="1"/>
  <c r="I288" l="1"/>
  <c r="K288"/>
  <c r="H289" s="1"/>
  <c r="I289" l="1"/>
  <c r="K289" s="1"/>
  <c r="H290" s="1"/>
  <c r="I290" l="1"/>
  <c r="K290" s="1"/>
  <c r="H291" s="1"/>
  <c r="I291" l="1"/>
  <c r="K291" s="1"/>
  <c r="H292" s="1"/>
  <c r="I292" l="1"/>
  <c r="K292" s="1"/>
  <c r="H293" s="1"/>
  <c r="I293" l="1"/>
  <c r="K293"/>
  <c r="H294" s="1"/>
  <c r="I294" l="1"/>
  <c r="K294"/>
  <c r="H295" s="1"/>
  <c r="I295" l="1"/>
  <c r="K295" s="1"/>
  <c r="H296" s="1"/>
  <c r="I296" l="1"/>
  <c r="K296" s="1"/>
  <c r="H297" s="1"/>
  <c r="I297" l="1"/>
  <c r="K297" s="1"/>
  <c r="H298" s="1"/>
  <c r="I298" l="1"/>
  <c r="K298" s="1"/>
  <c r="H299" s="1"/>
  <c r="I299" l="1"/>
  <c r="K299" s="1"/>
  <c r="H300" s="1"/>
  <c r="I300" l="1"/>
  <c r="K300" s="1"/>
  <c r="H301" s="1"/>
  <c r="I301" l="1"/>
  <c r="K301" s="1"/>
  <c r="H302" s="1"/>
  <c r="I302" l="1"/>
  <c r="K302" s="1"/>
  <c r="H303" s="1"/>
  <c r="I303" l="1"/>
  <c r="K303" s="1"/>
  <c r="H304" s="1"/>
  <c r="I304" l="1"/>
  <c r="K304" s="1"/>
  <c r="H305" s="1"/>
  <c r="I305" l="1"/>
  <c r="K305" s="1"/>
  <c r="H306" s="1"/>
  <c r="I306" l="1"/>
  <c r="K306" s="1"/>
  <c r="H307" s="1"/>
  <c r="I307" l="1"/>
  <c r="K307" s="1"/>
  <c r="H308" s="1"/>
  <c r="I308" l="1"/>
  <c r="K308" s="1"/>
  <c r="H309" s="1"/>
  <c r="I309" l="1"/>
  <c r="K309" s="1"/>
  <c r="H310" s="1"/>
  <c r="I310" l="1"/>
  <c r="K310" s="1"/>
  <c r="H311" s="1"/>
  <c r="I311" l="1"/>
  <c r="K311" s="1"/>
  <c r="H312" s="1"/>
  <c r="I312" l="1"/>
  <c r="K312" s="1"/>
  <c r="H313" s="1"/>
  <c r="I313" l="1"/>
  <c r="K313" s="1"/>
  <c r="H314" s="1"/>
  <c r="I314" l="1"/>
  <c r="K314" s="1"/>
  <c r="H315" s="1"/>
  <c r="I315" l="1"/>
  <c r="K315" s="1"/>
  <c r="H316" s="1"/>
  <c r="I316" l="1"/>
  <c r="K316" s="1"/>
  <c r="H317" s="1"/>
  <c r="I317" l="1"/>
  <c r="K317" s="1"/>
  <c r="H318" s="1"/>
  <c r="I318" l="1"/>
  <c r="K318" s="1"/>
  <c r="H319" s="1"/>
  <c r="I319" l="1"/>
  <c r="K319" s="1"/>
  <c r="H320" s="1"/>
  <c r="I320" l="1"/>
  <c r="K320" s="1"/>
  <c r="H321" s="1"/>
  <c r="I321" l="1"/>
  <c r="K321" s="1"/>
  <c r="H322" s="1"/>
  <c r="I322" l="1"/>
  <c r="K322" s="1"/>
  <c r="H323" s="1"/>
  <c r="I323" l="1"/>
  <c r="K323"/>
  <c r="H324" s="1"/>
  <c r="I324" l="1"/>
  <c r="K324" s="1"/>
  <c r="H325" s="1"/>
  <c r="I325" l="1"/>
  <c r="K325" s="1"/>
  <c r="H326" s="1"/>
  <c r="I326" l="1"/>
  <c r="K326" s="1"/>
  <c r="H327" s="1"/>
  <c r="I327" l="1"/>
  <c r="K327" s="1"/>
  <c r="H328" s="1"/>
  <c r="I328" l="1"/>
  <c r="K328" s="1"/>
  <c r="H329" s="1"/>
  <c r="I329" l="1"/>
  <c r="K329" s="1"/>
  <c r="H330" s="1"/>
  <c r="I330" l="1"/>
  <c r="K330" s="1"/>
  <c r="H331" s="1"/>
  <c r="I331" l="1"/>
  <c r="K331" s="1"/>
  <c r="H332" s="1"/>
  <c r="I332" l="1"/>
  <c r="K332" s="1"/>
  <c r="H333" s="1"/>
  <c r="I333" l="1"/>
  <c r="K333" s="1"/>
  <c r="H334" s="1"/>
  <c r="I334" l="1"/>
  <c r="K334" s="1"/>
  <c r="H335" s="1"/>
  <c r="I335" l="1"/>
  <c r="K335" s="1"/>
  <c r="H336" s="1"/>
  <c r="I336" l="1"/>
  <c r="K336" s="1"/>
  <c r="H337" s="1"/>
  <c r="I337" l="1"/>
  <c r="K337" s="1"/>
  <c r="H338" s="1"/>
  <c r="I338" l="1"/>
  <c r="K338" s="1"/>
  <c r="H339" s="1"/>
  <c r="I339" l="1"/>
  <c r="K339" s="1"/>
  <c r="H340" s="1"/>
  <c r="I340" l="1"/>
  <c r="K340" s="1"/>
  <c r="H341" s="1"/>
  <c r="I341" l="1"/>
  <c r="K341" s="1"/>
  <c r="H342" s="1"/>
  <c r="I342" l="1"/>
  <c r="K342" s="1"/>
  <c r="H343" s="1"/>
  <c r="I343" l="1"/>
  <c r="K343" s="1"/>
  <c r="H344" s="1"/>
  <c r="I344" l="1"/>
  <c r="K344" s="1"/>
  <c r="H345" s="1"/>
  <c r="I345" l="1"/>
  <c r="K345" s="1"/>
  <c r="H346" s="1"/>
  <c r="I346" l="1"/>
  <c r="K346" s="1"/>
  <c r="H347" s="1"/>
  <c r="I347" l="1"/>
  <c r="K347" s="1"/>
  <c r="H348" s="1"/>
  <c r="I348" l="1"/>
  <c r="K348" s="1"/>
  <c r="H349" s="1"/>
  <c r="I349" l="1"/>
  <c r="K349" s="1"/>
  <c r="H350" s="1"/>
  <c r="I350" l="1"/>
  <c r="K350" s="1"/>
  <c r="H351" s="1"/>
  <c r="I351" l="1"/>
  <c r="K351" s="1"/>
  <c r="H352" s="1"/>
  <c r="I352" l="1"/>
  <c r="K352" s="1"/>
  <c r="H353" s="1"/>
  <c r="I353" l="1"/>
  <c r="K353"/>
  <c r="H354" s="1"/>
  <c r="I354" l="1"/>
  <c r="K354" s="1"/>
  <c r="H355" s="1"/>
  <c r="I355" l="1"/>
  <c r="K355"/>
  <c r="H356" s="1"/>
  <c r="I356" l="1"/>
  <c r="K356" s="1"/>
  <c r="H357" s="1"/>
  <c r="I357" l="1"/>
  <c r="K357"/>
  <c r="H358" s="1"/>
  <c r="I358" l="1"/>
  <c r="K358" s="1"/>
  <c r="H359" s="1"/>
  <c r="I359" l="1"/>
  <c r="K359" s="1"/>
  <c r="H360" s="1"/>
  <c r="I360" l="1"/>
  <c r="K360" s="1"/>
  <c r="H361" s="1"/>
  <c r="I361" l="1"/>
  <c r="K361" s="1"/>
  <c r="H362" s="1"/>
  <c r="I362" l="1"/>
  <c r="K362" s="1"/>
  <c r="H363" s="1"/>
  <c r="I363" l="1"/>
  <c r="K363" s="1"/>
  <c r="H364" s="1"/>
  <c r="I364" l="1"/>
  <c r="K364" s="1"/>
  <c r="H365" s="1"/>
  <c r="I365" l="1"/>
  <c r="K365"/>
  <c r="H366" s="1"/>
  <c r="I366" l="1"/>
  <c r="K366" s="1"/>
  <c r="H367" s="1"/>
  <c r="I367" l="1"/>
  <c r="K367" s="1"/>
  <c r="H368" s="1"/>
  <c r="I368" l="1"/>
  <c r="K368" s="1"/>
  <c r="H369" s="1"/>
  <c r="I369" l="1"/>
  <c r="K369" s="1"/>
  <c r="H370" s="1"/>
  <c r="I370" l="1"/>
  <c r="K370" s="1"/>
  <c r="H371" s="1"/>
  <c r="I371" l="1"/>
  <c r="H7" s="1"/>
  <c r="K371"/>
</calcChain>
</file>

<file path=xl/sharedStrings.xml><?xml version="1.0" encoding="utf-8"?>
<sst xmlns="http://schemas.openxmlformats.org/spreadsheetml/2006/main" count="241" uniqueCount="139">
  <si>
    <t xml:space="preserve"> </t>
  </si>
  <si>
    <t>Interest Rate</t>
  </si>
  <si>
    <t>Principal</t>
  </si>
  <si>
    <t>Term</t>
  </si>
  <si>
    <t>Coupon</t>
  </si>
  <si>
    <t>Year</t>
  </si>
  <si>
    <t>Beg. Balance</t>
  </si>
  <si>
    <t>Int. on Balance</t>
  </si>
  <si>
    <t>Payment</t>
  </si>
  <si>
    <t>Forward Balance</t>
  </si>
  <si>
    <t>Total Interest</t>
  </si>
  <si>
    <t>Total Payment</t>
  </si>
  <si>
    <t>Yield</t>
  </si>
  <si>
    <t>Face Value</t>
  </si>
  <si>
    <t>Coupon ($)</t>
  </si>
  <si>
    <t>Term (yr)</t>
  </si>
  <si>
    <t>Time</t>
  </si>
  <si>
    <t>Discount</t>
  </si>
  <si>
    <t>Cash Flow</t>
  </si>
  <si>
    <t>Present Value</t>
  </si>
  <si>
    <t>Price</t>
  </si>
  <si>
    <t>Annual Payment</t>
  </si>
  <si>
    <t>Annual Amortization  Schedule</t>
  </si>
  <si>
    <t>Monthly Payment</t>
  </si>
  <si>
    <t>Monthly Amortization Schedule</t>
  </si>
  <si>
    <t>Month</t>
  </si>
  <si>
    <t>Total Payments</t>
  </si>
  <si>
    <t>Weight</t>
  </si>
  <si>
    <t>Present Value*Time</t>
  </si>
  <si>
    <t>Coupon %</t>
  </si>
  <si>
    <t>Face</t>
  </si>
  <si>
    <t>TIME</t>
  </si>
  <si>
    <t>DISCOUNT</t>
  </si>
  <si>
    <t>FLOWS</t>
  </si>
  <si>
    <t>PV</t>
  </si>
  <si>
    <t>WEIGHT</t>
  </si>
  <si>
    <t>PV*TIME</t>
  </si>
  <si>
    <t>Duration10</t>
  </si>
  <si>
    <t>Duration20</t>
  </si>
  <si>
    <t>Duration 30</t>
  </si>
  <si>
    <t>Price10</t>
  </si>
  <si>
    <t>Price20</t>
  </si>
  <si>
    <t>Price30</t>
  </si>
  <si>
    <t>10-Yr</t>
  </si>
  <si>
    <t>20-Yr</t>
  </si>
  <si>
    <t>30-Yr</t>
  </si>
  <si>
    <t>Adjust the yield up and down and see the effect it has on price.</t>
  </si>
  <si>
    <r>
      <t>Yield</t>
    </r>
    <r>
      <rPr>
        <vertAlign val="subscript"/>
        <sz val="11"/>
        <color theme="1"/>
        <rFont val="Calibri"/>
        <family val="2"/>
      </rPr>
      <t>1</t>
    </r>
  </si>
  <si>
    <r>
      <t>Yield</t>
    </r>
    <r>
      <rPr>
        <vertAlign val="subscript"/>
        <sz val="11"/>
        <color theme="1"/>
        <rFont val="Calibri"/>
        <family val="2"/>
      </rPr>
      <t>2</t>
    </r>
  </si>
  <si>
    <r>
      <t>Yield</t>
    </r>
    <r>
      <rPr>
        <vertAlign val="subscript"/>
        <sz val="11"/>
        <color theme="1"/>
        <rFont val="Calibri"/>
        <family val="2"/>
      </rPr>
      <t>3</t>
    </r>
  </si>
  <si>
    <r>
      <t>PV</t>
    </r>
    <r>
      <rPr>
        <vertAlign val="subscript"/>
        <sz val="9"/>
        <rFont val="Arial"/>
        <family val="2"/>
      </rPr>
      <t>1</t>
    </r>
  </si>
  <si>
    <r>
      <t>PV</t>
    </r>
    <r>
      <rPr>
        <vertAlign val="subscript"/>
        <sz val="9"/>
        <rFont val="Arial"/>
        <family val="2"/>
      </rPr>
      <t>2</t>
    </r>
    <r>
      <rPr>
        <sz val="11"/>
        <color theme="1"/>
        <rFont val="Calibri"/>
        <family val="2"/>
      </rPr>
      <t/>
    </r>
  </si>
  <si>
    <r>
      <t>PV</t>
    </r>
    <r>
      <rPr>
        <vertAlign val="subscript"/>
        <sz val="9"/>
        <rFont val="Arial"/>
        <family val="2"/>
      </rPr>
      <t>3</t>
    </r>
    <r>
      <rPr>
        <sz val="11"/>
        <color theme="1"/>
        <rFont val="Calibri"/>
        <family val="2"/>
      </rPr>
      <t/>
    </r>
  </si>
  <si>
    <r>
      <t>Discount</t>
    </r>
    <r>
      <rPr>
        <vertAlign val="subscript"/>
        <sz val="9"/>
        <rFont val="Arial"/>
        <family val="2"/>
      </rPr>
      <t>1</t>
    </r>
  </si>
  <si>
    <r>
      <t>Discount</t>
    </r>
    <r>
      <rPr>
        <vertAlign val="subscript"/>
        <sz val="9"/>
        <rFont val="Arial"/>
        <family val="2"/>
      </rPr>
      <t>2</t>
    </r>
    <r>
      <rPr>
        <sz val="11"/>
        <color theme="1"/>
        <rFont val="Calibri"/>
        <family val="2"/>
      </rPr>
      <t/>
    </r>
  </si>
  <si>
    <r>
      <t>Discount</t>
    </r>
    <r>
      <rPr>
        <vertAlign val="subscript"/>
        <sz val="9"/>
        <rFont val="Arial"/>
        <family val="2"/>
      </rPr>
      <t>3</t>
    </r>
    <r>
      <rPr>
        <sz val="11"/>
        <color theme="1"/>
        <rFont val="Calibri"/>
        <family val="2"/>
      </rPr>
      <t/>
    </r>
  </si>
  <si>
    <t>10-YR</t>
  </si>
  <si>
    <t>20-YR</t>
  </si>
  <si>
    <t>30-YR</t>
  </si>
  <si>
    <r>
      <t>Price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/Face</t>
    </r>
  </si>
  <si>
    <r>
      <t>Price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/Face</t>
    </r>
  </si>
  <si>
    <r>
      <t>Price</t>
    </r>
    <r>
      <rPr>
        <b/>
        <vertAlign val="sub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/Face</t>
    </r>
  </si>
  <si>
    <t>Macaulay Duration</t>
  </si>
  <si>
    <t>Modified Duration</t>
  </si>
  <si>
    <t>Cash Flows</t>
  </si>
  <si>
    <t>Bonds</t>
  </si>
  <si>
    <t>Reqd</t>
  </si>
  <si>
    <t>Actual</t>
  </si>
  <si>
    <t>p</t>
  </si>
  <si>
    <t>x</t>
  </si>
  <si>
    <t xml:space="preserve">Date </t>
  </si>
  <si>
    <t>2 year</t>
  </si>
  <si>
    <t>5 year</t>
  </si>
  <si>
    <t>10 Year</t>
  </si>
  <si>
    <t>20 Year</t>
  </si>
  <si>
    <r>
      <rPr>
        <b/>
        <sz val="12"/>
        <color theme="1"/>
        <rFont val="Times New Roman"/>
        <family val="1"/>
      </rPr>
      <t>Table 2.1:  Price Calculation for Coupon-Bond</t>
    </r>
    <r>
      <rPr>
        <sz val="12"/>
        <color theme="1"/>
        <rFont val="Times New Roman"/>
        <family val="1"/>
      </rPr>
      <t xml:space="preserve"> </t>
    </r>
  </si>
  <si>
    <t>Table 2.2: Amortization of a Ten-Year Loan</t>
  </si>
  <si>
    <t>…</t>
  </si>
  <si>
    <t>Total</t>
  </si>
  <si>
    <t>Table 2.3: Amortization Schedule for a 30-Year Mortgage</t>
  </si>
  <si>
    <t>9% Yield</t>
  </si>
  <si>
    <t>10% Yield</t>
  </si>
  <si>
    <t>11% Yield</t>
  </si>
  <si>
    <t>Rate</t>
  </si>
  <si>
    <t>N (years)</t>
  </si>
  <si>
    <t># of coupons per year</t>
  </si>
  <si>
    <r>
      <t>Price</t>
    </r>
    <r>
      <rPr>
        <b/>
        <vertAlign val="subscript"/>
        <sz val="10"/>
        <color theme="1"/>
        <rFont val="Arial"/>
        <family val="2"/>
      </rPr>
      <t>10</t>
    </r>
  </si>
  <si>
    <r>
      <t>Price</t>
    </r>
    <r>
      <rPr>
        <b/>
        <vertAlign val="subscript"/>
        <sz val="10"/>
        <color theme="1"/>
        <rFont val="Arial"/>
        <family val="2"/>
      </rPr>
      <t>20</t>
    </r>
  </si>
  <si>
    <r>
      <t>Price</t>
    </r>
    <r>
      <rPr>
        <b/>
        <vertAlign val="subscript"/>
        <sz val="10"/>
        <color theme="1"/>
        <rFont val="Arial"/>
        <family val="2"/>
      </rPr>
      <t>30</t>
    </r>
  </si>
  <si>
    <t xml:space="preserve">Table 2.4:  Price - Yield Relationship </t>
  </si>
  <si>
    <r>
      <t>Price</t>
    </r>
    <r>
      <rPr>
        <b/>
        <vertAlign val="subscript"/>
        <sz val="12"/>
        <rFont val="Times New Roman"/>
        <family val="1"/>
      </rPr>
      <t>10</t>
    </r>
  </si>
  <si>
    <r>
      <t>Price</t>
    </r>
    <r>
      <rPr>
        <b/>
        <vertAlign val="subscript"/>
        <sz val="12"/>
        <rFont val="Times New Roman"/>
        <family val="1"/>
      </rPr>
      <t>20</t>
    </r>
  </si>
  <si>
    <r>
      <t>Price</t>
    </r>
    <r>
      <rPr>
        <b/>
        <vertAlign val="subscript"/>
        <sz val="12"/>
        <rFont val="Times New Roman"/>
        <family val="1"/>
      </rPr>
      <t>30</t>
    </r>
  </si>
  <si>
    <r>
      <t>ΔPrice</t>
    </r>
    <r>
      <rPr>
        <b/>
        <vertAlign val="subscript"/>
        <sz val="12"/>
        <rFont val="Times New Roman"/>
        <family val="1"/>
      </rPr>
      <t>10</t>
    </r>
  </si>
  <si>
    <t xml:space="preserve">Table 2.5: Price-Yield Response </t>
  </si>
  <si>
    <t>8% Yield</t>
  </si>
  <si>
    <t>Obligation</t>
  </si>
  <si>
    <t>PV of Obligation</t>
  </si>
  <si>
    <t>Combination 1: 30Yr &amp; 20Yr</t>
  </si>
  <si>
    <t>Combination 2: 30Yr &amp; 10Yr</t>
  </si>
  <si>
    <r>
      <t>Price</t>
    </r>
    <r>
      <rPr>
        <b/>
        <vertAlign val="subscript"/>
        <sz val="10"/>
        <color theme="1"/>
        <rFont val="Times New Roman"/>
        <family val="1"/>
      </rPr>
      <t>10</t>
    </r>
  </si>
  <si>
    <r>
      <t>Price</t>
    </r>
    <r>
      <rPr>
        <b/>
        <vertAlign val="subscript"/>
        <sz val="10"/>
        <color theme="1"/>
        <rFont val="Times New Roman"/>
        <family val="1"/>
      </rPr>
      <t>20</t>
    </r>
  </si>
  <si>
    <r>
      <t>Price</t>
    </r>
    <r>
      <rPr>
        <b/>
        <vertAlign val="subscript"/>
        <sz val="10"/>
        <color theme="1"/>
        <rFont val="Times New Roman"/>
        <family val="1"/>
      </rPr>
      <t>30</t>
    </r>
  </si>
  <si>
    <r>
      <t>Duration</t>
    </r>
    <r>
      <rPr>
        <b/>
        <vertAlign val="subscript"/>
        <sz val="10"/>
        <color theme="1"/>
        <rFont val="Times New Roman"/>
        <family val="1"/>
      </rPr>
      <t>10</t>
    </r>
  </si>
  <si>
    <r>
      <t>Duration</t>
    </r>
    <r>
      <rPr>
        <b/>
        <vertAlign val="subscript"/>
        <sz val="10"/>
        <color theme="1"/>
        <rFont val="Times New Roman"/>
        <family val="1"/>
      </rPr>
      <t>20</t>
    </r>
  </si>
  <si>
    <r>
      <t>Duration</t>
    </r>
    <r>
      <rPr>
        <b/>
        <vertAlign val="subscript"/>
        <sz val="10"/>
        <color theme="1"/>
        <rFont val="Times New Roman"/>
        <family val="1"/>
      </rPr>
      <t>30</t>
    </r>
  </si>
  <si>
    <r>
      <t>P</t>
    </r>
    <r>
      <rPr>
        <b/>
        <vertAlign val="subscript"/>
        <sz val="10"/>
        <color theme="1"/>
        <rFont val="Times New Roman"/>
        <family val="1"/>
      </rPr>
      <t>1</t>
    </r>
  </si>
  <si>
    <r>
      <t>P</t>
    </r>
    <r>
      <rPr>
        <b/>
        <vertAlign val="subscript"/>
        <sz val="10"/>
        <color theme="1"/>
        <rFont val="Times New Roman"/>
        <family val="1"/>
      </rPr>
      <t>2</t>
    </r>
  </si>
  <si>
    <t>Table 2:6: Immunizing Against Interest Rate Movements</t>
  </si>
  <si>
    <t>R</t>
  </si>
  <si>
    <t xml:space="preserve">Time </t>
  </si>
  <si>
    <t xml:space="preserve">Net Savings </t>
  </si>
  <si>
    <t>Table 2.7:  Pension Logic</t>
  </si>
  <si>
    <t>Difference</t>
  </si>
  <si>
    <t>Convexity</t>
  </si>
  <si>
    <t xml:space="preserve">year </t>
  </si>
  <si>
    <t>d(i)</t>
  </si>
  <si>
    <t>A</t>
  </si>
  <si>
    <t>B</t>
  </si>
  <si>
    <t>C</t>
  </si>
  <si>
    <t>D</t>
  </si>
  <si>
    <t>Pva</t>
  </si>
  <si>
    <t>PVb</t>
  </si>
  <si>
    <t>PVc</t>
  </si>
  <si>
    <t>PVd</t>
  </si>
  <si>
    <t>wc</t>
  </si>
  <si>
    <t>wd</t>
  </si>
  <si>
    <t>r</t>
  </si>
  <si>
    <t>π</t>
  </si>
  <si>
    <t>T</t>
  </si>
  <si>
    <t>Multiple</t>
  </si>
  <si>
    <t>Savings</t>
  </si>
  <si>
    <t>N</t>
  </si>
  <si>
    <t>g</t>
  </si>
  <si>
    <t>d</t>
  </si>
  <si>
    <t>Y</t>
  </si>
  <si>
    <t>DB</t>
  </si>
  <si>
    <t>DC</t>
  </si>
  <si>
    <t>Table 2.8:  Portfolio Construction Example</t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</si>
</sst>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"/>
    <numFmt numFmtId="166" formatCode="&quot;$&quot;#,##0.00"/>
    <numFmt numFmtId="167" formatCode="&quot;$&quot;#,##0"/>
    <numFmt numFmtId="168" formatCode="0.0"/>
  </numFmts>
  <fonts count="28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9"/>
      <color indexed="9"/>
      <name val="Arial"/>
      <family val="2"/>
    </font>
    <font>
      <sz val="10"/>
      <color indexed="18"/>
      <name val="Arial"/>
      <family val="2"/>
    </font>
    <font>
      <i/>
      <sz val="11"/>
      <color theme="1"/>
      <name val="Calibri"/>
      <family val="2"/>
    </font>
    <font>
      <sz val="9"/>
      <name val="Arial"/>
      <family val="2"/>
    </font>
    <font>
      <vertAlign val="subscript"/>
      <sz val="11"/>
      <color theme="1"/>
      <name val="Calibri"/>
      <family val="2"/>
    </font>
    <font>
      <vertAlign val="subscript"/>
      <sz val="9"/>
      <name val="Arial"/>
      <family val="2"/>
    </font>
    <font>
      <b/>
      <vertAlign val="subscript"/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bscript"/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indexed="18"/>
      <name val="Arial"/>
      <family val="2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3" fontId="25" fillId="0" borderId="0" applyFont="0" applyFill="0" applyBorder="0" applyAlignment="0" applyProtection="0"/>
  </cellStyleXfs>
  <cellXfs count="2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0" fillId="0" borderId="1" xfId="0" applyBorder="1" applyAlignment="1">
      <alignment horizontal="left"/>
    </xf>
    <xf numFmtId="0" fontId="1" fillId="0" borderId="0" xfId="0" applyFont="1" applyBorder="1"/>
    <xf numFmtId="4" fontId="1" fillId="0" borderId="0" xfId="0" applyNumberFormat="1" applyFont="1" applyBorder="1"/>
    <xf numFmtId="0" fontId="1" fillId="0" borderId="3" xfId="0" applyFont="1" applyBorder="1"/>
    <xf numFmtId="0" fontId="0" fillId="0" borderId="0" xfId="0" applyBorder="1"/>
    <xf numFmtId="4" fontId="0" fillId="0" borderId="0" xfId="0" applyNumberFormat="1" applyBorder="1" applyAlignment="1">
      <alignment horizontal="right"/>
    </xf>
    <xf numFmtId="0" fontId="1" fillId="0" borderId="1" xfId="0" applyFont="1" applyFill="1" applyBorder="1"/>
    <xf numFmtId="0" fontId="0" fillId="0" borderId="9" xfId="0" applyBorder="1"/>
    <xf numFmtId="0" fontId="0" fillId="0" borderId="10" xfId="0" applyBorder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2" fontId="4" fillId="3" borderId="10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5" fontId="4" fillId="3" borderId="4" xfId="0" applyNumberFormat="1" applyFont="1" applyFill="1" applyBorder="1" applyAlignment="1">
      <alignment horizontal="center"/>
    </xf>
    <xf numFmtId="165" fontId="4" fillId="3" borderId="6" xfId="0" applyNumberFormat="1" applyFont="1" applyFill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166" fontId="1" fillId="0" borderId="2" xfId="0" applyNumberFormat="1" applyFont="1" applyBorder="1"/>
    <xf numFmtId="166" fontId="1" fillId="0" borderId="4" xfId="0" applyNumberFormat="1" applyFont="1" applyBorder="1"/>
    <xf numFmtId="167" fontId="0" fillId="0" borderId="6" xfId="0" applyNumberFormat="1" applyBorder="1"/>
    <xf numFmtId="167" fontId="0" fillId="0" borderId="4" xfId="0" applyNumberFormat="1" applyBorder="1"/>
    <xf numFmtId="166" fontId="1" fillId="0" borderId="6" xfId="0" applyNumberFormat="1" applyFont="1" applyBorder="1"/>
    <xf numFmtId="166" fontId="1" fillId="0" borderId="2" xfId="0" applyNumberFormat="1" applyFont="1" applyBorder="1" applyAlignment="1">
      <alignment horizontal="right"/>
    </xf>
    <xf numFmtId="4" fontId="0" fillId="0" borderId="4" xfId="0" applyNumberFormat="1" applyBorder="1"/>
    <xf numFmtId="4" fontId="0" fillId="0" borderId="6" xfId="0" applyNumberFormat="1" applyBorder="1" applyAlignment="1">
      <alignment horizontal="center"/>
    </xf>
    <xf numFmtId="166" fontId="0" fillId="0" borderId="4" xfId="0" applyNumberFormat="1" applyBorder="1"/>
    <xf numFmtId="166" fontId="0" fillId="0" borderId="6" xfId="0" applyNumberFormat="1" applyBorder="1" applyAlignment="1">
      <alignment horizontal="right"/>
    </xf>
    <xf numFmtId="166" fontId="1" fillId="0" borderId="8" xfId="0" applyNumberFormat="1" applyFont="1" applyBorder="1"/>
    <xf numFmtId="0" fontId="6" fillId="0" borderId="1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 applyAlignment="1"/>
    <xf numFmtId="0" fontId="1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4" xfId="0" applyNumberFormat="1" applyFont="1" applyBorder="1"/>
    <xf numFmtId="2" fontId="1" fillId="0" borderId="6" xfId="0" applyNumberFormat="1" applyFont="1" applyBorder="1"/>
    <xf numFmtId="2" fontId="1" fillId="0" borderId="2" xfId="0" applyNumberFormat="1" applyFont="1" applyBorder="1"/>
    <xf numFmtId="0" fontId="1" fillId="0" borderId="9" xfId="0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3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0" xfId="0" applyNumberFormat="1" applyBorder="1"/>
    <xf numFmtId="4" fontId="0" fillId="0" borderId="10" xfId="0" applyNumberFormat="1" applyBorder="1"/>
    <xf numFmtId="4" fontId="0" fillId="0" borderId="6" xfId="0" applyNumberFormat="1" applyBorder="1"/>
    <xf numFmtId="17" fontId="0" fillId="0" borderId="0" xfId="0" applyNumberFormat="1"/>
    <xf numFmtId="0" fontId="11" fillId="0" borderId="28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28" xfId="0" applyFont="1" applyBorder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10" fillId="0" borderId="30" xfId="0" applyFont="1" applyBorder="1" applyAlignment="1">
      <alignment horizontal="center" vertical="top" wrapText="1"/>
    </xf>
    <xf numFmtId="164" fontId="11" fillId="0" borderId="28" xfId="0" applyNumberFormat="1" applyFont="1" applyBorder="1" applyAlignment="1">
      <alignment horizontal="center" wrapText="1"/>
    </xf>
    <xf numFmtId="164" fontId="11" fillId="0" borderId="0" xfId="0" applyNumberFormat="1" applyFont="1" applyAlignment="1">
      <alignment horizontal="center" wrapText="1"/>
    </xf>
    <xf numFmtId="165" fontId="11" fillId="0" borderId="29" xfId="0" applyNumberFormat="1" applyFont="1" applyBorder="1" applyAlignment="1">
      <alignment horizontal="center" wrapText="1"/>
    </xf>
    <xf numFmtId="165" fontId="11" fillId="0" borderId="31" xfId="0" applyNumberFormat="1" applyFont="1" applyBorder="1" applyAlignment="1">
      <alignment horizontal="center" wrapText="1"/>
    </xf>
    <xf numFmtId="165" fontId="12" fillId="0" borderId="29" xfId="0" applyNumberFormat="1" applyFont="1" applyBorder="1" applyAlignment="1">
      <alignment horizontal="center" vertical="top" wrapText="1"/>
    </xf>
    <xf numFmtId="0" fontId="13" fillId="5" borderId="24" xfId="0" applyFont="1" applyFill="1" applyBorder="1" applyAlignment="1">
      <alignment horizontal="center" vertical="top" wrapText="1"/>
    </xf>
    <xf numFmtId="0" fontId="13" fillId="5" borderId="25" xfId="0" applyFont="1" applyFill="1" applyBorder="1" applyAlignment="1">
      <alignment horizontal="center" vertical="top" wrapText="1"/>
    </xf>
    <xf numFmtId="0" fontId="13" fillId="5" borderId="26" xfId="0" applyFont="1" applyFill="1" applyBorder="1" applyAlignment="1">
      <alignment horizontal="center" vertical="top" wrapText="1"/>
    </xf>
    <xf numFmtId="0" fontId="14" fillId="0" borderId="0" xfId="0" applyFont="1"/>
    <xf numFmtId="166" fontId="0" fillId="0" borderId="0" xfId="0" applyNumberFormat="1" applyBorder="1" applyAlignment="1">
      <alignment horizontal="right"/>
    </xf>
    <xf numFmtId="0" fontId="10" fillId="0" borderId="0" xfId="0" applyFont="1" applyBorder="1"/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1" fontId="0" fillId="0" borderId="35" xfId="0" applyNumberFormat="1" applyBorder="1" applyAlignment="1">
      <alignment horizontal="center"/>
    </xf>
    <xf numFmtId="0" fontId="15" fillId="6" borderId="28" xfId="0" applyFont="1" applyFill="1" applyBorder="1" applyAlignment="1">
      <alignment horizontal="center" vertical="top" wrapText="1"/>
    </xf>
    <xf numFmtId="0" fontId="15" fillId="6" borderId="29" xfId="0" applyFont="1" applyFill="1" applyBorder="1" applyAlignment="1">
      <alignment horizontal="center" vertical="top" wrapText="1"/>
    </xf>
    <xf numFmtId="0" fontId="13" fillId="6" borderId="27" xfId="0" applyFont="1" applyFill="1" applyBorder="1" applyAlignment="1">
      <alignment horizontal="center" vertical="top" wrapText="1"/>
    </xf>
    <xf numFmtId="4" fontId="15" fillId="6" borderId="28" xfId="0" applyNumberFormat="1" applyFont="1" applyFill="1" applyBorder="1" applyAlignment="1">
      <alignment horizontal="center" vertical="top" wrapText="1"/>
    </xf>
    <xf numFmtId="0" fontId="10" fillId="0" borderId="0" xfId="0" applyFont="1"/>
    <xf numFmtId="0" fontId="16" fillId="0" borderId="27" xfId="0" applyFont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17" fillId="0" borderId="0" xfId="0" applyFont="1" applyAlignment="1">
      <alignment wrapText="1"/>
    </xf>
    <xf numFmtId="0" fontId="17" fillId="0" borderId="31" xfId="0" applyFont="1" applyBorder="1" applyAlignment="1">
      <alignment vertical="top" wrapText="1"/>
    </xf>
    <xf numFmtId="0" fontId="13" fillId="5" borderId="25" xfId="0" applyFont="1" applyFill="1" applyBorder="1" applyAlignment="1">
      <alignment vertical="top" wrapText="1"/>
    </xf>
    <xf numFmtId="0" fontId="13" fillId="5" borderId="26" xfId="0" applyFont="1" applyFill="1" applyBorder="1" applyAlignment="1">
      <alignment vertical="top" wrapText="1"/>
    </xf>
    <xf numFmtId="6" fontId="17" fillId="0" borderId="28" xfId="0" applyNumberFormat="1" applyFont="1" applyBorder="1" applyAlignment="1">
      <alignment wrapText="1"/>
    </xf>
    <xf numFmtId="6" fontId="17" fillId="0" borderId="29" xfId="0" applyNumberFormat="1" applyFont="1" applyBorder="1" applyAlignment="1">
      <alignment vertical="top" wrapText="1"/>
    </xf>
    <xf numFmtId="9" fontId="17" fillId="0" borderId="0" xfId="0" applyNumberFormat="1" applyFont="1" applyAlignment="1">
      <alignment wrapText="1"/>
    </xf>
    <xf numFmtId="9" fontId="17" fillId="0" borderId="31" xfId="0" applyNumberFormat="1" applyFont="1" applyBorder="1" applyAlignment="1">
      <alignment vertical="top" wrapText="1"/>
    </xf>
    <xf numFmtId="9" fontId="17" fillId="0" borderId="28" xfId="0" applyNumberFormat="1" applyFont="1" applyBorder="1" applyAlignment="1">
      <alignment wrapText="1"/>
    </xf>
    <xf numFmtId="9" fontId="17" fillId="0" borderId="29" xfId="0" applyNumberFormat="1" applyFont="1" applyBorder="1" applyAlignment="1">
      <alignment vertical="top" wrapText="1"/>
    </xf>
    <xf numFmtId="0" fontId="17" fillId="0" borderId="28" xfId="0" applyFont="1" applyBorder="1" applyAlignment="1">
      <alignment wrapText="1"/>
    </xf>
    <xf numFmtId="0" fontId="17" fillId="0" borderId="29" xfId="0" applyFont="1" applyBorder="1" applyAlignment="1">
      <alignment vertical="top" wrapText="1"/>
    </xf>
    <xf numFmtId="8" fontId="17" fillId="0" borderId="28" xfId="0" applyNumberFormat="1" applyFont="1" applyBorder="1" applyAlignment="1">
      <alignment wrapText="1"/>
    </xf>
    <xf numFmtId="8" fontId="17" fillId="0" borderId="29" xfId="0" applyNumberFormat="1" applyFont="1" applyBorder="1" applyAlignment="1">
      <alignment vertical="top" wrapText="1"/>
    </xf>
    <xf numFmtId="8" fontId="17" fillId="0" borderId="0" xfId="0" applyNumberFormat="1" applyFont="1" applyAlignment="1">
      <alignment wrapText="1"/>
    </xf>
    <xf numFmtId="8" fontId="17" fillId="0" borderId="31" xfId="0" applyNumberFormat="1" applyFont="1" applyBorder="1" applyAlignment="1">
      <alignment vertical="top" wrapText="1"/>
    </xf>
    <xf numFmtId="2" fontId="11" fillId="0" borderId="28" xfId="0" applyNumberFormat="1" applyFont="1" applyBorder="1" applyAlignment="1">
      <alignment horizontal="center" vertical="top" wrapText="1"/>
    </xf>
    <xf numFmtId="2" fontId="11" fillId="0" borderId="29" xfId="0" applyNumberFormat="1" applyFont="1" applyBorder="1" applyAlignment="1">
      <alignment horizontal="center" vertical="top" wrapText="1"/>
    </xf>
    <xf numFmtId="2" fontId="11" fillId="0" borderId="0" xfId="0" applyNumberFormat="1" applyFont="1" applyAlignment="1">
      <alignment horizontal="center" vertical="top" wrapText="1"/>
    </xf>
    <xf numFmtId="2" fontId="11" fillId="0" borderId="31" xfId="0" applyNumberFormat="1" applyFont="1" applyBorder="1" applyAlignment="1">
      <alignment horizontal="center" vertical="top" wrapText="1"/>
    </xf>
    <xf numFmtId="2" fontId="11" fillId="0" borderId="41" xfId="0" applyNumberFormat="1" applyFont="1" applyBorder="1" applyAlignment="1">
      <alignment horizontal="center" vertical="top" wrapText="1"/>
    </xf>
    <xf numFmtId="2" fontId="11" fillId="0" borderId="42" xfId="0" applyNumberFormat="1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top" wrapText="1"/>
    </xf>
    <xf numFmtId="0" fontId="12" fillId="0" borderId="30" xfId="0" applyFont="1" applyBorder="1" applyAlignment="1">
      <alignment horizontal="center" vertical="top" wrapText="1"/>
    </xf>
    <xf numFmtId="0" fontId="12" fillId="0" borderId="40" xfId="0" applyFont="1" applyBorder="1" applyAlignment="1">
      <alignment horizontal="center" vertical="top" wrapText="1"/>
    </xf>
    <xf numFmtId="0" fontId="20" fillId="0" borderId="0" xfId="0" applyFont="1"/>
    <xf numFmtId="0" fontId="20" fillId="0" borderId="28" xfId="0" applyFont="1" applyBorder="1" applyAlignment="1">
      <alignment wrapText="1"/>
    </xf>
    <xf numFmtId="0" fontId="20" fillId="0" borderId="29" xfId="0" applyFont="1" applyBorder="1" applyAlignment="1">
      <alignment vertical="top" wrapText="1"/>
    </xf>
    <xf numFmtId="0" fontId="20" fillId="0" borderId="28" xfId="0" applyFont="1" applyBorder="1" applyAlignment="1">
      <alignment horizontal="right" wrapText="1"/>
    </xf>
    <xf numFmtId="0" fontId="20" fillId="0" borderId="29" xfId="0" applyFont="1" applyBorder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31" xfId="0" applyFont="1" applyBorder="1" applyAlignment="1">
      <alignment horizontal="right" wrapText="1"/>
    </xf>
    <xf numFmtId="0" fontId="13" fillId="5" borderId="24" xfId="0" applyFont="1" applyFill="1" applyBorder="1" applyAlignment="1">
      <alignment vertical="top" wrapText="1"/>
    </xf>
    <xf numFmtId="0" fontId="22" fillId="0" borderId="0" xfId="0" applyFont="1"/>
    <xf numFmtId="0" fontId="21" fillId="0" borderId="27" xfId="0" applyFont="1" applyBorder="1" applyAlignment="1">
      <alignment vertical="top" wrapText="1"/>
    </xf>
    <xf numFmtId="6" fontId="20" fillId="0" borderId="28" xfId="0" applyNumberFormat="1" applyFont="1" applyBorder="1" applyAlignment="1">
      <alignment horizontal="right" wrapText="1"/>
    </xf>
    <xf numFmtId="6" fontId="20" fillId="0" borderId="29" xfId="0" applyNumberFormat="1" applyFont="1" applyBorder="1" applyAlignment="1">
      <alignment horizontal="right" vertical="top" wrapText="1"/>
    </xf>
    <xf numFmtId="0" fontId="21" fillId="0" borderId="30" xfId="0" applyFont="1" applyBorder="1" applyAlignment="1">
      <alignment vertical="top" wrapText="1"/>
    </xf>
    <xf numFmtId="9" fontId="20" fillId="0" borderId="0" xfId="0" applyNumberFormat="1" applyFont="1" applyAlignment="1">
      <alignment horizontal="right" wrapText="1"/>
    </xf>
    <xf numFmtId="9" fontId="20" fillId="0" borderId="31" xfId="0" applyNumberFormat="1" applyFont="1" applyBorder="1" applyAlignment="1">
      <alignment horizontal="right" vertical="top" wrapText="1"/>
    </xf>
    <xf numFmtId="0" fontId="20" fillId="0" borderId="29" xfId="0" applyFont="1" applyBorder="1" applyAlignment="1">
      <alignment horizontal="right" vertical="top" wrapText="1"/>
    </xf>
    <xf numFmtId="0" fontId="20" fillId="0" borderId="31" xfId="0" applyFont="1" applyBorder="1" applyAlignment="1">
      <alignment horizontal="right" vertical="top" wrapText="1"/>
    </xf>
    <xf numFmtId="6" fontId="20" fillId="0" borderId="0" xfId="0" applyNumberFormat="1" applyFont="1" applyAlignment="1">
      <alignment horizontal="right" wrapText="1"/>
    </xf>
    <xf numFmtId="6" fontId="20" fillId="0" borderId="31" xfId="0" applyNumberFormat="1" applyFont="1" applyBorder="1" applyAlignment="1">
      <alignment horizontal="right" vertical="top" wrapText="1"/>
    </xf>
    <xf numFmtId="4" fontId="20" fillId="0" borderId="28" xfId="0" applyNumberFormat="1" applyFont="1" applyBorder="1" applyAlignment="1">
      <alignment horizontal="right" vertical="top" wrapText="1"/>
    </xf>
    <xf numFmtId="4" fontId="20" fillId="0" borderId="28" xfId="0" applyNumberFormat="1" applyFont="1" applyBorder="1" applyAlignment="1">
      <alignment horizontal="right" wrapText="1"/>
    </xf>
    <xf numFmtId="4" fontId="20" fillId="0" borderId="29" xfId="0" applyNumberFormat="1" applyFont="1" applyBorder="1" applyAlignment="1">
      <alignment horizontal="right" wrapText="1"/>
    </xf>
    <xf numFmtId="4" fontId="20" fillId="0" borderId="0" xfId="0" applyNumberFormat="1" applyFont="1" applyAlignment="1">
      <alignment horizontal="right" vertical="top" wrapText="1"/>
    </xf>
    <xf numFmtId="4" fontId="20" fillId="0" borderId="0" xfId="0" applyNumberFormat="1" applyFont="1" applyAlignment="1">
      <alignment horizontal="right" wrapText="1"/>
    </xf>
    <xf numFmtId="4" fontId="20" fillId="0" borderId="31" xfId="0" applyNumberFormat="1" applyFont="1" applyBorder="1" applyAlignment="1">
      <alignment horizontal="right" wrapText="1"/>
    </xf>
    <xf numFmtId="0" fontId="21" fillId="0" borderId="40" xfId="0" applyFont="1" applyBorder="1" applyAlignment="1">
      <alignment vertical="top" wrapText="1"/>
    </xf>
    <xf numFmtId="4" fontId="20" fillId="0" borderId="41" xfId="0" applyNumberFormat="1" applyFont="1" applyBorder="1" applyAlignment="1">
      <alignment horizontal="right" vertical="top" wrapText="1"/>
    </xf>
    <xf numFmtId="4" fontId="20" fillId="0" borderId="41" xfId="0" applyNumberFormat="1" applyFont="1" applyBorder="1" applyAlignment="1">
      <alignment horizontal="right" wrapText="1"/>
    </xf>
    <xf numFmtId="4" fontId="20" fillId="0" borderId="42" xfId="0" applyNumberFormat="1" applyFont="1" applyBorder="1" applyAlignment="1">
      <alignment horizontal="right" wrapText="1"/>
    </xf>
    <xf numFmtId="0" fontId="21" fillId="4" borderId="19" xfId="0" applyFont="1" applyFill="1" applyBorder="1" applyAlignment="1">
      <alignment horizontal="center"/>
    </xf>
    <xf numFmtId="0" fontId="20" fillId="4" borderId="19" xfId="0" applyFont="1" applyFill="1" applyBorder="1" applyAlignment="1">
      <alignment horizontal="center"/>
    </xf>
    <xf numFmtId="0" fontId="20" fillId="0" borderId="19" xfId="0" applyFont="1" applyBorder="1" applyAlignment="1">
      <alignment horizontal="center"/>
    </xf>
    <xf numFmtId="1" fontId="20" fillId="0" borderId="19" xfId="0" applyNumberFormat="1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4" fillId="4" borderId="17" xfId="0" applyFont="1" applyFill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168" fontId="20" fillId="0" borderId="21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168" fontId="20" fillId="0" borderId="23" xfId="0" applyNumberFormat="1" applyFont="1" applyBorder="1" applyAlignment="1">
      <alignment horizontal="center"/>
    </xf>
    <xf numFmtId="0" fontId="14" fillId="0" borderId="0" xfId="0" applyFont="1" applyBorder="1" applyAlignment="1">
      <alignment vertical="top" wrapText="1"/>
    </xf>
    <xf numFmtId="0" fontId="22" fillId="0" borderId="0" xfId="0" applyFont="1" applyAlignment="1">
      <alignment horizontal="center"/>
    </xf>
    <xf numFmtId="0" fontId="22" fillId="0" borderId="0" xfId="0" applyFont="1" applyBorder="1"/>
    <xf numFmtId="0" fontId="10" fillId="0" borderId="0" xfId="0" applyFont="1" applyBorder="1" applyAlignment="1">
      <alignment horizontal="left" vertical="top" wrapText="1"/>
    </xf>
    <xf numFmtId="0" fontId="10" fillId="5" borderId="0" xfId="0" applyFont="1" applyFill="1"/>
    <xf numFmtId="0" fontId="22" fillId="5" borderId="0" xfId="0" applyFont="1" applyFill="1"/>
    <xf numFmtId="0" fontId="10" fillId="0" borderId="0" xfId="0" applyFont="1" applyAlignment="1">
      <alignment horizontal="left"/>
    </xf>
    <xf numFmtId="1" fontId="20" fillId="0" borderId="0" xfId="0" applyNumberFormat="1" applyFont="1" applyAlignment="1">
      <alignment horizontal="center"/>
    </xf>
    <xf numFmtId="0" fontId="21" fillId="0" borderId="0" xfId="0" applyFont="1"/>
    <xf numFmtId="43" fontId="0" fillId="0" borderId="0" xfId="1" applyFont="1" applyBorder="1"/>
    <xf numFmtId="165" fontId="1" fillId="0" borderId="4" xfId="0" applyNumberFormat="1" applyFont="1" applyBorder="1"/>
    <xf numFmtId="165" fontId="1" fillId="0" borderId="6" xfId="0" applyNumberFormat="1" applyFont="1" applyBorder="1"/>
    <xf numFmtId="0" fontId="3" fillId="2" borderId="0" xfId="0" applyFont="1" applyFill="1" applyBorder="1" applyAlignment="1">
      <alignment horizontal="center"/>
    </xf>
    <xf numFmtId="165" fontId="26" fillId="3" borderId="0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7" fillId="5" borderId="0" xfId="0" applyFont="1" applyFill="1" applyAlignment="1">
      <alignment horizontal="center"/>
    </xf>
    <xf numFmtId="0" fontId="27" fillId="5" borderId="0" xfId="0" applyFont="1" applyFill="1"/>
    <xf numFmtId="0" fontId="1" fillId="5" borderId="0" xfId="0" applyFont="1" applyFill="1" applyAlignment="1">
      <alignment horizontal="center"/>
    </xf>
    <xf numFmtId="168" fontId="27" fillId="0" borderId="0" xfId="0" applyNumberFormat="1" applyFont="1" applyAlignment="1">
      <alignment horizontal="center"/>
    </xf>
    <xf numFmtId="166" fontId="27" fillId="0" borderId="0" xfId="0" applyNumberFormat="1" applyFont="1" applyAlignment="1">
      <alignment horizontal="center"/>
    </xf>
    <xf numFmtId="0" fontId="27" fillId="7" borderId="0" xfId="0" applyFont="1" applyFill="1" applyAlignment="1">
      <alignment horizontal="center"/>
    </xf>
    <xf numFmtId="0" fontId="27" fillId="7" borderId="0" xfId="0" applyFont="1" applyFill="1"/>
    <xf numFmtId="0" fontId="21" fillId="0" borderId="27" xfId="0" applyFont="1" applyBorder="1" applyAlignment="1">
      <alignment vertical="top" wrapText="1"/>
    </xf>
    <xf numFmtId="0" fontId="21" fillId="0" borderId="28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5" fillId="0" borderId="0" xfId="0" applyFont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1" fillId="5" borderId="17" xfId="0" applyFont="1" applyFill="1" applyBorder="1" applyAlignment="1">
      <alignment horizontal="center"/>
    </xf>
    <xf numFmtId="0" fontId="21" fillId="5" borderId="14" xfId="0" applyFont="1" applyFill="1" applyBorder="1" applyAlignment="1">
      <alignment horizontal="center"/>
    </xf>
    <xf numFmtId="0" fontId="21" fillId="5" borderId="1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Figure 2.1: Convexity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Convexity!$B$5</c:f>
              <c:strCache>
                <c:ptCount val="1"/>
                <c:pt idx="0">
                  <c:v>10-YR</c:v>
                </c:pt>
              </c:strCache>
            </c:strRef>
          </c:tx>
          <c:cat>
            <c:numRef>
              <c:f>Convexity!$B$6:$B$8</c:f>
              <c:numCache>
                <c:formatCode>General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</c:numCache>
            </c:numRef>
          </c:cat>
          <c:val>
            <c:numRef>
              <c:f>Convexity!$B$10:$B$12</c:f>
              <c:numCache>
                <c:formatCode>General</c:formatCode>
                <c:ptCount val="3"/>
                <c:pt idx="0">
                  <c:v>1.3897290571411713</c:v>
                </c:pt>
                <c:pt idx="1">
                  <c:v>0.99999999999999989</c:v>
                </c:pt>
                <c:pt idx="2">
                  <c:v>0.7451377160202024</c:v>
                </c:pt>
              </c:numCache>
            </c:numRef>
          </c:val>
        </c:ser>
        <c:ser>
          <c:idx val="1"/>
          <c:order val="1"/>
          <c:tx>
            <c:strRef>
              <c:f>Convexity!$C$5</c:f>
              <c:strCache>
                <c:ptCount val="1"/>
                <c:pt idx="0">
                  <c:v>20-YR</c:v>
                </c:pt>
              </c:strCache>
            </c:strRef>
          </c:tx>
          <c:cat>
            <c:numRef>
              <c:f>Convexity!$B$6:$B$8</c:f>
              <c:numCache>
                <c:formatCode>General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</c:numCache>
            </c:numRef>
          </c:cat>
          <c:val>
            <c:numRef>
              <c:f>Convexity!$C$10:$C$12</c:f>
              <c:numCache>
                <c:formatCode>General</c:formatCode>
                <c:ptCount val="3"/>
                <c:pt idx="0">
                  <c:v>1.6275693763021974</c:v>
                </c:pt>
                <c:pt idx="1">
                  <c:v>1</c:v>
                </c:pt>
                <c:pt idx="2">
                  <c:v>0.68513978342660198</c:v>
                </c:pt>
              </c:numCache>
            </c:numRef>
          </c:val>
        </c:ser>
        <c:ser>
          <c:idx val="2"/>
          <c:order val="2"/>
          <c:tx>
            <c:strRef>
              <c:f>Convexity!$D$5</c:f>
              <c:strCache>
                <c:ptCount val="1"/>
                <c:pt idx="0">
                  <c:v>30-YR</c:v>
                </c:pt>
              </c:strCache>
            </c:strRef>
          </c:tx>
          <c:cat>
            <c:numRef>
              <c:f>Convexity!$B$6:$B$8</c:f>
              <c:numCache>
                <c:formatCode>General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</c:numCache>
            </c:numRef>
          </c:cat>
          <c:val>
            <c:numRef>
              <c:f>Convexity!$D$10:$D$12</c:f>
              <c:numCache>
                <c:formatCode>General</c:formatCode>
                <c:ptCount val="3"/>
                <c:pt idx="0">
                  <c:v>1.7727164121264416</c:v>
                </c:pt>
                <c:pt idx="1">
                  <c:v>1</c:v>
                </c:pt>
                <c:pt idx="2">
                  <c:v>0.67101548123761445</c:v>
                </c:pt>
              </c:numCache>
            </c:numRef>
          </c:val>
        </c:ser>
        <c:marker val="1"/>
        <c:axId val="129760640"/>
        <c:axId val="130111360"/>
      </c:lineChart>
      <c:catAx>
        <c:axId val="129760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Yield</a:t>
                </a:r>
              </a:p>
            </c:rich>
          </c:tx>
        </c:title>
        <c:numFmt formatCode="General" sourceLinked="1"/>
        <c:tickLblPos val="nextTo"/>
        <c:crossAx val="130111360"/>
        <c:crosses val="autoZero"/>
        <c:auto val="1"/>
        <c:lblAlgn val="ctr"/>
        <c:lblOffset val="100"/>
      </c:catAx>
      <c:valAx>
        <c:axId val="1301113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Bond Price/Face</a:t>
                </a:r>
              </a:p>
            </c:rich>
          </c:tx>
        </c:title>
        <c:numFmt formatCode="General" sourceLinked="1"/>
        <c:tickLblPos val="nextTo"/>
        <c:crossAx val="129760640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Figure 2.2: Breakeven Rate:</a:t>
            </a:r>
            <a:r>
              <a:rPr lang="en-US" sz="1600" baseline="0"/>
              <a:t>  Nominal over TIPS</a:t>
            </a:r>
          </a:p>
        </c:rich>
      </c:tx>
      <c:layout>
        <c:manualLayout>
          <c:xMode val="edge"/>
          <c:yMode val="edge"/>
          <c:x val="0.18095144356955428"/>
          <c:y val="0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TIPS!$B$1</c:f>
              <c:strCache>
                <c:ptCount val="1"/>
                <c:pt idx="0">
                  <c:v>2 year</c:v>
                </c:pt>
              </c:strCache>
            </c:strRef>
          </c:tx>
          <c:marker>
            <c:symbol val="none"/>
          </c:marker>
          <c:cat>
            <c:numRef>
              <c:f>TIPS!$A$2:$A$25</c:f>
              <c:numCache>
                <c:formatCode>mmm\-yy</c:formatCode>
                <c:ptCount val="24"/>
                <c:pt idx="0">
                  <c:v>38018</c:v>
                </c:pt>
                <c:pt idx="1">
                  <c:v>38047</c:v>
                </c:pt>
                <c:pt idx="2">
                  <c:v>38078</c:v>
                </c:pt>
                <c:pt idx="3">
                  <c:v>38108</c:v>
                </c:pt>
                <c:pt idx="4">
                  <c:v>38139</c:v>
                </c:pt>
                <c:pt idx="5">
                  <c:v>38169</c:v>
                </c:pt>
                <c:pt idx="6">
                  <c:v>38200</c:v>
                </c:pt>
                <c:pt idx="7">
                  <c:v>38231</c:v>
                </c:pt>
                <c:pt idx="8">
                  <c:v>38261</c:v>
                </c:pt>
                <c:pt idx="9">
                  <c:v>38292</c:v>
                </c:pt>
                <c:pt idx="10">
                  <c:v>38322</c:v>
                </c:pt>
                <c:pt idx="11">
                  <c:v>38353</c:v>
                </c:pt>
                <c:pt idx="12">
                  <c:v>38384</c:v>
                </c:pt>
                <c:pt idx="13">
                  <c:v>38412</c:v>
                </c:pt>
                <c:pt idx="14">
                  <c:v>38443</c:v>
                </c:pt>
                <c:pt idx="15">
                  <c:v>38473</c:v>
                </c:pt>
                <c:pt idx="16">
                  <c:v>38504</c:v>
                </c:pt>
                <c:pt idx="17">
                  <c:v>38534</c:v>
                </c:pt>
                <c:pt idx="18">
                  <c:v>38565</c:v>
                </c:pt>
                <c:pt idx="19">
                  <c:v>38596</c:v>
                </c:pt>
                <c:pt idx="20">
                  <c:v>38626</c:v>
                </c:pt>
                <c:pt idx="21">
                  <c:v>38657</c:v>
                </c:pt>
                <c:pt idx="22">
                  <c:v>38687</c:v>
                </c:pt>
                <c:pt idx="23">
                  <c:v>38718</c:v>
                </c:pt>
              </c:numCache>
            </c:numRef>
          </c:cat>
          <c:val>
            <c:numRef>
              <c:f>TIPS!$B$2:$B$25</c:f>
              <c:numCache>
                <c:formatCode>General</c:formatCode>
                <c:ptCount val="24"/>
                <c:pt idx="0">
                  <c:v>1.6</c:v>
                </c:pt>
                <c:pt idx="1">
                  <c:v>1.6</c:v>
                </c:pt>
                <c:pt idx="2">
                  <c:v>1.8</c:v>
                </c:pt>
                <c:pt idx="3">
                  <c:v>2.1</c:v>
                </c:pt>
                <c:pt idx="4">
                  <c:v>2.1</c:v>
                </c:pt>
                <c:pt idx="5">
                  <c:v>2.2000000000000002</c:v>
                </c:pt>
                <c:pt idx="6">
                  <c:v>2.1</c:v>
                </c:pt>
                <c:pt idx="7">
                  <c:v>2.2000000000000002</c:v>
                </c:pt>
                <c:pt idx="8">
                  <c:v>2.4</c:v>
                </c:pt>
                <c:pt idx="9">
                  <c:v>2.7</c:v>
                </c:pt>
                <c:pt idx="10">
                  <c:v>2.6</c:v>
                </c:pt>
                <c:pt idx="11">
                  <c:v>2.4</c:v>
                </c:pt>
                <c:pt idx="12">
                  <c:v>3</c:v>
                </c:pt>
                <c:pt idx="13">
                  <c:v>3.2</c:v>
                </c:pt>
                <c:pt idx="14">
                  <c:v>3.2</c:v>
                </c:pt>
                <c:pt idx="15">
                  <c:v>2.7</c:v>
                </c:pt>
                <c:pt idx="16">
                  <c:v>2.4</c:v>
                </c:pt>
                <c:pt idx="17">
                  <c:v>2.5</c:v>
                </c:pt>
                <c:pt idx="18">
                  <c:v>3.2</c:v>
                </c:pt>
                <c:pt idx="19">
                  <c:v>3.5</c:v>
                </c:pt>
                <c:pt idx="20">
                  <c:v>3.2</c:v>
                </c:pt>
                <c:pt idx="21">
                  <c:v>1.9</c:v>
                </c:pt>
                <c:pt idx="22">
                  <c:v>1.8</c:v>
                </c:pt>
                <c:pt idx="23">
                  <c:v>2.7</c:v>
                </c:pt>
              </c:numCache>
            </c:numRef>
          </c:val>
        </c:ser>
        <c:ser>
          <c:idx val="1"/>
          <c:order val="1"/>
          <c:tx>
            <c:strRef>
              <c:f>TIPS!$C$1</c:f>
              <c:strCache>
                <c:ptCount val="1"/>
                <c:pt idx="0">
                  <c:v>5 year</c:v>
                </c:pt>
              </c:strCache>
            </c:strRef>
          </c:tx>
          <c:marker>
            <c:symbol val="none"/>
          </c:marker>
          <c:cat>
            <c:numRef>
              <c:f>TIPS!$A$2:$A$25</c:f>
              <c:numCache>
                <c:formatCode>mmm\-yy</c:formatCode>
                <c:ptCount val="24"/>
                <c:pt idx="0">
                  <c:v>38018</c:v>
                </c:pt>
                <c:pt idx="1">
                  <c:v>38047</c:v>
                </c:pt>
                <c:pt idx="2">
                  <c:v>38078</c:v>
                </c:pt>
                <c:pt idx="3">
                  <c:v>38108</c:v>
                </c:pt>
                <c:pt idx="4">
                  <c:v>38139</c:v>
                </c:pt>
                <c:pt idx="5">
                  <c:v>38169</c:v>
                </c:pt>
                <c:pt idx="6">
                  <c:v>38200</c:v>
                </c:pt>
                <c:pt idx="7">
                  <c:v>38231</c:v>
                </c:pt>
                <c:pt idx="8">
                  <c:v>38261</c:v>
                </c:pt>
                <c:pt idx="9">
                  <c:v>38292</c:v>
                </c:pt>
                <c:pt idx="10">
                  <c:v>38322</c:v>
                </c:pt>
                <c:pt idx="11">
                  <c:v>38353</c:v>
                </c:pt>
                <c:pt idx="12">
                  <c:v>38384</c:v>
                </c:pt>
                <c:pt idx="13">
                  <c:v>38412</c:v>
                </c:pt>
                <c:pt idx="14">
                  <c:v>38443</c:v>
                </c:pt>
                <c:pt idx="15">
                  <c:v>38473</c:v>
                </c:pt>
                <c:pt idx="16">
                  <c:v>38504</c:v>
                </c:pt>
                <c:pt idx="17">
                  <c:v>38534</c:v>
                </c:pt>
                <c:pt idx="18">
                  <c:v>38565</c:v>
                </c:pt>
                <c:pt idx="19">
                  <c:v>38596</c:v>
                </c:pt>
                <c:pt idx="20">
                  <c:v>38626</c:v>
                </c:pt>
                <c:pt idx="21">
                  <c:v>38657</c:v>
                </c:pt>
                <c:pt idx="22">
                  <c:v>38687</c:v>
                </c:pt>
                <c:pt idx="23">
                  <c:v>38718</c:v>
                </c:pt>
              </c:numCache>
            </c:numRef>
          </c:cat>
          <c:val>
            <c:numRef>
              <c:f>TIPS!$C$2:$C$25</c:f>
              <c:numCache>
                <c:formatCode>General</c:formatCode>
                <c:ptCount val="24"/>
                <c:pt idx="0">
                  <c:v>2.1</c:v>
                </c:pt>
                <c:pt idx="1">
                  <c:v>2</c:v>
                </c:pt>
                <c:pt idx="2">
                  <c:v>2.1</c:v>
                </c:pt>
                <c:pt idx="3">
                  <c:v>2.4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2.4</c:v>
                </c:pt>
                <c:pt idx="9">
                  <c:v>2.7</c:v>
                </c:pt>
                <c:pt idx="10">
                  <c:v>2.6</c:v>
                </c:pt>
                <c:pt idx="11">
                  <c:v>2.6</c:v>
                </c:pt>
                <c:pt idx="12">
                  <c:v>2.9</c:v>
                </c:pt>
                <c:pt idx="13">
                  <c:v>2.9</c:v>
                </c:pt>
                <c:pt idx="14">
                  <c:v>2.7</c:v>
                </c:pt>
                <c:pt idx="15">
                  <c:v>2.5</c:v>
                </c:pt>
                <c:pt idx="16">
                  <c:v>2.2999999999999998</c:v>
                </c:pt>
                <c:pt idx="17">
                  <c:v>2.4</c:v>
                </c:pt>
                <c:pt idx="18">
                  <c:v>2.5</c:v>
                </c:pt>
                <c:pt idx="19">
                  <c:v>2.8</c:v>
                </c:pt>
                <c:pt idx="20">
                  <c:v>2.7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2.6</c:v>
                </c:pt>
              </c:numCache>
            </c:numRef>
          </c:val>
        </c:ser>
        <c:ser>
          <c:idx val="2"/>
          <c:order val="2"/>
          <c:tx>
            <c:strRef>
              <c:f>TIPS!$D$1</c:f>
              <c:strCache>
                <c:ptCount val="1"/>
                <c:pt idx="0">
                  <c:v>10 Year</c:v>
                </c:pt>
              </c:strCache>
            </c:strRef>
          </c:tx>
          <c:marker>
            <c:symbol val="none"/>
          </c:marker>
          <c:cat>
            <c:numRef>
              <c:f>TIPS!$A$2:$A$25</c:f>
              <c:numCache>
                <c:formatCode>mmm\-yy</c:formatCode>
                <c:ptCount val="24"/>
                <c:pt idx="0">
                  <c:v>38018</c:v>
                </c:pt>
                <c:pt idx="1">
                  <c:v>38047</c:v>
                </c:pt>
                <c:pt idx="2">
                  <c:v>38078</c:v>
                </c:pt>
                <c:pt idx="3">
                  <c:v>38108</c:v>
                </c:pt>
                <c:pt idx="4">
                  <c:v>38139</c:v>
                </c:pt>
                <c:pt idx="5">
                  <c:v>38169</c:v>
                </c:pt>
                <c:pt idx="6">
                  <c:v>38200</c:v>
                </c:pt>
                <c:pt idx="7">
                  <c:v>38231</c:v>
                </c:pt>
                <c:pt idx="8">
                  <c:v>38261</c:v>
                </c:pt>
                <c:pt idx="9">
                  <c:v>38292</c:v>
                </c:pt>
                <c:pt idx="10">
                  <c:v>38322</c:v>
                </c:pt>
                <c:pt idx="11">
                  <c:v>38353</c:v>
                </c:pt>
                <c:pt idx="12">
                  <c:v>38384</c:v>
                </c:pt>
                <c:pt idx="13">
                  <c:v>38412</c:v>
                </c:pt>
                <c:pt idx="14">
                  <c:v>38443</c:v>
                </c:pt>
                <c:pt idx="15">
                  <c:v>38473</c:v>
                </c:pt>
                <c:pt idx="16">
                  <c:v>38504</c:v>
                </c:pt>
                <c:pt idx="17">
                  <c:v>38534</c:v>
                </c:pt>
                <c:pt idx="18">
                  <c:v>38565</c:v>
                </c:pt>
                <c:pt idx="19">
                  <c:v>38596</c:v>
                </c:pt>
                <c:pt idx="20">
                  <c:v>38626</c:v>
                </c:pt>
                <c:pt idx="21">
                  <c:v>38657</c:v>
                </c:pt>
                <c:pt idx="22">
                  <c:v>38687</c:v>
                </c:pt>
                <c:pt idx="23">
                  <c:v>38718</c:v>
                </c:pt>
              </c:numCache>
            </c:numRef>
          </c:cat>
          <c:val>
            <c:numRef>
              <c:f>TIPS!$D$2:$D$25</c:f>
              <c:numCache>
                <c:formatCode>General</c:formatCode>
                <c:ptCount val="24"/>
                <c:pt idx="12">
                  <c:v>2.7</c:v>
                </c:pt>
                <c:pt idx="13">
                  <c:v>2.7</c:v>
                </c:pt>
                <c:pt idx="14">
                  <c:v>2.6</c:v>
                </c:pt>
                <c:pt idx="15">
                  <c:v>2.4</c:v>
                </c:pt>
                <c:pt idx="16">
                  <c:v>2.2999999999999998</c:v>
                </c:pt>
                <c:pt idx="17">
                  <c:v>2.4</c:v>
                </c:pt>
                <c:pt idx="18">
                  <c:v>2.4</c:v>
                </c:pt>
                <c:pt idx="19">
                  <c:v>2.6</c:v>
                </c:pt>
                <c:pt idx="20">
                  <c:v>2.6</c:v>
                </c:pt>
                <c:pt idx="21">
                  <c:v>2.5</c:v>
                </c:pt>
                <c:pt idx="22">
                  <c:v>2.4</c:v>
                </c:pt>
                <c:pt idx="23">
                  <c:v>2.6</c:v>
                </c:pt>
              </c:numCache>
            </c:numRef>
          </c:val>
        </c:ser>
        <c:ser>
          <c:idx val="3"/>
          <c:order val="3"/>
          <c:tx>
            <c:strRef>
              <c:f>TIPS!$E$1</c:f>
              <c:strCache>
                <c:ptCount val="1"/>
                <c:pt idx="0">
                  <c:v>20 Year</c:v>
                </c:pt>
              </c:strCache>
            </c:strRef>
          </c:tx>
          <c:marker>
            <c:symbol val="none"/>
          </c:marker>
          <c:cat>
            <c:numRef>
              <c:f>TIPS!$A$2:$A$25</c:f>
              <c:numCache>
                <c:formatCode>mmm\-yy</c:formatCode>
                <c:ptCount val="24"/>
                <c:pt idx="0">
                  <c:v>38018</c:v>
                </c:pt>
                <c:pt idx="1">
                  <c:v>38047</c:v>
                </c:pt>
                <c:pt idx="2">
                  <c:v>38078</c:v>
                </c:pt>
                <c:pt idx="3">
                  <c:v>38108</c:v>
                </c:pt>
                <c:pt idx="4">
                  <c:v>38139</c:v>
                </c:pt>
                <c:pt idx="5">
                  <c:v>38169</c:v>
                </c:pt>
                <c:pt idx="6">
                  <c:v>38200</c:v>
                </c:pt>
                <c:pt idx="7">
                  <c:v>38231</c:v>
                </c:pt>
                <c:pt idx="8">
                  <c:v>38261</c:v>
                </c:pt>
                <c:pt idx="9">
                  <c:v>38292</c:v>
                </c:pt>
                <c:pt idx="10">
                  <c:v>38322</c:v>
                </c:pt>
                <c:pt idx="11">
                  <c:v>38353</c:v>
                </c:pt>
                <c:pt idx="12">
                  <c:v>38384</c:v>
                </c:pt>
                <c:pt idx="13">
                  <c:v>38412</c:v>
                </c:pt>
                <c:pt idx="14">
                  <c:v>38443</c:v>
                </c:pt>
                <c:pt idx="15">
                  <c:v>38473</c:v>
                </c:pt>
                <c:pt idx="16">
                  <c:v>38504</c:v>
                </c:pt>
                <c:pt idx="17">
                  <c:v>38534</c:v>
                </c:pt>
                <c:pt idx="18">
                  <c:v>38565</c:v>
                </c:pt>
                <c:pt idx="19">
                  <c:v>38596</c:v>
                </c:pt>
                <c:pt idx="20">
                  <c:v>38626</c:v>
                </c:pt>
                <c:pt idx="21">
                  <c:v>38657</c:v>
                </c:pt>
                <c:pt idx="22">
                  <c:v>38687</c:v>
                </c:pt>
                <c:pt idx="23">
                  <c:v>38718</c:v>
                </c:pt>
              </c:numCache>
            </c:numRef>
          </c:cat>
          <c:val>
            <c:numRef>
              <c:f>TIPS!$E$2:$E$25</c:f>
              <c:numCache>
                <c:formatCode>General</c:formatCode>
                <c:ptCount val="24"/>
                <c:pt idx="0">
                  <c:v>2.9</c:v>
                </c:pt>
                <c:pt idx="1">
                  <c:v>3</c:v>
                </c:pt>
                <c:pt idx="2">
                  <c:v>2.9</c:v>
                </c:pt>
                <c:pt idx="3">
                  <c:v>3.1</c:v>
                </c:pt>
                <c:pt idx="4">
                  <c:v>3.1</c:v>
                </c:pt>
                <c:pt idx="5">
                  <c:v>2.9</c:v>
                </c:pt>
                <c:pt idx="6">
                  <c:v>2.9</c:v>
                </c:pt>
                <c:pt idx="7">
                  <c:v>2.8</c:v>
                </c:pt>
                <c:pt idx="8">
                  <c:v>2.8</c:v>
                </c:pt>
                <c:pt idx="9">
                  <c:v>3</c:v>
                </c:pt>
                <c:pt idx="10">
                  <c:v>3</c:v>
                </c:pt>
                <c:pt idx="11">
                  <c:v>2.8</c:v>
                </c:pt>
                <c:pt idx="12">
                  <c:v>2.9</c:v>
                </c:pt>
                <c:pt idx="13">
                  <c:v>3</c:v>
                </c:pt>
                <c:pt idx="14">
                  <c:v>2.8</c:v>
                </c:pt>
                <c:pt idx="15">
                  <c:v>2.7</c:v>
                </c:pt>
                <c:pt idx="16">
                  <c:v>2.6</c:v>
                </c:pt>
                <c:pt idx="17">
                  <c:v>2.6</c:v>
                </c:pt>
                <c:pt idx="18">
                  <c:v>2.6</c:v>
                </c:pt>
                <c:pt idx="19">
                  <c:v>2.8</c:v>
                </c:pt>
                <c:pt idx="20">
                  <c:v>2.8</c:v>
                </c:pt>
                <c:pt idx="21">
                  <c:v>2.7</c:v>
                </c:pt>
                <c:pt idx="22">
                  <c:v>2.7</c:v>
                </c:pt>
                <c:pt idx="23">
                  <c:v>2.8</c:v>
                </c:pt>
              </c:numCache>
            </c:numRef>
          </c:val>
        </c:ser>
        <c:marker val="1"/>
        <c:axId val="130072576"/>
        <c:axId val="130074112"/>
      </c:lineChart>
      <c:dateAx>
        <c:axId val="130072576"/>
        <c:scaling>
          <c:orientation val="minMax"/>
        </c:scaling>
        <c:axPos val="b"/>
        <c:numFmt formatCode="mmm\-yy" sourceLinked="1"/>
        <c:majorTickMark val="none"/>
        <c:tickLblPos val="nextTo"/>
        <c:crossAx val="130074112"/>
        <c:crosses val="autoZero"/>
        <c:auto val="1"/>
        <c:lblOffset val="100"/>
      </c:dateAx>
      <c:valAx>
        <c:axId val="130074112"/>
        <c:scaling>
          <c:orientation val="minMax"/>
          <c:min val="1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3007257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123825</xdr:rowOff>
    </xdr:from>
    <xdr:to>
      <xdr:col>2</xdr:col>
      <xdr:colOff>590550</xdr:colOff>
      <xdr:row>0</xdr:row>
      <xdr:rowOff>125413</xdr:rowOff>
    </xdr:to>
    <xdr:cxnSp macro="">
      <xdr:nvCxnSpPr>
        <xdr:cNvPr id="3" name="Straight Arrow Connector 2"/>
        <xdr:cNvCxnSpPr/>
      </xdr:nvCxnSpPr>
      <xdr:spPr>
        <a:xfrm rot="10800000">
          <a:off x="1295400" y="123825"/>
          <a:ext cx="533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0</xdr:row>
      <xdr:rowOff>0</xdr:rowOff>
    </xdr:from>
    <xdr:to>
      <xdr:col>13</xdr:col>
      <xdr:colOff>438149</xdr:colOff>
      <xdr:row>80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5</xdr:row>
      <xdr:rowOff>19050</xdr:rowOff>
    </xdr:from>
    <xdr:to>
      <xdr:col>14</xdr:col>
      <xdr:colOff>228599</xdr:colOff>
      <xdr:row>21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3</xdr:col>
      <xdr:colOff>114300</xdr:colOff>
      <xdr:row>4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1009650"/>
          <a:ext cx="1333500" cy="1809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5</xdr:col>
      <xdr:colOff>304800</xdr:colOff>
      <xdr:row>5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1219200"/>
          <a:ext cx="2743200" cy="1809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7</xdr:col>
      <xdr:colOff>457200</xdr:colOff>
      <xdr:row>6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1428750"/>
          <a:ext cx="4114800" cy="1809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9</xdr:col>
      <xdr:colOff>571500</xdr:colOff>
      <xdr:row>7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1638300"/>
          <a:ext cx="5448300" cy="1809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171450</xdr:colOff>
      <xdr:row>11</xdr:row>
      <xdr:rowOff>66675</xdr:rowOff>
    </xdr:from>
    <xdr:to>
      <xdr:col>2</xdr:col>
      <xdr:colOff>476250</xdr:colOff>
      <xdr:row>11</xdr:row>
      <xdr:rowOff>142875</xdr:rowOff>
    </xdr:to>
    <xdr:sp macro="" textlink="">
      <xdr:nvSpPr>
        <xdr:cNvPr id="6" name="Right Arrow 5"/>
        <xdr:cNvSpPr/>
      </xdr:nvSpPr>
      <xdr:spPr>
        <a:xfrm>
          <a:off x="1390650" y="2228850"/>
          <a:ext cx="3048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11</xdr:row>
      <xdr:rowOff>76199</xdr:rowOff>
    </xdr:from>
    <xdr:to>
      <xdr:col>4</xdr:col>
      <xdr:colOff>304800</xdr:colOff>
      <xdr:row>11</xdr:row>
      <xdr:rowOff>161924</xdr:rowOff>
    </xdr:to>
    <xdr:sp macro="" textlink="">
      <xdr:nvSpPr>
        <xdr:cNvPr id="8" name="Right Arrow 7"/>
        <xdr:cNvSpPr/>
      </xdr:nvSpPr>
      <xdr:spPr>
        <a:xfrm flipV="1">
          <a:off x="2438400" y="2238374"/>
          <a:ext cx="3048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endParaRPr lang="en-US" sz="1100"/>
        </a:p>
      </xdr:txBody>
    </xdr:sp>
    <xdr:clientData/>
  </xdr:twoCellAnchor>
  <xdr:twoCellAnchor>
    <xdr:from>
      <xdr:col>1</xdr:col>
      <xdr:colOff>609599</xdr:colOff>
      <xdr:row>18</xdr:row>
      <xdr:rowOff>0</xdr:rowOff>
    </xdr:from>
    <xdr:to>
      <xdr:col>3</xdr:col>
      <xdr:colOff>428624</xdr:colOff>
      <xdr:row>18</xdr:row>
      <xdr:rowOff>76200</xdr:rowOff>
    </xdr:to>
    <xdr:sp macro="" textlink="">
      <xdr:nvSpPr>
        <xdr:cNvPr id="9" name="Right Arrow 8"/>
        <xdr:cNvSpPr/>
      </xdr:nvSpPr>
      <xdr:spPr>
        <a:xfrm>
          <a:off x="1219199" y="3495675"/>
          <a:ext cx="103822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9525</xdr:colOff>
      <xdr:row>30</xdr:row>
      <xdr:rowOff>0</xdr:rowOff>
    </xdr:to>
    <xdr:pic>
      <xdr:nvPicPr>
        <xdr:cNvPr id="1647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71525"/>
          <a:ext cx="5495925" cy="4953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showGridLines="0" workbookViewId="0">
      <selection activeCell="H13" sqref="H13"/>
    </sheetView>
  </sheetViews>
  <sheetFormatPr defaultRowHeight="15"/>
  <cols>
    <col min="1" max="1" width="20.85546875" style="156" customWidth="1"/>
    <col min="2" max="3" width="10.7109375" style="156" customWidth="1"/>
    <col min="4" max="4" width="11" style="156" customWidth="1"/>
    <col min="5" max="16384" width="9.140625" style="156"/>
  </cols>
  <sheetData>
    <row r="1" spans="1:4" ht="15.75">
      <c r="A1" s="120" t="s">
        <v>108</v>
      </c>
    </row>
    <row r="2" spans="1:4" ht="15.75" thickBot="1"/>
    <row r="3" spans="1:4" ht="16.5" thickBot="1">
      <c r="A3" s="155"/>
      <c r="B3" s="125" t="s">
        <v>95</v>
      </c>
      <c r="C3" s="125" t="s">
        <v>80</v>
      </c>
      <c r="D3" s="126" t="s">
        <v>81</v>
      </c>
    </row>
    <row r="4" spans="1:4" ht="15.75" thickBot="1">
      <c r="A4" s="157" t="s">
        <v>96</v>
      </c>
      <c r="B4" s="158">
        <v>1000000</v>
      </c>
      <c r="C4" s="158">
        <v>1000000</v>
      </c>
      <c r="D4" s="159">
        <v>1000000</v>
      </c>
    </row>
    <row r="5" spans="1:4" ht="15.75" thickBot="1">
      <c r="A5" s="160" t="s">
        <v>83</v>
      </c>
      <c r="B5" s="161">
        <v>0.08</v>
      </c>
      <c r="C5" s="161">
        <v>0.09</v>
      </c>
      <c r="D5" s="162">
        <v>0.1</v>
      </c>
    </row>
    <row r="6" spans="1:4" ht="15.75" thickBot="1">
      <c r="A6" s="157" t="s">
        <v>84</v>
      </c>
      <c r="B6" s="151">
        <v>10</v>
      </c>
      <c r="C6" s="151">
        <v>10</v>
      </c>
      <c r="D6" s="163">
        <v>10</v>
      </c>
    </row>
    <row r="7" spans="1:4" ht="15.75" thickBot="1">
      <c r="A7" s="160" t="s">
        <v>85</v>
      </c>
      <c r="B7" s="153">
        <v>2</v>
      </c>
      <c r="C7" s="153">
        <v>2</v>
      </c>
      <c r="D7" s="164">
        <v>2</v>
      </c>
    </row>
    <row r="8" spans="1:4" ht="15.75" thickBot="1">
      <c r="A8" s="157"/>
      <c r="B8" s="149"/>
      <c r="C8" s="149"/>
      <c r="D8" s="150"/>
    </row>
    <row r="9" spans="1:4" ht="15.75" thickBot="1">
      <c r="A9" s="160" t="s">
        <v>97</v>
      </c>
      <c r="B9" s="165">
        <v>456387</v>
      </c>
      <c r="C9" s="165">
        <v>414643</v>
      </c>
      <c r="D9" s="166">
        <v>376889</v>
      </c>
    </row>
    <row r="10" spans="1:4" ht="15.75" thickBot="1">
      <c r="A10" s="157"/>
      <c r="B10" s="149"/>
      <c r="C10" s="149"/>
      <c r="D10" s="150"/>
    </row>
    <row r="11" spans="1:4" ht="15.75" thickBot="1">
      <c r="A11" s="160" t="s">
        <v>100</v>
      </c>
      <c r="B11" s="153">
        <v>106.8</v>
      </c>
      <c r="C11" s="153">
        <v>100</v>
      </c>
      <c r="D11" s="164">
        <v>93.77</v>
      </c>
    </row>
    <row r="12" spans="1:4" ht="15.75" thickBot="1">
      <c r="A12" s="157" t="s">
        <v>101</v>
      </c>
      <c r="B12" s="151">
        <v>111.31</v>
      </c>
      <c r="C12" s="151">
        <v>100</v>
      </c>
      <c r="D12" s="163">
        <v>90.54</v>
      </c>
    </row>
    <row r="13" spans="1:4" ht="15.75" thickBot="1">
      <c r="A13" s="160" t="s">
        <v>102</v>
      </c>
      <c r="B13" s="153">
        <v>109.9</v>
      </c>
      <c r="C13" s="153">
        <v>100</v>
      </c>
      <c r="D13" s="164">
        <v>91.54</v>
      </c>
    </row>
    <row r="14" spans="1:4" ht="15.75" thickBot="1">
      <c r="A14" s="157"/>
      <c r="B14" s="149"/>
      <c r="C14" s="149"/>
      <c r="D14" s="150"/>
    </row>
    <row r="15" spans="1:4" ht="15.75" thickBot="1">
      <c r="A15" s="160" t="s">
        <v>103</v>
      </c>
      <c r="B15" s="153">
        <v>6.9103000000000003</v>
      </c>
      <c r="C15" s="153">
        <v>6.7965999999999998</v>
      </c>
      <c r="D15" s="154">
        <v>6.6816000000000004</v>
      </c>
    </row>
    <row r="16" spans="1:4" ht="15.75" thickBot="1">
      <c r="A16" s="157" t="s">
        <v>104</v>
      </c>
      <c r="B16" s="151">
        <v>10.0623</v>
      </c>
      <c r="C16" s="151">
        <v>9.6148000000000007</v>
      </c>
      <c r="D16" s="152">
        <v>9.1792999999999996</v>
      </c>
    </row>
    <row r="17" spans="1:4" ht="15.75" thickBot="1">
      <c r="A17" s="160" t="s">
        <v>105</v>
      </c>
      <c r="B17" s="153">
        <v>11.5695</v>
      </c>
      <c r="C17" s="153">
        <v>10.7834</v>
      </c>
      <c r="D17" s="154">
        <v>10.0565</v>
      </c>
    </row>
    <row r="18" spans="1:4" ht="15.75" thickBot="1">
      <c r="A18" s="157"/>
      <c r="B18" s="151"/>
      <c r="C18" s="151"/>
      <c r="D18" s="152"/>
    </row>
    <row r="19" spans="1:4" ht="25.5" customHeight="1" thickBot="1">
      <c r="A19" s="214" t="s">
        <v>98</v>
      </c>
      <c r="B19" s="215"/>
      <c r="C19" s="153"/>
      <c r="D19" s="154"/>
    </row>
    <row r="20" spans="1:4" ht="15.75" thickBot="1">
      <c r="A20" s="157" t="s">
        <v>106</v>
      </c>
      <c r="B20" s="167">
        <v>-18848.62</v>
      </c>
      <c r="C20" s="168">
        <v>136674.01999999999</v>
      </c>
      <c r="D20" s="169">
        <v>352610.68</v>
      </c>
    </row>
    <row r="21" spans="1:4" ht="15.75" thickBot="1">
      <c r="A21" s="160" t="s">
        <v>107</v>
      </c>
      <c r="B21" s="170">
        <v>475235.57</v>
      </c>
      <c r="C21" s="171">
        <v>277968.84000000003</v>
      </c>
      <c r="D21" s="172">
        <v>24278.799999999999</v>
      </c>
    </row>
    <row r="22" spans="1:4" ht="15.75" thickBot="1">
      <c r="A22" s="157"/>
      <c r="B22" s="151"/>
      <c r="C22" s="151"/>
      <c r="D22" s="152"/>
    </row>
    <row r="23" spans="1:4" ht="25.5" customHeight="1" thickBot="1">
      <c r="A23" s="214" t="s">
        <v>99</v>
      </c>
      <c r="B23" s="215"/>
      <c r="C23" s="153"/>
      <c r="D23" s="154"/>
    </row>
    <row r="24" spans="1:4" ht="15.75" thickBot="1">
      <c r="A24" s="157" t="s">
        <v>106</v>
      </c>
      <c r="B24" s="167">
        <v>302645.45</v>
      </c>
      <c r="C24" s="168">
        <v>333168.02</v>
      </c>
      <c r="D24" s="169">
        <v>370578.89</v>
      </c>
    </row>
    <row r="25" spans="1:4" ht="15.75" thickBot="1">
      <c r="A25" s="173" t="s">
        <v>107</v>
      </c>
      <c r="B25" s="174">
        <v>153741.5</v>
      </c>
      <c r="C25" s="175">
        <v>81474.84</v>
      </c>
      <c r="D25" s="176">
        <v>6310.59</v>
      </c>
    </row>
  </sheetData>
  <mergeCells count="2">
    <mergeCell ref="A19:B19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35" sqref="D35"/>
    </sheetView>
  </sheetViews>
  <sheetFormatPr defaultRowHeight="15"/>
  <cols>
    <col min="1" max="1" width="10.7109375" bestFit="1" customWidth="1"/>
    <col min="2" max="2" width="12" bestFit="1" customWidth="1"/>
    <col min="3" max="3" width="9.85546875" bestFit="1" customWidth="1"/>
    <col min="4" max="4" width="13.5703125" bestFit="1" customWidth="1"/>
  </cols>
  <sheetData>
    <row r="1" spans="1:5" ht="15.75" thickBot="1"/>
    <row r="2" spans="1:5" ht="15.75" thickBot="1">
      <c r="A2" s="12" t="s">
        <v>12</v>
      </c>
      <c r="B2" s="6">
        <v>0.05</v>
      </c>
      <c r="D2" s="14" t="s">
        <v>20</v>
      </c>
      <c r="E2" s="53">
        <f>SUM(D8:D17)</f>
        <v>691.13060283260745</v>
      </c>
    </row>
    <row r="3" spans="1:5">
      <c r="A3" s="7" t="s">
        <v>14</v>
      </c>
      <c r="B3" s="46">
        <v>10</v>
      </c>
    </row>
    <row r="4" spans="1:5">
      <c r="A4" s="7" t="s">
        <v>13</v>
      </c>
      <c r="B4" s="46">
        <v>1000</v>
      </c>
    </row>
    <row r="5" spans="1:5" ht="15.75" thickBot="1">
      <c r="A5" s="9" t="s">
        <v>15</v>
      </c>
      <c r="B5" s="13">
        <v>10</v>
      </c>
    </row>
    <row r="6" spans="1:5" ht="15.75" thickBot="1"/>
    <row r="7" spans="1:5">
      <c r="A7" s="10" t="s">
        <v>16</v>
      </c>
      <c r="B7" s="66" t="s">
        <v>17</v>
      </c>
      <c r="C7" s="66" t="s">
        <v>18</v>
      </c>
      <c r="D7" s="56" t="s">
        <v>19</v>
      </c>
    </row>
    <row r="8" spans="1:5">
      <c r="A8" s="7">
        <v>1</v>
      </c>
      <c r="B8" s="19">
        <f>(1+$B$2)^(-A8)</f>
        <v>0.95238095238095233</v>
      </c>
      <c r="C8" s="19">
        <f>$B$3</f>
        <v>10</v>
      </c>
      <c r="D8" s="67">
        <f>C8*B8</f>
        <v>9.5238095238095237</v>
      </c>
    </row>
    <row r="9" spans="1:5">
      <c r="A9" s="7">
        <f>A8+1</f>
        <v>2</v>
      </c>
      <c r="B9" s="19">
        <f t="shared" ref="B9:B17" si="0">(1+$B$2)^(-A9)</f>
        <v>0.90702947845804982</v>
      </c>
      <c r="C9" s="19">
        <f t="shared" ref="C9:C16" si="1">$B$3</f>
        <v>10</v>
      </c>
      <c r="D9" s="67">
        <f t="shared" ref="D9:D17" si="2">C9*B9</f>
        <v>9.0702947845804989</v>
      </c>
    </row>
    <row r="10" spans="1:5">
      <c r="A10" s="7">
        <f t="shared" ref="A10:A16" si="3">A9+1</f>
        <v>3</v>
      </c>
      <c r="B10" s="19">
        <f t="shared" si="0"/>
        <v>0.86383759853147601</v>
      </c>
      <c r="C10" s="19">
        <f t="shared" si="1"/>
        <v>10</v>
      </c>
      <c r="D10" s="67">
        <f t="shared" si="2"/>
        <v>8.6383759853147595</v>
      </c>
    </row>
    <row r="11" spans="1:5">
      <c r="A11" s="7">
        <f t="shared" si="3"/>
        <v>4</v>
      </c>
      <c r="B11" s="19">
        <f t="shared" si="0"/>
        <v>0.82270247479188197</v>
      </c>
      <c r="C11" s="19">
        <f t="shared" si="1"/>
        <v>10</v>
      </c>
      <c r="D11" s="67">
        <f t="shared" si="2"/>
        <v>8.2270247479188203</v>
      </c>
    </row>
    <row r="12" spans="1:5">
      <c r="A12" s="7">
        <f t="shared" si="3"/>
        <v>5</v>
      </c>
      <c r="B12" s="19">
        <f t="shared" si="0"/>
        <v>0.78352616646845896</v>
      </c>
      <c r="C12" s="19">
        <f t="shared" si="1"/>
        <v>10</v>
      </c>
      <c r="D12" s="67">
        <f t="shared" si="2"/>
        <v>7.8352616646845892</v>
      </c>
    </row>
    <row r="13" spans="1:5">
      <c r="A13" s="7">
        <f t="shared" si="3"/>
        <v>6</v>
      </c>
      <c r="B13" s="19">
        <f t="shared" si="0"/>
        <v>0.74621539663662761</v>
      </c>
      <c r="C13" s="19">
        <f t="shared" si="1"/>
        <v>10</v>
      </c>
      <c r="D13" s="67">
        <f t="shared" si="2"/>
        <v>7.4621539663662766</v>
      </c>
    </row>
    <row r="14" spans="1:5">
      <c r="A14" s="7">
        <f t="shared" si="3"/>
        <v>7</v>
      </c>
      <c r="B14" s="19">
        <f t="shared" si="0"/>
        <v>0.71068133013012147</v>
      </c>
      <c r="C14" s="19">
        <f t="shared" si="1"/>
        <v>10</v>
      </c>
      <c r="D14" s="67">
        <f t="shared" si="2"/>
        <v>7.1068133013012149</v>
      </c>
    </row>
    <row r="15" spans="1:5">
      <c r="A15" s="7">
        <f t="shared" si="3"/>
        <v>8</v>
      </c>
      <c r="B15" s="19">
        <f t="shared" si="0"/>
        <v>0.67683936202868722</v>
      </c>
      <c r="C15" s="19">
        <f t="shared" si="1"/>
        <v>10</v>
      </c>
      <c r="D15" s="67">
        <f t="shared" si="2"/>
        <v>6.7683936202868722</v>
      </c>
    </row>
    <row r="16" spans="1:5">
      <c r="A16" s="7">
        <f t="shared" si="3"/>
        <v>9</v>
      </c>
      <c r="B16" s="19">
        <f t="shared" si="0"/>
        <v>0.64460891621779726</v>
      </c>
      <c r="C16" s="19">
        <f t="shared" si="1"/>
        <v>10</v>
      </c>
      <c r="D16" s="67">
        <f t="shared" si="2"/>
        <v>6.446089162177973</v>
      </c>
    </row>
    <row r="17" spans="1:4" ht="15.75" thickBot="1">
      <c r="A17" s="9">
        <f>A16+1</f>
        <v>10</v>
      </c>
      <c r="B17" s="23">
        <f t="shared" si="0"/>
        <v>0.61391325354075932</v>
      </c>
      <c r="C17" s="23">
        <f>B4+B3</f>
        <v>1010</v>
      </c>
      <c r="D17" s="68">
        <f t="shared" si="2"/>
        <v>620.05238607616695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showGridLines="0" workbookViewId="0">
      <selection activeCell="E33" sqref="E33"/>
    </sheetView>
  </sheetViews>
  <sheetFormatPr defaultRowHeight="15"/>
  <cols>
    <col min="1" max="1" width="12.42578125" bestFit="1" customWidth="1"/>
    <col min="2" max="2" width="12.140625" bestFit="1" customWidth="1"/>
    <col min="3" max="3" width="14.140625" bestFit="1" customWidth="1"/>
    <col min="4" max="4" width="13.85546875" bestFit="1" customWidth="1"/>
    <col min="5" max="5" width="15.7109375" bestFit="1" customWidth="1"/>
    <col min="7" max="7" width="12.42578125" bestFit="1" customWidth="1"/>
  </cols>
  <sheetData>
    <row r="1" spans="1:5" ht="15.75" thickBot="1"/>
    <row r="2" spans="1:5">
      <c r="A2" s="5" t="s">
        <v>1</v>
      </c>
      <c r="B2" s="6">
        <v>0.1</v>
      </c>
      <c r="D2" s="10" t="s">
        <v>10</v>
      </c>
      <c r="E2" s="43">
        <f>SUM(C10:C19)</f>
        <v>627.45394882511653</v>
      </c>
    </row>
    <row r="3" spans="1:5" ht="15.75" thickBot="1">
      <c r="A3" s="7" t="s">
        <v>2</v>
      </c>
      <c r="B3" s="51">
        <v>1000</v>
      </c>
      <c r="D3" s="11" t="s">
        <v>11</v>
      </c>
      <c r="E3" s="47">
        <f>SUM(D10:D19)</f>
        <v>1627.4539488251155</v>
      </c>
    </row>
    <row r="4" spans="1:5">
      <c r="A4" s="7" t="s">
        <v>3</v>
      </c>
      <c r="B4" s="8">
        <v>10</v>
      </c>
    </row>
    <row r="5" spans="1:5" ht="15.75" thickBot="1">
      <c r="A5" s="9" t="s">
        <v>4</v>
      </c>
      <c r="B5" s="52">
        <f>B2*(1+B2)^B4*B3/((1+B2)^B4 -1)</f>
        <v>162.74539488251153</v>
      </c>
    </row>
    <row r="6" spans="1:5">
      <c r="A6" s="19"/>
      <c r="B6" s="99"/>
    </row>
    <row r="7" spans="1:5" ht="15.75">
      <c r="A7" s="100" t="s">
        <v>76</v>
      </c>
      <c r="B7" s="99"/>
    </row>
    <row r="8" spans="1:5" ht="15.75" thickBot="1"/>
    <row r="9" spans="1:5">
      <c r="A9" s="101" t="s">
        <v>5</v>
      </c>
      <c r="B9" s="102" t="s">
        <v>6</v>
      </c>
      <c r="C9" s="102" t="s">
        <v>7</v>
      </c>
      <c r="D9" s="102" t="s">
        <v>8</v>
      </c>
      <c r="E9" s="103" t="s">
        <v>9</v>
      </c>
    </row>
    <row r="10" spans="1:5">
      <c r="A10" s="69">
        <v>1</v>
      </c>
      <c r="B10" s="70">
        <f>B3</f>
        <v>1000</v>
      </c>
      <c r="C10" s="70">
        <f t="shared" ref="C10:C19" si="0">$B$2*$B10</f>
        <v>100</v>
      </c>
      <c r="D10" s="70">
        <f t="shared" ref="D10:D19" si="1">$B$5</f>
        <v>162.74539488251153</v>
      </c>
      <c r="E10" s="71">
        <f t="shared" ref="E10:E19" si="2">$B10+$C10-$B$5</f>
        <v>937.2546051174885</v>
      </c>
    </row>
    <row r="11" spans="1:5">
      <c r="A11" s="69">
        <f>A10+1</f>
        <v>2</v>
      </c>
      <c r="B11" s="70">
        <f>E10</f>
        <v>937.2546051174885</v>
      </c>
      <c r="C11" s="70">
        <f t="shared" si="0"/>
        <v>93.72546051174885</v>
      </c>
      <c r="D11" s="70">
        <f t="shared" si="1"/>
        <v>162.74539488251153</v>
      </c>
      <c r="E11" s="71">
        <f t="shared" si="2"/>
        <v>868.23467074672578</v>
      </c>
    </row>
    <row r="12" spans="1:5">
      <c r="A12" s="69">
        <f t="shared" ref="A12:A19" si="3">A11+1</f>
        <v>3</v>
      </c>
      <c r="B12" s="70">
        <f t="shared" ref="B12:B19" si="4">E11</f>
        <v>868.23467074672578</v>
      </c>
      <c r="C12" s="70">
        <f t="shared" si="0"/>
        <v>86.823467074672578</v>
      </c>
      <c r="D12" s="70">
        <f t="shared" si="1"/>
        <v>162.74539488251153</v>
      </c>
      <c r="E12" s="71">
        <f t="shared" si="2"/>
        <v>792.3127429388868</v>
      </c>
    </row>
    <row r="13" spans="1:5">
      <c r="A13" s="69">
        <f t="shared" si="3"/>
        <v>4</v>
      </c>
      <c r="B13" s="70">
        <f t="shared" si="4"/>
        <v>792.3127429388868</v>
      </c>
      <c r="C13" s="70">
        <f t="shared" si="0"/>
        <v>79.231274293888688</v>
      </c>
      <c r="D13" s="70">
        <f t="shared" si="1"/>
        <v>162.74539488251153</v>
      </c>
      <c r="E13" s="71">
        <f t="shared" si="2"/>
        <v>708.79862235026394</v>
      </c>
    </row>
    <row r="14" spans="1:5">
      <c r="A14" s="69">
        <f t="shared" si="3"/>
        <v>5</v>
      </c>
      <c r="B14" s="70">
        <f t="shared" si="4"/>
        <v>708.79862235026394</v>
      </c>
      <c r="C14" s="70">
        <f t="shared" si="0"/>
        <v>70.879862235026394</v>
      </c>
      <c r="D14" s="70">
        <f t="shared" si="1"/>
        <v>162.74539488251153</v>
      </c>
      <c r="E14" s="71">
        <f t="shared" si="2"/>
        <v>616.93308970277883</v>
      </c>
    </row>
    <row r="15" spans="1:5">
      <c r="A15" s="69">
        <f t="shared" si="3"/>
        <v>6</v>
      </c>
      <c r="B15" s="70">
        <f t="shared" si="4"/>
        <v>616.93308970277883</v>
      </c>
      <c r="C15" s="70">
        <f t="shared" si="0"/>
        <v>61.693308970277883</v>
      </c>
      <c r="D15" s="70">
        <f t="shared" si="1"/>
        <v>162.74539488251153</v>
      </c>
      <c r="E15" s="71">
        <f t="shared" si="2"/>
        <v>515.88100379054515</v>
      </c>
    </row>
    <row r="16" spans="1:5">
      <c r="A16" s="69">
        <f t="shared" si="3"/>
        <v>7</v>
      </c>
      <c r="B16" s="70">
        <f t="shared" si="4"/>
        <v>515.88100379054515</v>
      </c>
      <c r="C16" s="70">
        <f t="shared" si="0"/>
        <v>51.588100379054517</v>
      </c>
      <c r="D16" s="70">
        <f t="shared" si="1"/>
        <v>162.74539488251153</v>
      </c>
      <c r="E16" s="71">
        <f t="shared" si="2"/>
        <v>404.72370928708813</v>
      </c>
    </row>
    <row r="17" spans="1:6">
      <c r="A17" s="69">
        <f t="shared" si="3"/>
        <v>8</v>
      </c>
      <c r="B17" s="70">
        <f t="shared" si="4"/>
        <v>404.72370928708813</v>
      </c>
      <c r="C17" s="70">
        <f t="shared" si="0"/>
        <v>40.472370928708813</v>
      </c>
      <c r="D17" s="70">
        <f t="shared" si="1"/>
        <v>162.74539488251153</v>
      </c>
      <c r="E17" s="71">
        <f t="shared" si="2"/>
        <v>282.45068533328538</v>
      </c>
    </row>
    <row r="18" spans="1:6">
      <c r="A18" s="69">
        <f t="shared" si="3"/>
        <v>9</v>
      </c>
      <c r="B18" s="70">
        <f t="shared" si="4"/>
        <v>282.45068533328538</v>
      </c>
      <c r="C18" s="70">
        <f t="shared" si="0"/>
        <v>28.245068533328539</v>
      </c>
      <c r="D18" s="70">
        <f t="shared" si="1"/>
        <v>162.74539488251153</v>
      </c>
      <c r="E18" s="71">
        <f t="shared" si="2"/>
        <v>147.95035898410239</v>
      </c>
    </row>
    <row r="19" spans="1:6" ht="15.75" thickBot="1">
      <c r="A19" s="72">
        <f t="shared" si="3"/>
        <v>10</v>
      </c>
      <c r="B19" s="73">
        <f t="shared" si="4"/>
        <v>147.95035898410239</v>
      </c>
      <c r="C19" s="73">
        <f t="shared" si="0"/>
        <v>14.795035898410241</v>
      </c>
      <c r="D19" s="73">
        <f t="shared" si="1"/>
        <v>162.74539488251153</v>
      </c>
      <c r="E19" s="74">
        <f t="shared" si="2"/>
        <v>1.1084466677857563E-12</v>
      </c>
    </row>
    <row r="20" spans="1:6">
      <c r="A20" s="1"/>
      <c r="B20" s="1"/>
      <c r="C20" s="3"/>
      <c r="D20" s="3"/>
      <c r="E20" s="1"/>
      <c r="F20" s="4"/>
    </row>
    <row r="21" spans="1:6">
      <c r="A21" s="1"/>
      <c r="B21" s="1"/>
      <c r="C21" s="2"/>
      <c r="D21" s="2"/>
      <c r="E21" s="1"/>
    </row>
    <row r="22" spans="1:6">
      <c r="C22" s="4"/>
      <c r="D22" s="4"/>
    </row>
    <row r="23" spans="1:6">
      <c r="A23" s="1"/>
      <c r="B23" s="1"/>
      <c r="C23" s="1" t="s">
        <v>0</v>
      </c>
      <c r="D23" s="1"/>
      <c r="E23" s="1"/>
    </row>
    <row r="24" spans="1:6">
      <c r="A24" s="1"/>
      <c r="B24" s="1"/>
      <c r="C24" s="1"/>
      <c r="D24" s="1"/>
      <c r="E24" s="1"/>
    </row>
    <row r="25" spans="1:6">
      <c r="A25" s="1"/>
      <c r="B25" s="1"/>
      <c r="C25" s="1"/>
      <c r="D25" s="1"/>
      <c r="E25" s="1"/>
    </row>
    <row r="26" spans="1:6">
      <c r="A26" s="1"/>
      <c r="C26" s="1"/>
      <c r="D26" s="1"/>
      <c r="E26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1"/>
  <sheetViews>
    <sheetView showGridLines="0" topLeftCell="G1" workbookViewId="0">
      <selection activeCell="P29" sqref="P29"/>
    </sheetView>
  </sheetViews>
  <sheetFormatPr defaultRowHeight="15"/>
  <cols>
    <col min="1" max="1" width="15.7109375" bestFit="1" customWidth="1"/>
    <col min="2" max="2" width="12.140625" bestFit="1" customWidth="1"/>
    <col min="3" max="3" width="14.140625" bestFit="1" customWidth="1"/>
    <col min="4" max="4" width="9.140625" bestFit="1" customWidth="1"/>
    <col min="5" max="5" width="15.7109375" bestFit="1" customWidth="1"/>
    <col min="7" max="7" width="17" bestFit="1" customWidth="1"/>
    <col min="8" max="8" width="12.140625" bestFit="1" customWidth="1"/>
    <col min="9" max="9" width="14.140625" bestFit="1" customWidth="1"/>
    <col min="10" max="10" width="8.85546875" bestFit="1" customWidth="1"/>
    <col min="11" max="11" width="15.7109375" bestFit="1" customWidth="1"/>
    <col min="13" max="13" width="7" customWidth="1"/>
    <col min="14" max="14" width="12.140625" bestFit="1" customWidth="1"/>
    <col min="15" max="15" width="14.140625" bestFit="1" customWidth="1"/>
    <col min="16" max="16" width="10.140625" bestFit="1" customWidth="1"/>
    <col min="17" max="17" width="15.7109375" bestFit="1" customWidth="1"/>
  </cols>
  <sheetData>
    <row r="1" spans="1:17" ht="15.75" thickBot="1"/>
    <row r="2" spans="1:17">
      <c r="A2" s="15" t="s">
        <v>1</v>
      </c>
      <c r="B2" s="6">
        <v>0.05</v>
      </c>
    </row>
    <row r="3" spans="1:17">
      <c r="A3" s="7" t="s">
        <v>2</v>
      </c>
      <c r="B3" s="46">
        <v>200000</v>
      </c>
    </row>
    <row r="4" spans="1:17" ht="15.75" thickBot="1">
      <c r="A4" s="9" t="s">
        <v>3</v>
      </c>
      <c r="B4" s="13">
        <v>30</v>
      </c>
    </row>
    <row r="5" spans="1:17" ht="15.75" thickBot="1">
      <c r="A5" s="19"/>
      <c r="B5" s="20"/>
    </row>
    <row r="6" spans="1:17">
      <c r="A6" s="21" t="s">
        <v>21</v>
      </c>
      <c r="B6" s="48">
        <f>B2*(1+B2)^B4*B3/((1+B2)^B4 -1)</f>
        <v>13010.287016055318</v>
      </c>
      <c r="G6" s="10" t="s">
        <v>23</v>
      </c>
      <c r="H6" s="43">
        <f>(((B2*B3)/12)*((1+(B2/12))^(12*B4)))/(((1+(B2/12))^(12*B4))-1)</f>
        <v>1073.6432460242763</v>
      </c>
    </row>
    <row r="7" spans="1:17">
      <c r="A7" s="18" t="s">
        <v>10</v>
      </c>
      <c r="B7" s="44">
        <f>SUM(C12:C41)</f>
        <v>190308.61048165968</v>
      </c>
      <c r="G7" s="18" t="s">
        <v>10</v>
      </c>
      <c r="H7" s="44">
        <f>SUM(I12:I371)</f>
        <v>186511.56856874537</v>
      </c>
    </row>
    <row r="8" spans="1:17" ht="16.5" thickBot="1">
      <c r="A8" s="11" t="s">
        <v>11</v>
      </c>
      <c r="B8" s="47">
        <f>SUM(D12:D41)</f>
        <v>390308.61048165947</v>
      </c>
      <c r="G8" s="11" t="s">
        <v>26</v>
      </c>
      <c r="H8" s="47">
        <f>SUM(J12:J371)</f>
        <v>386511.56856873707</v>
      </c>
      <c r="M8" s="120" t="s">
        <v>79</v>
      </c>
    </row>
    <row r="9" spans="1:17" ht="15.75" thickBot="1">
      <c r="A9" s="16"/>
      <c r="B9" s="17"/>
    </row>
    <row r="10" spans="1:17">
      <c r="A10" s="216" t="s">
        <v>22</v>
      </c>
      <c r="B10" s="217"/>
      <c r="C10" s="217"/>
      <c r="D10" s="217"/>
      <c r="E10" s="218"/>
      <c r="G10" s="219" t="s">
        <v>24</v>
      </c>
      <c r="H10" s="220"/>
      <c r="I10" s="220"/>
      <c r="J10" s="220"/>
      <c r="K10" s="221"/>
      <c r="M10" s="222" t="s">
        <v>24</v>
      </c>
      <c r="N10" s="223"/>
      <c r="O10" s="223"/>
      <c r="P10" s="223"/>
      <c r="Q10" s="224"/>
    </row>
    <row r="11" spans="1:17">
      <c r="A11" s="75" t="s">
        <v>5</v>
      </c>
      <c r="B11" s="62" t="s">
        <v>6</v>
      </c>
      <c r="C11" s="62" t="s">
        <v>7</v>
      </c>
      <c r="D11" s="62" t="s">
        <v>8</v>
      </c>
      <c r="E11" s="76" t="s">
        <v>9</v>
      </c>
      <c r="G11" s="104" t="s">
        <v>25</v>
      </c>
      <c r="H11" s="105" t="s">
        <v>6</v>
      </c>
      <c r="I11" s="105" t="s">
        <v>7</v>
      </c>
      <c r="J11" s="105" t="s">
        <v>8</v>
      </c>
      <c r="K11" s="106" t="s">
        <v>9</v>
      </c>
      <c r="M11" s="107" t="s">
        <v>25</v>
      </c>
      <c r="N11" s="105" t="s">
        <v>6</v>
      </c>
      <c r="O11" s="105" t="s">
        <v>7</v>
      </c>
      <c r="P11" s="105" t="s">
        <v>8</v>
      </c>
      <c r="Q11" s="108" t="s">
        <v>9</v>
      </c>
    </row>
    <row r="12" spans="1:17">
      <c r="A12" s="69">
        <v>1</v>
      </c>
      <c r="B12" s="77">
        <f>B3</f>
        <v>200000</v>
      </c>
      <c r="C12" s="77">
        <f t="shared" ref="C12:C21" si="0">$B$2*$B12</f>
        <v>10000</v>
      </c>
      <c r="D12" s="77">
        <f t="shared" ref="D12:D41" si="1">$B$6</f>
        <v>13010.287016055318</v>
      </c>
      <c r="E12" s="78">
        <f t="shared" ref="E12:E41" si="2">$B12+$C12-$B$6</f>
        <v>196989.71298394469</v>
      </c>
      <c r="G12" s="7">
        <v>1</v>
      </c>
      <c r="H12" s="80">
        <f>B3</f>
        <v>200000</v>
      </c>
      <c r="I12" s="80">
        <f>($B$2/12)*H12</f>
        <v>833.33333333333337</v>
      </c>
      <c r="J12" s="80">
        <f t="shared" ref="J12:J75" si="3">$H$6</f>
        <v>1073.6432460242763</v>
      </c>
      <c r="K12" s="49">
        <f>H12+I12-J12</f>
        <v>199759.69008730908</v>
      </c>
      <c r="M12" s="115">
        <v>1</v>
      </c>
      <c r="N12" s="70">
        <v>200000</v>
      </c>
      <c r="O12" s="70">
        <v>833.33333333333337</v>
      </c>
      <c r="P12" s="70">
        <v>1073.6432460242763</v>
      </c>
      <c r="Q12" s="111">
        <v>199759.69008730908</v>
      </c>
    </row>
    <row r="13" spans="1:17">
      <c r="A13" s="69">
        <f>A12+1</f>
        <v>2</v>
      </c>
      <c r="B13" s="77">
        <f>E12</f>
        <v>196989.71298394469</v>
      </c>
      <c r="C13" s="77">
        <f t="shared" si="0"/>
        <v>9849.485649197235</v>
      </c>
      <c r="D13" s="77">
        <f t="shared" si="1"/>
        <v>13010.287016055318</v>
      </c>
      <c r="E13" s="78">
        <f t="shared" si="2"/>
        <v>193828.91161708662</v>
      </c>
      <c r="G13" s="7">
        <f>G12+1</f>
        <v>2</v>
      </c>
      <c r="H13" s="80">
        <f>K12</f>
        <v>199759.69008730908</v>
      </c>
      <c r="I13" s="80">
        <f>($B$2/12)*H13</f>
        <v>832.33204203045443</v>
      </c>
      <c r="J13" s="80">
        <f t="shared" si="3"/>
        <v>1073.6432460242763</v>
      </c>
      <c r="K13" s="49">
        <f>H13+I13-J13</f>
        <v>199518.37888331528</v>
      </c>
      <c r="M13" s="115">
        <v>2</v>
      </c>
      <c r="N13" s="70">
        <v>199759.69008730908</v>
      </c>
      <c r="O13" s="70">
        <v>832.33204203045443</v>
      </c>
      <c r="P13" s="70">
        <v>1073.6432460242763</v>
      </c>
      <c r="Q13" s="111">
        <v>199518.37888331528</v>
      </c>
    </row>
    <row r="14" spans="1:17">
      <c r="A14" s="69">
        <f t="shared" ref="A14:A21" si="4">A13+1</f>
        <v>3</v>
      </c>
      <c r="B14" s="77">
        <f t="shared" ref="B14:B21" si="5">E13</f>
        <v>193828.91161708662</v>
      </c>
      <c r="C14" s="77">
        <f t="shared" si="0"/>
        <v>9691.4455808543316</v>
      </c>
      <c r="D14" s="77">
        <f t="shared" si="1"/>
        <v>13010.287016055318</v>
      </c>
      <c r="E14" s="78">
        <f t="shared" si="2"/>
        <v>190510.07018188565</v>
      </c>
      <c r="G14" s="7">
        <f t="shared" ref="G14:G77" si="6">G13+1</f>
        <v>3</v>
      </c>
      <c r="H14" s="80">
        <f t="shared" ref="H14:H77" si="7">K13</f>
        <v>199518.37888331528</v>
      </c>
      <c r="I14" s="80">
        <f t="shared" ref="I14:I77" si="8">($B$2/12)*H14</f>
        <v>831.32657868048034</v>
      </c>
      <c r="J14" s="80">
        <f t="shared" si="3"/>
        <v>1073.6432460242763</v>
      </c>
      <c r="K14" s="49">
        <f t="shared" ref="K14:K77" si="9">H14+I14-J14</f>
        <v>199276.0622159715</v>
      </c>
      <c r="M14" s="115">
        <v>3</v>
      </c>
      <c r="N14" s="70">
        <v>199518.37888331528</v>
      </c>
      <c r="O14" s="70">
        <v>831.32657868048034</v>
      </c>
      <c r="P14" s="70">
        <v>1073.6432460242763</v>
      </c>
      <c r="Q14" s="111">
        <v>199276.0622159715</v>
      </c>
    </row>
    <row r="15" spans="1:17">
      <c r="A15" s="69">
        <f t="shared" si="4"/>
        <v>4</v>
      </c>
      <c r="B15" s="77">
        <f t="shared" si="5"/>
        <v>190510.07018188565</v>
      </c>
      <c r="C15" s="77">
        <f t="shared" si="0"/>
        <v>9525.503509094282</v>
      </c>
      <c r="D15" s="77">
        <f t="shared" si="1"/>
        <v>13010.287016055318</v>
      </c>
      <c r="E15" s="78">
        <f t="shared" si="2"/>
        <v>187025.2866749246</v>
      </c>
      <c r="G15" s="7">
        <f t="shared" si="6"/>
        <v>4</v>
      </c>
      <c r="H15" s="80">
        <f t="shared" si="7"/>
        <v>199276.0622159715</v>
      </c>
      <c r="I15" s="80">
        <f t="shared" si="8"/>
        <v>830.3169258998812</v>
      </c>
      <c r="J15" s="80">
        <f t="shared" si="3"/>
        <v>1073.6432460242763</v>
      </c>
      <c r="K15" s="49">
        <f t="shared" si="9"/>
        <v>199032.73589584712</v>
      </c>
      <c r="M15" s="115">
        <v>4</v>
      </c>
      <c r="N15" s="70">
        <v>199276.0622159715</v>
      </c>
      <c r="O15" s="70">
        <v>830.3169258998812</v>
      </c>
      <c r="P15" s="70">
        <v>1073.6432460242763</v>
      </c>
      <c r="Q15" s="111">
        <v>199032.73589584712</v>
      </c>
    </row>
    <row r="16" spans="1:17">
      <c r="A16" s="69">
        <f t="shared" si="4"/>
        <v>5</v>
      </c>
      <c r="B16" s="77">
        <f t="shared" si="5"/>
        <v>187025.2866749246</v>
      </c>
      <c r="C16" s="77">
        <f t="shared" si="0"/>
        <v>9351.2643337462305</v>
      </c>
      <c r="D16" s="77">
        <f t="shared" si="1"/>
        <v>13010.287016055318</v>
      </c>
      <c r="E16" s="78">
        <f t="shared" si="2"/>
        <v>183366.26399261551</v>
      </c>
      <c r="G16" s="7">
        <f t="shared" si="6"/>
        <v>5</v>
      </c>
      <c r="H16" s="80">
        <f t="shared" si="7"/>
        <v>199032.73589584712</v>
      </c>
      <c r="I16" s="80">
        <f t="shared" si="8"/>
        <v>829.30306623269632</v>
      </c>
      <c r="J16" s="80">
        <f t="shared" si="3"/>
        <v>1073.6432460242763</v>
      </c>
      <c r="K16" s="49">
        <f t="shared" si="9"/>
        <v>198788.39571605556</v>
      </c>
      <c r="M16" s="115">
        <v>5</v>
      </c>
      <c r="N16" s="70">
        <v>199032.73589584712</v>
      </c>
      <c r="O16" s="70">
        <v>829.30306623269632</v>
      </c>
      <c r="P16" s="70">
        <v>1073.6432460242763</v>
      </c>
      <c r="Q16" s="111">
        <v>198788.39571605556</v>
      </c>
    </row>
    <row r="17" spans="1:17">
      <c r="A17" s="69">
        <f t="shared" si="4"/>
        <v>6</v>
      </c>
      <c r="B17" s="77">
        <f t="shared" si="5"/>
        <v>183366.26399261551</v>
      </c>
      <c r="C17" s="77">
        <f t="shared" si="0"/>
        <v>9168.3131996307766</v>
      </c>
      <c r="D17" s="77">
        <f t="shared" si="1"/>
        <v>13010.287016055318</v>
      </c>
      <c r="E17" s="78">
        <f t="shared" si="2"/>
        <v>179524.29017619096</v>
      </c>
      <c r="G17" s="7">
        <f t="shared" si="6"/>
        <v>6</v>
      </c>
      <c r="H17" s="80">
        <f t="shared" si="7"/>
        <v>198788.39571605556</v>
      </c>
      <c r="I17" s="80">
        <f t="shared" si="8"/>
        <v>828.28498215023149</v>
      </c>
      <c r="J17" s="80">
        <f t="shared" si="3"/>
        <v>1073.6432460242763</v>
      </c>
      <c r="K17" s="49">
        <f t="shared" si="9"/>
        <v>198543.03745218154</v>
      </c>
      <c r="M17" s="109" t="s">
        <v>77</v>
      </c>
      <c r="N17" s="61" t="s">
        <v>77</v>
      </c>
      <c r="O17" s="61" t="s">
        <v>77</v>
      </c>
      <c r="P17" s="61" t="s">
        <v>77</v>
      </c>
      <c r="Q17" s="110" t="s">
        <v>77</v>
      </c>
    </row>
    <row r="18" spans="1:17">
      <c r="A18" s="69">
        <f t="shared" si="4"/>
        <v>7</v>
      </c>
      <c r="B18" s="77">
        <f t="shared" si="5"/>
        <v>179524.29017619096</v>
      </c>
      <c r="C18" s="77">
        <f t="shared" si="0"/>
        <v>8976.2145088095476</v>
      </c>
      <c r="D18" s="77">
        <f t="shared" si="1"/>
        <v>13010.287016055318</v>
      </c>
      <c r="E18" s="78">
        <f t="shared" si="2"/>
        <v>175490.2176689452</v>
      </c>
      <c r="G18" s="7">
        <f t="shared" si="6"/>
        <v>7</v>
      </c>
      <c r="H18" s="80">
        <f t="shared" si="7"/>
        <v>198543.03745218154</v>
      </c>
      <c r="I18" s="80">
        <f t="shared" si="8"/>
        <v>827.26265605075639</v>
      </c>
      <c r="J18" s="80">
        <f t="shared" si="3"/>
        <v>1073.6432460242763</v>
      </c>
      <c r="K18" s="49">
        <f t="shared" si="9"/>
        <v>198296.65686220804</v>
      </c>
      <c r="M18" s="109">
        <v>356</v>
      </c>
      <c r="N18" s="70">
        <v>5301.760518573119</v>
      </c>
      <c r="O18" s="70">
        <v>22.090668827387997</v>
      </c>
      <c r="P18" s="70">
        <v>1073.6432460242763</v>
      </c>
      <c r="Q18" s="111">
        <v>4250.2079413762312</v>
      </c>
    </row>
    <row r="19" spans="1:17">
      <c r="A19" s="69">
        <f>A18+1</f>
        <v>8</v>
      </c>
      <c r="B19" s="77">
        <f>E18</f>
        <v>175490.2176689452</v>
      </c>
      <c r="C19" s="77">
        <f t="shared" si="0"/>
        <v>8774.5108834472612</v>
      </c>
      <c r="D19" s="77">
        <f t="shared" si="1"/>
        <v>13010.287016055318</v>
      </c>
      <c r="E19" s="78">
        <f t="shared" si="2"/>
        <v>171254.44153633714</v>
      </c>
      <c r="G19" s="7">
        <f>G18+1</f>
        <v>8</v>
      </c>
      <c r="H19" s="80">
        <f>K18</f>
        <v>198296.65686220804</v>
      </c>
      <c r="I19" s="80">
        <f t="shared" si="8"/>
        <v>826.23607025920012</v>
      </c>
      <c r="J19" s="80">
        <f t="shared" si="3"/>
        <v>1073.6432460242763</v>
      </c>
      <c r="K19" s="49">
        <f t="shared" si="9"/>
        <v>198049.24968644298</v>
      </c>
      <c r="M19" s="109">
        <v>357</v>
      </c>
      <c r="N19" s="70">
        <v>4250.2079413762312</v>
      </c>
      <c r="O19" s="70">
        <v>17.709199755734296</v>
      </c>
      <c r="P19" s="70">
        <v>1073.6432460242763</v>
      </c>
      <c r="Q19" s="111">
        <v>3194.2738951076894</v>
      </c>
    </row>
    <row r="20" spans="1:17">
      <c r="A20" s="69">
        <f t="shared" si="4"/>
        <v>9</v>
      </c>
      <c r="B20" s="77">
        <f t="shared" si="5"/>
        <v>171254.44153633714</v>
      </c>
      <c r="C20" s="77">
        <f t="shared" si="0"/>
        <v>8562.7220768168572</v>
      </c>
      <c r="D20" s="77">
        <f t="shared" si="1"/>
        <v>13010.287016055318</v>
      </c>
      <c r="E20" s="78">
        <f t="shared" si="2"/>
        <v>166806.87659709869</v>
      </c>
      <c r="G20" s="7">
        <f t="shared" si="6"/>
        <v>9</v>
      </c>
      <c r="H20" s="80">
        <f t="shared" si="7"/>
        <v>198049.24968644298</v>
      </c>
      <c r="I20" s="80">
        <f t="shared" si="8"/>
        <v>825.20520702684576</v>
      </c>
      <c r="J20" s="80">
        <f t="shared" si="3"/>
        <v>1073.6432460242763</v>
      </c>
      <c r="K20" s="49">
        <f t="shared" si="9"/>
        <v>197800.81164744557</v>
      </c>
      <c r="M20" s="109">
        <v>358</v>
      </c>
      <c r="N20" s="70">
        <v>3194.2738951076894</v>
      </c>
      <c r="O20" s="70">
        <v>13.309474562948706</v>
      </c>
      <c r="P20" s="70">
        <v>1073.6432460242763</v>
      </c>
      <c r="Q20" s="111">
        <v>2133.9401236463618</v>
      </c>
    </row>
    <row r="21" spans="1:17">
      <c r="A21" s="69">
        <f t="shared" si="4"/>
        <v>10</v>
      </c>
      <c r="B21" s="77">
        <f t="shared" si="5"/>
        <v>166806.87659709869</v>
      </c>
      <c r="C21" s="77">
        <f t="shared" si="0"/>
        <v>8340.3438298549354</v>
      </c>
      <c r="D21" s="77">
        <f t="shared" si="1"/>
        <v>13010.287016055318</v>
      </c>
      <c r="E21" s="78">
        <f t="shared" si="2"/>
        <v>162136.93341089832</v>
      </c>
      <c r="G21" s="7">
        <f t="shared" si="6"/>
        <v>10</v>
      </c>
      <c r="H21" s="80">
        <f t="shared" si="7"/>
        <v>197800.81164744557</v>
      </c>
      <c r="I21" s="80">
        <f t="shared" si="8"/>
        <v>824.17004853102321</v>
      </c>
      <c r="J21" s="80">
        <f t="shared" si="3"/>
        <v>1073.6432460242763</v>
      </c>
      <c r="K21" s="49">
        <f t="shared" si="9"/>
        <v>197551.33844995234</v>
      </c>
      <c r="M21" s="109">
        <v>359</v>
      </c>
      <c r="N21" s="70">
        <v>2133.9401236463618</v>
      </c>
      <c r="O21" s="70">
        <v>8.8914171818598415</v>
      </c>
      <c r="P21" s="70">
        <v>1073.6432460242763</v>
      </c>
      <c r="Q21" s="111">
        <v>1069.1882948039452</v>
      </c>
    </row>
    <row r="22" spans="1:17" ht="15.75" thickBot="1">
      <c r="A22" s="69">
        <f t="shared" ref="A22:A31" si="10">A21+1</f>
        <v>11</v>
      </c>
      <c r="B22" s="77">
        <f t="shared" ref="B22:B31" si="11">E21</f>
        <v>162136.93341089832</v>
      </c>
      <c r="C22" s="77">
        <f t="shared" ref="C22:C41" si="12">$B$2*$B22</f>
        <v>8106.8466705449164</v>
      </c>
      <c r="D22" s="77">
        <f t="shared" si="1"/>
        <v>13010.287016055318</v>
      </c>
      <c r="E22" s="78">
        <f t="shared" si="2"/>
        <v>157233.49306538791</v>
      </c>
      <c r="F22" s="4"/>
      <c r="G22" s="7">
        <f t="shared" si="6"/>
        <v>11</v>
      </c>
      <c r="H22" s="80">
        <f t="shared" si="7"/>
        <v>197551.33844995234</v>
      </c>
      <c r="I22" s="80">
        <f t="shared" si="8"/>
        <v>823.13057687480136</v>
      </c>
      <c r="J22" s="80">
        <f t="shared" si="3"/>
        <v>1073.6432460242763</v>
      </c>
      <c r="K22" s="49">
        <f t="shared" si="9"/>
        <v>197300.82578080287</v>
      </c>
      <c r="M22" s="112">
        <v>360</v>
      </c>
      <c r="N22" s="113">
        <v>1069.1882948039452</v>
      </c>
      <c r="O22" s="113">
        <v>4.4549512283497714</v>
      </c>
      <c r="P22" s="113">
        <v>1073.6432460242763</v>
      </c>
      <c r="Q22" s="114">
        <v>8.0185600381810218E-9</v>
      </c>
    </row>
    <row r="23" spans="1:17" ht="16.5" thickBot="1">
      <c r="A23" s="69">
        <f t="shared" si="10"/>
        <v>12</v>
      </c>
      <c r="B23" s="77">
        <f t="shared" si="11"/>
        <v>157233.49306538791</v>
      </c>
      <c r="C23" s="77">
        <f t="shared" si="12"/>
        <v>7861.674653269396</v>
      </c>
      <c r="D23" s="77">
        <f t="shared" si="1"/>
        <v>13010.287016055318</v>
      </c>
      <c r="E23" s="78">
        <f t="shared" si="2"/>
        <v>152084.88070260201</v>
      </c>
      <c r="G23" s="7">
        <f t="shared" si="6"/>
        <v>12</v>
      </c>
      <c r="H23" s="80">
        <f t="shared" si="7"/>
        <v>197300.82578080287</v>
      </c>
      <c r="I23" s="80">
        <f t="shared" si="8"/>
        <v>822.08677408667859</v>
      </c>
      <c r="J23" s="80">
        <f t="shared" si="3"/>
        <v>1073.6432460242763</v>
      </c>
      <c r="K23" s="49">
        <f t="shared" si="9"/>
        <v>197049.26930886527</v>
      </c>
      <c r="M23" s="118" t="s">
        <v>78</v>
      </c>
      <c r="N23" s="116"/>
      <c r="O23" s="119">
        <v>186511.57</v>
      </c>
      <c r="P23" s="119">
        <v>386511.57</v>
      </c>
      <c r="Q23" s="117"/>
    </row>
    <row r="24" spans="1:17">
      <c r="A24" s="69">
        <f t="shared" si="10"/>
        <v>13</v>
      </c>
      <c r="B24" s="77">
        <f t="shared" si="11"/>
        <v>152084.88070260201</v>
      </c>
      <c r="C24" s="77">
        <f t="shared" si="12"/>
        <v>7604.2440351301011</v>
      </c>
      <c r="D24" s="77">
        <f t="shared" si="1"/>
        <v>13010.287016055318</v>
      </c>
      <c r="E24" s="78">
        <f t="shared" si="2"/>
        <v>146678.8377216768</v>
      </c>
      <c r="G24" s="7">
        <f t="shared" si="6"/>
        <v>13</v>
      </c>
      <c r="H24" s="80">
        <f t="shared" si="7"/>
        <v>197049.26930886527</v>
      </c>
      <c r="I24" s="80">
        <f t="shared" si="8"/>
        <v>821.03862212027195</v>
      </c>
      <c r="J24" s="80">
        <f t="shared" si="3"/>
        <v>1073.6432460242763</v>
      </c>
      <c r="K24" s="49">
        <f t="shared" si="9"/>
        <v>196796.66468496129</v>
      </c>
    </row>
    <row r="25" spans="1:17">
      <c r="A25" s="69">
        <f t="shared" si="10"/>
        <v>14</v>
      </c>
      <c r="B25" s="77">
        <f t="shared" si="11"/>
        <v>146678.8377216768</v>
      </c>
      <c r="C25" s="77">
        <f t="shared" si="12"/>
        <v>7333.9418860838405</v>
      </c>
      <c r="D25" s="77">
        <f t="shared" si="1"/>
        <v>13010.287016055318</v>
      </c>
      <c r="E25" s="78">
        <f t="shared" si="2"/>
        <v>141002.49259170532</v>
      </c>
      <c r="G25" s="7">
        <f t="shared" si="6"/>
        <v>14</v>
      </c>
      <c r="H25" s="80">
        <f t="shared" si="7"/>
        <v>196796.66468496129</v>
      </c>
      <c r="I25" s="80">
        <f t="shared" si="8"/>
        <v>819.98610285400537</v>
      </c>
      <c r="J25" s="80">
        <f t="shared" si="3"/>
        <v>1073.6432460242763</v>
      </c>
      <c r="K25" s="49">
        <f t="shared" si="9"/>
        <v>196543.00754179104</v>
      </c>
    </row>
    <row r="26" spans="1:17">
      <c r="A26" s="69">
        <f t="shared" si="10"/>
        <v>15</v>
      </c>
      <c r="B26" s="77">
        <f t="shared" si="11"/>
        <v>141002.49259170532</v>
      </c>
      <c r="C26" s="77">
        <f t="shared" si="12"/>
        <v>7050.1246295852661</v>
      </c>
      <c r="D26" s="77">
        <f t="shared" si="1"/>
        <v>13010.287016055318</v>
      </c>
      <c r="E26" s="78">
        <f t="shared" si="2"/>
        <v>135042.33020523528</v>
      </c>
      <c r="G26" s="7">
        <f t="shared" si="6"/>
        <v>15</v>
      </c>
      <c r="H26" s="80">
        <f t="shared" si="7"/>
        <v>196543.00754179104</v>
      </c>
      <c r="I26" s="80">
        <f t="shared" si="8"/>
        <v>818.92919809079604</v>
      </c>
      <c r="J26" s="80">
        <f t="shared" si="3"/>
        <v>1073.6432460242763</v>
      </c>
      <c r="K26" s="49">
        <f t="shared" si="9"/>
        <v>196288.29349385758</v>
      </c>
    </row>
    <row r="27" spans="1:17">
      <c r="A27" s="69">
        <f t="shared" si="10"/>
        <v>16</v>
      </c>
      <c r="B27" s="77">
        <f t="shared" si="11"/>
        <v>135042.33020523528</v>
      </c>
      <c r="C27" s="77">
        <f t="shared" si="12"/>
        <v>6752.1165102617642</v>
      </c>
      <c r="D27" s="77">
        <f t="shared" si="1"/>
        <v>13010.287016055318</v>
      </c>
      <c r="E27" s="78">
        <f t="shared" si="2"/>
        <v>128784.15969944172</v>
      </c>
      <c r="G27" s="7">
        <f t="shared" si="6"/>
        <v>16</v>
      </c>
      <c r="H27" s="80">
        <f t="shared" si="7"/>
        <v>196288.29349385758</v>
      </c>
      <c r="I27" s="80">
        <f t="shared" si="8"/>
        <v>817.86788955773989</v>
      </c>
      <c r="J27" s="80">
        <f t="shared" si="3"/>
        <v>1073.6432460242763</v>
      </c>
      <c r="K27" s="49">
        <f t="shared" si="9"/>
        <v>196032.51813739105</v>
      </c>
    </row>
    <row r="28" spans="1:17">
      <c r="A28" s="69">
        <f t="shared" si="10"/>
        <v>17</v>
      </c>
      <c r="B28" s="77">
        <f t="shared" si="11"/>
        <v>128784.15969944172</v>
      </c>
      <c r="C28" s="77">
        <f t="shared" si="12"/>
        <v>6439.2079849720867</v>
      </c>
      <c r="D28" s="77">
        <f t="shared" si="1"/>
        <v>13010.287016055318</v>
      </c>
      <c r="E28" s="78">
        <f t="shared" si="2"/>
        <v>122213.08066835848</v>
      </c>
      <c r="G28" s="7">
        <f t="shared" si="6"/>
        <v>17</v>
      </c>
      <c r="H28" s="80">
        <f t="shared" si="7"/>
        <v>196032.51813739105</v>
      </c>
      <c r="I28" s="80">
        <f t="shared" si="8"/>
        <v>816.80215890579598</v>
      </c>
      <c r="J28" s="80">
        <f t="shared" si="3"/>
        <v>1073.6432460242763</v>
      </c>
      <c r="K28" s="49">
        <f t="shared" si="9"/>
        <v>195775.67705027258</v>
      </c>
    </row>
    <row r="29" spans="1:17">
      <c r="A29" s="69">
        <f t="shared" si="10"/>
        <v>18</v>
      </c>
      <c r="B29" s="77">
        <f t="shared" si="11"/>
        <v>122213.08066835848</v>
      </c>
      <c r="C29" s="77">
        <f t="shared" si="12"/>
        <v>6110.6540334179244</v>
      </c>
      <c r="D29" s="77">
        <f t="shared" si="1"/>
        <v>13010.287016055318</v>
      </c>
      <c r="E29" s="78">
        <f t="shared" si="2"/>
        <v>115313.4476857211</v>
      </c>
      <c r="G29" s="7">
        <f t="shared" si="6"/>
        <v>18</v>
      </c>
      <c r="H29" s="80">
        <f t="shared" si="7"/>
        <v>195775.67705027258</v>
      </c>
      <c r="I29" s="80">
        <f t="shared" si="8"/>
        <v>815.73198770946908</v>
      </c>
      <c r="J29" s="80">
        <f t="shared" si="3"/>
        <v>1073.6432460242763</v>
      </c>
      <c r="K29" s="49">
        <f t="shared" si="9"/>
        <v>195517.76579195779</v>
      </c>
    </row>
    <row r="30" spans="1:17">
      <c r="A30" s="69">
        <f t="shared" si="10"/>
        <v>19</v>
      </c>
      <c r="B30" s="77">
        <f t="shared" si="11"/>
        <v>115313.4476857211</v>
      </c>
      <c r="C30" s="77">
        <f t="shared" si="12"/>
        <v>5765.6723842860556</v>
      </c>
      <c r="D30" s="77">
        <f t="shared" si="1"/>
        <v>13010.287016055318</v>
      </c>
      <c r="E30" s="78">
        <f t="shared" si="2"/>
        <v>108068.83305395184</v>
      </c>
      <c r="G30" s="7">
        <f t="shared" si="6"/>
        <v>19</v>
      </c>
      <c r="H30" s="80">
        <f t="shared" si="7"/>
        <v>195517.76579195779</v>
      </c>
      <c r="I30" s="80">
        <f t="shared" si="8"/>
        <v>814.65735746649079</v>
      </c>
      <c r="J30" s="80">
        <f t="shared" si="3"/>
        <v>1073.6432460242763</v>
      </c>
      <c r="K30" s="49">
        <f t="shared" si="9"/>
        <v>195258.77990340002</v>
      </c>
    </row>
    <row r="31" spans="1:17">
      <c r="A31" s="69">
        <f t="shared" si="10"/>
        <v>20</v>
      </c>
      <c r="B31" s="77">
        <f t="shared" si="11"/>
        <v>108068.83305395184</v>
      </c>
      <c r="C31" s="77">
        <f t="shared" si="12"/>
        <v>5403.441652697592</v>
      </c>
      <c r="D31" s="77">
        <f t="shared" si="1"/>
        <v>13010.287016055318</v>
      </c>
      <c r="E31" s="78">
        <f t="shared" si="2"/>
        <v>100461.98769059412</v>
      </c>
      <c r="G31" s="7">
        <f t="shared" si="6"/>
        <v>20</v>
      </c>
      <c r="H31" s="80">
        <f t="shared" si="7"/>
        <v>195258.77990340002</v>
      </c>
      <c r="I31" s="80">
        <f t="shared" si="8"/>
        <v>813.57824959750008</v>
      </c>
      <c r="J31" s="80">
        <f t="shared" si="3"/>
        <v>1073.6432460242763</v>
      </c>
      <c r="K31" s="49">
        <f t="shared" si="9"/>
        <v>194998.71490697327</v>
      </c>
    </row>
    <row r="32" spans="1:17">
      <c r="A32" s="69">
        <f t="shared" ref="A32:A41" si="13">A31+1</f>
        <v>21</v>
      </c>
      <c r="B32" s="77">
        <f t="shared" ref="B32:B41" si="14">E31</f>
        <v>100461.98769059412</v>
      </c>
      <c r="C32" s="77">
        <f t="shared" si="12"/>
        <v>5023.0993845297062</v>
      </c>
      <c r="D32" s="77">
        <f t="shared" si="1"/>
        <v>13010.287016055318</v>
      </c>
      <c r="E32" s="78">
        <f t="shared" si="2"/>
        <v>92474.800059068511</v>
      </c>
      <c r="G32" s="7">
        <f t="shared" si="6"/>
        <v>21</v>
      </c>
      <c r="H32" s="80">
        <f t="shared" si="7"/>
        <v>194998.71490697327</v>
      </c>
      <c r="I32" s="80">
        <f t="shared" si="8"/>
        <v>812.49464544572197</v>
      </c>
      <c r="J32" s="80">
        <f t="shared" si="3"/>
        <v>1073.6432460242763</v>
      </c>
      <c r="K32" s="49">
        <f t="shared" si="9"/>
        <v>194737.56630639473</v>
      </c>
    </row>
    <row r="33" spans="1:11">
      <c r="A33" s="69">
        <f t="shared" si="13"/>
        <v>22</v>
      </c>
      <c r="B33" s="77">
        <f t="shared" si="14"/>
        <v>92474.800059068511</v>
      </c>
      <c r="C33" s="77">
        <f t="shared" si="12"/>
        <v>4623.7400029534256</v>
      </c>
      <c r="D33" s="77">
        <f t="shared" si="1"/>
        <v>13010.287016055318</v>
      </c>
      <c r="E33" s="78">
        <f t="shared" si="2"/>
        <v>84088.253045966616</v>
      </c>
      <c r="G33" s="7">
        <f t="shared" si="6"/>
        <v>22</v>
      </c>
      <c r="H33" s="80">
        <f t="shared" si="7"/>
        <v>194737.56630639473</v>
      </c>
      <c r="I33" s="80">
        <f t="shared" si="8"/>
        <v>811.40652627664474</v>
      </c>
      <c r="J33" s="80">
        <f t="shared" si="3"/>
        <v>1073.6432460242763</v>
      </c>
      <c r="K33" s="49">
        <f t="shared" si="9"/>
        <v>194475.3295866471</v>
      </c>
    </row>
    <row r="34" spans="1:11">
      <c r="A34" s="69">
        <f t="shared" si="13"/>
        <v>23</v>
      </c>
      <c r="B34" s="77">
        <f t="shared" si="14"/>
        <v>84088.253045966616</v>
      </c>
      <c r="C34" s="77">
        <f t="shared" si="12"/>
        <v>4204.4126522983306</v>
      </c>
      <c r="D34" s="77">
        <f t="shared" si="1"/>
        <v>13010.287016055318</v>
      </c>
      <c r="E34" s="78">
        <f t="shared" si="2"/>
        <v>75282.37868220963</v>
      </c>
      <c r="G34" s="7">
        <f t="shared" si="6"/>
        <v>23</v>
      </c>
      <c r="H34" s="80">
        <f t="shared" si="7"/>
        <v>194475.3295866471</v>
      </c>
      <c r="I34" s="80">
        <f t="shared" si="8"/>
        <v>810.3138732776963</v>
      </c>
      <c r="J34" s="80">
        <f t="shared" si="3"/>
        <v>1073.6432460242763</v>
      </c>
      <c r="K34" s="49">
        <f t="shared" si="9"/>
        <v>194212.00021390052</v>
      </c>
    </row>
    <row r="35" spans="1:11">
      <c r="A35" s="69">
        <f t="shared" si="13"/>
        <v>24</v>
      </c>
      <c r="B35" s="77">
        <f t="shared" si="14"/>
        <v>75282.37868220963</v>
      </c>
      <c r="C35" s="77">
        <f t="shared" si="12"/>
        <v>3764.1189341104819</v>
      </c>
      <c r="D35" s="77">
        <f t="shared" si="1"/>
        <v>13010.287016055318</v>
      </c>
      <c r="E35" s="78">
        <f t="shared" si="2"/>
        <v>66036.210600264792</v>
      </c>
      <c r="G35" s="7">
        <f t="shared" si="6"/>
        <v>24</v>
      </c>
      <c r="H35" s="80">
        <f t="shared" si="7"/>
        <v>194212.00021390052</v>
      </c>
      <c r="I35" s="80">
        <f t="shared" si="8"/>
        <v>809.21666755791887</v>
      </c>
      <c r="J35" s="80">
        <f t="shared" si="3"/>
        <v>1073.6432460242763</v>
      </c>
      <c r="K35" s="49">
        <f t="shared" si="9"/>
        <v>193947.57363543418</v>
      </c>
    </row>
    <row r="36" spans="1:11">
      <c r="A36" s="69">
        <f t="shared" si="13"/>
        <v>25</v>
      </c>
      <c r="B36" s="77">
        <f t="shared" si="14"/>
        <v>66036.210600264792</v>
      </c>
      <c r="C36" s="77">
        <f t="shared" si="12"/>
        <v>3301.8105300132397</v>
      </c>
      <c r="D36" s="77">
        <f t="shared" si="1"/>
        <v>13010.287016055318</v>
      </c>
      <c r="E36" s="78">
        <f t="shared" si="2"/>
        <v>56327.734114222723</v>
      </c>
      <c r="G36" s="7">
        <f t="shared" si="6"/>
        <v>25</v>
      </c>
      <c r="H36" s="80">
        <f t="shared" si="7"/>
        <v>193947.57363543418</v>
      </c>
      <c r="I36" s="80">
        <f t="shared" si="8"/>
        <v>808.11489014764243</v>
      </c>
      <c r="J36" s="80">
        <f t="shared" si="3"/>
        <v>1073.6432460242763</v>
      </c>
      <c r="K36" s="49">
        <f t="shared" si="9"/>
        <v>193682.04527955755</v>
      </c>
    </row>
    <row r="37" spans="1:11">
      <c r="A37" s="69">
        <f t="shared" si="13"/>
        <v>26</v>
      </c>
      <c r="B37" s="77">
        <f t="shared" si="14"/>
        <v>56327.734114222723</v>
      </c>
      <c r="C37" s="77">
        <f t="shared" si="12"/>
        <v>2816.3867057111365</v>
      </c>
      <c r="D37" s="77">
        <f t="shared" si="1"/>
        <v>13010.287016055318</v>
      </c>
      <c r="E37" s="78">
        <f t="shared" si="2"/>
        <v>46133.833803878544</v>
      </c>
      <c r="G37" s="7">
        <f t="shared" si="6"/>
        <v>26</v>
      </c>
      <c r="H37" s="80">
        <f t="shared" si="7"/>
        <v>193682.04527955755</v>
      </c>
      <c r="I37" s="80">
        <f t="shared" si="8"/>
        <v>807.00852199815643</v>
      </c>
      <c r="J37" s="80">
        <f t="shared" si="3"/>
        <v>1073.6432460242763</v>
      </c>
      <c r="K37" s="49">
        <f t="shared" si="9"/>
        <v>193415.41055553145</v>
      </c>
    </row>
    <row r="38" spans="1:11">
      <c r="A38" s="69">
        <f t="shared" si="13"/>
        <v>27</v>
      </c>
      <c r="B38" s="77">
        <f t="shared" si="14"/>
        <v>46133.833803878544</v>
      </c>
      <c r="C38" s="77">
        <f t="shared" si="12"/>
        <v>2306.6916901939271</v>
      </c>
      <c r="D38" s="77">
        <f t="shared" si="1"/>
        <v>13010.287016055318</v>
      </c>
      <c r="E38" s="78">
        <f t="shared" si="2"/>
        <v>35430.238478017156</v>
      </c>
      <c r="G38" s="7">
        <f t="shared" si="6"/>
        <v>27</v>
      </c>
      <c r="H38" s="80">
        <f t="shared" si="7"/>
        <v>193415.41055553145</v>
      </c>
      <c r="I38" s="80">
        <f t="shared" si="8"/>
        <v>805.89754398138098</v>
      </c>
      <c r="J38" s="80">
        <f t="shared" si="3"/>
        <v>1073.6432460242763</v>
      </c>
      <c r="K38" s="49">
        <f t="shared" si="9"/>
        <v>193147.66485348856</v>
      </c>
    </row>
    <row r="39" spans="1:11">
      <c r="A39" s="69">
        <f t="shared" si="13"/>
        <v>28</v>
      </c>
      <c r="B39" s="77">
        <f t="shared" si="14"/>
        <v>35430.238478017156</v>
      </c>
      <c r="C39" s="77">
        <f t="shared" si="12"/>
        <v>1771.5119239008579</v>
      </c>
      <c r="D39" s="77">
        <f t="shared" si="1"/>
        <v>13010.287016055318</v>
      </c>
      <c r="E39" s="78">
        <f t="shared" si="2"/>
        <v>24191.463385862695</v>
      </c>
      <c r="G39" s="7">
        <f t="shared" si="6"/>
        <v>28</v>
      </c>
      <c r="H39" s="80">
        <f t="shared" si="7"/>
        <v>193147.66485348856</v>
      </c>
      <c r="I39" s="80">
        <f t="shared" si="8"/>
        <v>804.7819368895357</v>
      </c>
      <c r="J39" s="80">
        <f t="shared" si="3"/>
        <v>1073.6432460242763</v>
      </c>
      <c r="K39" s="49">
        <f t="shared" si="9"/>
        <v>192878.80354435384</v>
      </c>
    </row>
    <row r="40" spans="1:11">
      <c r="A40" s="69">
        <f t="shared" si="13"/>
        <v>29</v>
      </c>
      <c r="B40" s="77">
        <f t="shared" si="14"/>
        <v>24191.463385862695</v>
      </c>
      <c r="C40" s="77">
        <f t="shared" si="12"/>
        <v>1209.5731692931347</v>
      </c>
      <c r="D40" s="77">
        <f t="shared" si="1"/>
        <v>13010.287016055318</v>
      </c>
      <c r="E40" s="78">
        <f t="shared" si="2"/>
        <v>12390.74953910051</v>
      </c>
      <c r="G40" s="7">
        <f t="shared" si="6"/>
        <v>29</v>
      </c>
      <c r="H40" s="80">
        <f t="shared" si="7"/>
        <v>192878.80354435384</v>
      </c>
      <c r="I40" s="80">
        <f t="shared" si="8"/>
        <v>803.66168143480763</v>
      </c>
      <c r="J40" s="80">
        <f t="shared" si="3"/>
        <v>1073.6432460242763</v>
      </c>
      <c r="K40" s="49">
        <f t="shared" si="9"/>
        <v>192608.82197976438</v>
      </c>
    </row>
    <row r="41" spans="1:11" ht="15.75" thickBot="1">
      <c r="A41" s="72">
        <f t="shared" si="13"/>
        <v>30</v>
      </c>
      <c r="B41" s="79">
        <f t="shared" si="14"/>
        <v>12390.74953910051</v>
      </c>
      <c r="C41" s="79">
        <f t="shared" si="12"/>
        <v>619.53747695502557</v>
      </c>
      <c r="D41" s="79">
        <f t="shared" si="1"/>
        <v>13010.287016055318</v>
      </c>
      <c r="E41" s="50">
        <f t="shared" si="2"/>
        <v>2.1827872842550278E-10</v>
      </c>
      <c r="G41" s="7">
        <f t="shared" si="6"/>
        <v>30</v>
      </c>
      <c r="H41" s="80">
        <f t="shared" si="7"/>
        <v>192608.82197976438</v>
      </c>
      <c r="I41" s="80">
        <f t="shared" si="8"/>
        <v>802.53675824901825</v>
      </c>
      <c r="J41" s="80">
        <f t="shared" si="3"/>
        <v>1073.6432460242763</v>
      </c>
      <c r="K41" s="49">
        <f t="shared" si="9"/>
        <v>192337.71549198913</v>
      </c>
    </row>
    <row r="42" spans="1:11">
      <c r="A42" s="1"/>
      <c r="B42" s="2"/>
      <c r="C42" s="2"/>
      <c r="D42" s="2"/>
      <c r="E42" s="2"/>
      <c r="G42" s="7">
        <f t="shared" si="6"/>
        <v>31</v>
      </c>
      <c r="H42" s="80">
        <f t="shared" si="7"/>
        <v>192337.71549198913</v>
      </c>
      <c r="I42" s="80">
        <f t="shared" si="8"/>
        <v>801.40714788328808</v>
      </c>
      <c r="J42" s="80">
        <f t="shared" si="3"/>
        <v>1073.6432460242763</v>
      </c>
      <c r="K42" s="49">
        <f t="shared" si="9"/>
        <v>192065.47939384816</v>
      </c>
    </row>
    <row r="43" spans="1:11">
      <c r="A43" s="1"/>
      <c r="B43" s="2"/>
      <c r="C43" s="2"/>
      <c r="D43" s="2"/>
      <c r="E43" s="2"/>
      <c r="G43" s="7">
        <f t="shared" si="6"/>
        <v>32</v>
      </c>
      <c r="H43" s="80">
        <f t="shared" si="7"/>
        <v>192065.47939384816</v>
      </c>
      <c r="I43" s="80">
        <f t="shared" si="8"/>
        <v>800.27283080770064</v>
      </c>
      <c r="J43" s="80">
        <f t="shared" si="3"/>
        <v>1073.6432460242763</v>
      </c>
      <c r="K43" s="49">
        <f t="shared" si="9"/>
        <v>191792.10897863159</v>
      </c>
    </row>
    <row r="44" spans="1:11">
      <c r="A44" s="1"/>
      <c r="B44" s="2"/>
      <c r="C44" s="2"/>
      <c r="D44" s="2"/>
      <c r="E44" s="2"/>
      <c r="G44" s="7">
        <f t="shared" si="6"/>
        <v>33</v>
      </c>
      <c r="H44" s="80">
        <f t="shared" si="7"/>
        <v>191792.10897863159</v>
      </c>
      <c r="I44" s="80">
        <f t="shared" si="8"/>
        <v>799.13378741096494</v>
      </c>
      <c r="J44" s="80">
        <f t="shared" si="3"/>
        <v>1073.6432460242763</v>
      </c>
      <c r="K44" s="49">
        <f t="shared" si="9"/>
        <v>191517.5995200183</v>
      </c>
    </row>
    <row r="45" spans="1:11">
      <c r="A45" s="1"/>
      <c r="B45" s="2"/>
      <c r="C45" s="2"/>
      <c r="D45" s="2"/>
      <c r="E45" s="2"/>
      <c r="G45" s="7">
        <f t="shared" si="6"/>
        <v>34</v>
      </c>
      <c r="H45" s="80">
        <f t="shared" si="7"/>
        <v>191517.5995200183</v>
      </c>
      <c r="I45" s="80">
        <f t="shared" si="8"/>
        <v>797.98999800007618</v>
      </c>
      <c r="J45" s="80">
        <f t="shared" si="3"/>
        <v>1073.6432460242763</v>
      </c>
      <c r="K45" s="49">
        <f t="shared" si="9"/>
        <v>191241.94627199409</v>
      </c>
    </row>
    <row r="46" spans="1:11">
      <c r="A46" s="1"/>
      <c r="B46" s="2"/>
      <c r="C46" s="2"/>
      <c r="D46" s="2"/>
      <c r="E46" s="2"/>
      <c r="G46" s="7">
        <f t="shared" si="6"/>
        <v>35</v>
      </c>
      <c r="H46" s="80">
        <f t="shared" si="7"/>
        <v>191241.94627199409</v>
      </c>
      <c r="I46" s="80">
        <f t="shared" si="8"/>
        <v>796.84144279997543</v>
      </c>
      <c r="J46" s="80">
        <f t="shared" si="3"/>
        <v>1073.6432460242763</v>
      </c>
      <c r="K46" s="49">
        <f t="shared" si="9"/>
        <v>190965.14446876981</v>
      </c>
    </row>
    <row r="47" spans="1:11">
      <c r="A47" s="1"/>
      <c r="B47" s="2"/>
      <c r="C47" s="2"/>
      <c r="D47" s="2"/>
      <c r="E47" s="2"/>
      <c r="G47" s="7">
        <f t="shared" si="6"/>
        <v>36</v>
      </c>
      <c r="H47" s="80">
        <f t="shared" si="7"/>
        <v>190965.14446876981</v>
      </c>
      <c r="I47" s="80">
        <f t="shared" si="8"/>
        <v>795.68810195320748</v>
      </c>
      <c r="J47" s="80">
        <f t="shared" si="3"/>
        <v>1073.6432460242763</v>
      </c>
      <c r="K47" s="49">
        <f t="shared" si="9"/>
        <v>190687.18932469876</v>
      </c>
    </row>
    <row r="48" spans="1:11">
      <c r="G48" s="7">
        <f t="shared" si="6"/>
        <v>37</v>
      </c>
      <c r="H48" s="80">
        <f t="shared" si="7"/>
        <v>190687.18932469876</v>
      </c>
      <c r="I48" s="80">
        <f t="shared" si="8"/>
        <v>794.52995551957815</v>
      </c>
      <c r="J48" s="80">
        <f t="shared" si="3"/>
        <v>1073.6432460242763</v>
      </c>
      <c r="K48" s="49">
        <f t="shared" si="9"/>
        <v>190408.07603419406</v>
      </c>
    </row>
    <row r="49" spans="7:11">
      <c r="G49" s="7">
        <f t="shared" si="6"/>
        <v>38</v>
      </c>
      <c r="H49" s="80">
        <f t="shared" si="7"/>
        <v>190408.07603419406</v>
      </c>
      <c r="I49" s="80">
        <f t="shared" si="8"/>
        <v>793.36698347580864</v>
      </c>
      <c r="J49" s="80">
        <f t="shared" si="3"/>
        <v>1073.6432460242763</v>
      </c>
      <c r="K49" s="49">
        <f t="shared" si="9"/>
        <v>190127.7997716456</v>
      </c>
    </row>
    <row r="50" spans="7:11">
      <c r="G50" s="7">
        <f t="shared" si="6"/>
        <v>39</v>
      </c>
      <c r="H50" s="80">
        <f t="shared" si="7"/>
        <v>190127.7997716456</v>
      </c>
      <c r="I50" s="80">
        <f t="shared" si="8"/>
        <v>792.19916571519002</v>
      </c>
      <c r="J50" s="80">
        <f t="shared" si="3"/>
        <v>1073.6432460242763</v>
      </c>
      <c r="K50" s="49">
        <f t="shared" si="9"/>
        <v>189846.35569133653</v>
      </c>
    </row>
    <row r="51" spans="7:11">
      <c r="G51" s="7">
        <f t="shared" si="6"/>
        <v>40</v>
      </c>
      <c r="H51" s="80">
        <f t="shared" si="7"/>
        <v>189846.35569133653</v>
      </c>
      <c r="I51" s="80">
        <f t="shared" si="8"/>
        <v>791.0264820472355</v>
      </c>
      <c r="J51" s="80">
        <f t="shared" si="3"/>
        <v>1073.6432460242763</v>
      </c>
      <c r="K51" s="49">
        <f t="shared" si="9"/>
        <v>189563.73892735949</v>
      </c>
    </row>
    <row r="52" spans="7:11">
      <c r="G52" s="7">
        <f t="shared" si="6"/>
        <v>41</v>
      </c>
      <c r="H52" s="80">
        <f t="shared" si="7"/>
        <v>189563.73892735949</v>
      </c>
      <c r="I52" s="80">
        <f t="shared" si="8"/>
        <v>789.84891219733117</v>
      </c>
      <c r="J52" s="80">
        <f t="shared" si="3"/>
        <v>1073.6432460242763</v>
      </c>
      <c r="K52" s="49">
        <f t="shared" si="9"/>
        <v>189279.94459353256</v>
      </c>
    </row>
    <row r="53" spans="7:11">
      <c r="G53" s="7">
        <f t="shared" si="6"/>
        <v>42</v>
      </c>
      <c r="H53" s="80">
        <f t="shared" si="7"/>
        <v>189279.94459353256</v>
      </c>
      <c r="I53" s="80">
        <f t="shared" si="8"/>
        <v>788.66643580638572</v>
      </c>
      <c r="J53" s="80">
        <f t="shared" si="3"/>
        <v>1073.6432460242763</v>
      </c>
      <c r="K53" s="49">
        <f t="shared" si="9"/>
        <v>188994.96778331467</v>
      </c>
    </row>
    <row r="54" spans="7:11">
      <c r="G54" s="7">
        <f t="shared" si="6"/>
        <v>43</v>
      </c>
      <c r="H54" s="80">
        <f t="shared" si="7"/>
        <v>188994.96778331467</v>
      </c>
      <c r="I54" s="80">
        <f t="shared" si="8"/>
        <v>787.47903243047779</v>
      </c>
      <c r="J54" s="80">
        <f t="shared" si="3"/>
        <v>1073.6432460242763</v>
      </c>
      <c r="K54" s="49">
        <f t="shared" si="9"/>
        <v>188708.80356972088</v>
      </c>
    </row>
    <row r="55" spans="7:11">
      <c r="G55" s="7">
        <f t="shared" si="6"/>
        <v>44</v>
      </c>
      <c r="H55" s="80">
        <f t="shared" si="7"/>
        <v>188708.80356972088</v>
      </c>
      <c r="I55" s="80">
        <f t="shared" si="8"/>
        <v>786.28668154050365</v>
      </c>
      <c r="J55" s="80">
        <f t="shared" si="3"/>
        <v>1073.6432460242763</v>
      </c>
      <c r="K55" s="49">
        <f t="shared" si="9"/>
        <v>188421.44700523713</v>
      </c>
    </row>
    <row r="56" spans="7:11">
      <c r="G56" s="7">
        <f t="shared" si="6"/>
        <v>45</v>
      </c>
      <c r="H56" s="80">
        <f t="shared" si="7"/>
        <v>188421.44700523713</v>
      </c>
      <c r="I56" s="80">
        <f t="shared" si="8"/>
        <v>785.08936252182139</v>
      </c>
      <c r="J56" s="80">
        <f t="shared" si="3"/>
        <v>1073.6432460242763</v>
      </c>
      <c r="K56" s="49">
        <f t="shared" si="9"/>
        <v>188132.8931217347</v>
      </c>
    </row>
    <row r="57" spans="7:11">
      <c r="G57" s="7">
        <f t="shared" si="6"/>
        <v>46</v>
      </c>
      <c r="H57" s="80">
        <f t="shared" si="7"/>
        <v>188132.8931217347</v>
      </c>
      <c r="I57" s="80">
        <f t="shared" si="8"/>
        <v>783.88705467389457</v>
      </c>
      <c r="J57" s="80">
        <f t="shared" si="3"/>
        <v>1073.6432460242763</v>
      </c>
      <c r="K57" s="49">
        <f t="shared" si="9"/>
        <v>187843.13693038432</v>
      </c>
    </row>
    <row r="58" spans="7:11">
      <c r="G58" s="7">
        <f t="shared" si="6"/>
        <v>47</v>
      </c>
      <c r="H58" s="80">
        <f t="shared" si="7"/>
        <v>187843.13693038432</v>
      </c>
      <c r="I58" s="80">
        <f t="shared" si="8"/>
        <v>782.67973720993473</v>
      </c>
      <c r="J58" s="80">
        <f t="shared" si="3"/>
        <v>1073.6432460242763</v>
      </c>
      <c r="K58" s="49">
        <f t="shared" si="9"/>
        <v>187552.17342156998</v>
      </c>
    </row>
    <row r="59" spans="7:11">
      <c r="G59" s="7">
        <f t="shared" si="6"/>
        <v>48</v>
      </c>
      <c r="H59" s="80">
        <f t="shared" si="7"/>
        <v>187552.17342156998</v>
      </c>
      <c r="I59" s="80">
        <f t="shared" si="8"/>
        <v>781.46738925654154</v>
      </c>
      <c r="J59" s="80">
        <f t="shared" si="3"/>
        <v>1073.6432460242763</v>
      </c>
      <c r="K59" s="49">
        <f t="shared" si="9"/>
        <v>187259.99756480227</v>
      </c>
    </row>
    <row r="60" spans="7:11">
      <c r="G60" s="7">
        <f t="shared" si="6"/>
        <v>49</v>
      </c>
      <c r="H60" s="80">
        <f t="shared" si="7"/>
        <v>187259.99756480227</v>
      </c>
      <c r="I60" s="80">
        <f t="shared" si="8"/>
        <v>780.24998985334275</v>
      </c>
      <c r="J60" s="80">
        <f t="shared" si="3"/>
        <v>1073.6432460242763</v>
      </c>
      <c r="K60" s="49">
        <f t="shared" si="9"/>
        <v>186966.60430863136</v>
      </c>
    </row>
    <row r="61" spans="7:11">
      <c r="G61" s="7">
        <f t="shared" si="6"/>
        <v>50</v>
      </c>
      <c r="H61" s="80">
        <f t="shared" si="7"/>
        <v>186966.60430863136</v>
      </c>
      <c r="I61" s="80">
        <f t="shared" si="8"/>
        <v>779.02751795263066</v>
      </c>
      <c r="J61" s="80">
        <f t="shared" si="3"/>
        <v>1073.6432460242763</v>
      </c>
      <c r="K61" s="49">
        <f t="shared" si="9"/>
        <v>186671.98858055973</v>
      </c>
    </row>
    <row r="62" spans="7:11">
      <c r="G62" s="7">
        <f t="shared" si="6"/>
        <v>51</v>
      </c>
      <c r="H62" s="80">
        <f t="shared" si="7"/>
        <v>186671.98858055973</v>
      </c>
      <c r="I62" s="80">
        <f t="shared" si="8"/>
        <v>777.79995241899883</v>
      </c>
      <c r="J62" s="80">
        <f t="shared" si="3"/>
        <v>1073.6432460242763</v>
      </c>
      <c r="K62" s="49">
        <f t="shared" si="9"/>
        <v>186376.14528695447</v>
      </c>
    </row>
    <row r="63" spans="7:11">
      <c r="G63" s="7">
        <f t="shared" si="6"/>
        <v>52</v>
      </c>
      <c r="H63" s="80">
        <f t="shared" si="7"/>
        <v>186376.14528695447</v>
      </c>
      <c r="I63" s="80">
        <f t="shared" si="8"/>
        <v>776.56727202897696</v>
      </c>
      <c r="J63" s="80">
        <f t="shared" si="3"/>
        <v>1073.6432460242763</v>
      </c>
      <c r="K63" s="49">
        <f t="shared" si="9"/>
        <v>186079.06931295918</v>
      </c>
    </row>
    <row r="64" spans="7:11">
      <c r="G64" s="7">
        <f t="shared" si="6"/>
        <v>53</v>
      </c>
      <c r="H64" s="80">
        <f t="shared" si="7"/>
        <v>186079.06931295918</v>
      </c>
      <c r="I64" s="80">
        <f t="shared" si="8"/>
        <v>775.32945547066322</v>
      </c>
      <c r="J64" s="80">
        <f t="shared" si="3"/>
        <v>1073.6432460242763</v>
      </c>
      <c r="K64" s="49">
        <f t="shared" si="9"/>
        <v>185780.75552240558</v>
      </c>
    </row>
    <row r="65" spans="7:11">
      <c r="G65" s="7">
        <f t="shared" si="6"/>
        <v>54</v>
      </c>
      <c r="H65" s="80">
        <f t="shared" si="7"/>
        <v>185780.75552240558</v>
      </c>
      <c r="I65" s="80">
        <f t="shared" si="8"/>
        <v>774.08648134335658</v>
      </c>
      <c r="J65" s="80">
        <f t="shared" si="3"/>
        <v>1073.6432460242763</v>
      </c>
      <c r="K65" s="49">
        <f t="shared" si="9"/>
        <v>185481.19875772466</v>
      </c>
    </row>
    <row r="66" spans="7:11">
      <c r="G66" s="7">
        <f t="shared" si="6"/>
        <v>55</v>
      </c>
      <c r="H66" s="80">
        <f t="shared" si="7"/>
        <v>185481.19875772466</v>
      </c>
      <c r="I66" s="80">
        <f t="shared" si="8"/>
        <v>772.83832815718608</v>
      </c>
      <c r="J66" s="80">
        <f t="shared" si="3"/>
        <v>1073.6432460242763</v>
      </c>
      <c r="K66" s="49">
        <f t="shared" si="9"/>
        <v>185180.39383985757</v>
      </c>
    </row>
    <row r="67" spans="7:11">
      <c r="G67" s="7">
        <f t="shared" si="6"/>
        <v>56</v>
      </c>
      <c r="H67" s="80">
        <f t="shared" si="7"/>
        <v>185180.39383985757</v>
      </c>
      <c r="I67" s="80">
        <f t="shared" si="8"/>
        <v>771.58497433273988</v>
      </c>
      <c r="J67" s="80">
        <f t="shared" si="3"/>
        <v>1073.6432460242763</v>
      </c>
      <c r="K67" s="49">
        <f t="shared" si="9"/>
        <v>184878.33556816605</v>
      </c>
    </row>
    <row r="68" spans="7:11">
      <c r="G68" s="7">
        <f t="shared" si="6"/>
        <v>57</v>
      </c>
      <c r="H68" s="80">
        <f t="shared" si="7"/>
        <v>184878.33556816605</v>
      </c>
      <c r="I68" s="80">
        <f t="shared" si="8"/>
        <v>770.32639820069187</v>
      </c>
      <c r="J68" s="80">
        <f t="shared" si="3"/>
        <v>1073.6432460242763</v>
      </c>
      <c r="K68" s="49">
        <f t="shared" si="9"/>
        <v>184575.01872034249</v>
      </c>
    </row>
    <row r="69" spans="7:11">
      <c r="G69" s="7">
        <f t="shared" si="6"/>
        <v>58</v>
      </c>
      <c r="H69" s="80">
        <f t="shared" si="7"/>
        <v>184575.01872034249</v>
      </c>
      <c r="I69" s="80">
        <f t="shared" si="8"/>
        <v>769.06257800142703</v>
      </c>
      <c r="J69" s="80">
        <f t="shared" si="3"/>
        <v>1073.6432460242763</v>
      </c>
      <c r="K69" s="49">
        <f t="shared" si="9"/>
        <v>184270.43805231966</v>
      </c>
    </row>
    <row r="70" spans="7:11">
      <c r="G70" s="7">
        <f t="shared" si="6"/>
        <v>59</v>
      </c>
      <c r="H70" s="80">
        <f t="shared" si="7"/>
        <v>184270.43805231966</v>
      </c>
      <c r="I70" s="80">
        <f t="shared" si="8"/>
        <v>767.79349188466529</v>
      </c>
      <c r="J70" s="80">
        <f t="shared" si="3"/>
        <v>1073.6432460242763</v>
      </c>
      <c r="K70" s="49">
        <f t="shared" si="9"/>
        <v>183964.58829818005</v>
      </c>
    </row>
    <row r="71" spans="7:11">
      <c r="G71" s="7">
        <f t="shared" si="6"/>
        <v>60</v>
      </c>
      <c r="H71" s="80">
        <f t="shared" si="7"/>
        <v>183964.58829818005</v>
      </c>
      <c r="I71" s="80">
        <f t="shared" si="8"/>
        <v>766.51911790908355</v>
      </c>
      <c r="J71" s="80">
        <f t="shared" si="3"/>
        <v>1073.6432460242763</v>
      </c>
      <c r="K71" s="49">
        <f t="shared" si="9"/>
        <v>183657.46417006486</v>
      </c>
    </row>
    <row r="72" spans="7:11">
      <c r="G72" s="7">
        <f t="shared" si="6"/>
        <v>61</v>
      </c>
      <c r="H72" s="80">
        <f t="shared" si="7"/>
        <v>183657.46417006486</v>
      </c>
      <c r="I72" s="80">
        <f t="shared" si="8"/>
        <v>765.23943404193687</v>
      </c>
      <c r="J72" s="80">
        <f t="shared" si="3"/>
        <v>1073.6432460242763</v>
      </c>
      <c r="K72" s="49">
        <f t="shared" si="9"/>
        <v>183349.06035808253</v>
      </c>
    </row>
    <row r="73" spans="7:11">
      <c r="G73" s="7">
        <f t="shared" si="6"/>
        <v>62</v>
      </c>
      <c r="H73" s="80">
        <f t="shared" si="7"/>
        <v>183349.06035808253</v>
      </c>
      <c r="I73" s="80">
        <f t="shared" si="8"/>
        <v>763.95441815867719</v>
      </c>
      <c r="J73" s="80">
        <f t="shared" si="3"/>
        <v>1073.6432460242763</v>
      </c>
      <c r="K73" s="49">
        <f t="shared" si="9"/>
        <v>183039.37153021694</v>
      </c>
    </row>
    <row r="74" spans="7:11">
      <c r="G74" s="7">
        <f t="shared" si="6"/>
        <v>63</v>
      </c>
      <c r="H74" s="80">
        <f t="shared" si="7"/>
        <v>183039.37153021694</v>
      </c>
      <c r="I74" s="80">
        <f t="shared" si="8"/>
        <v>762.66404804257058</v>
      </c>
      <c r="J74" s="80">
        <f t="shared" si="3"/>
        <v>1073.6432460242763</v>
      </c>
      <c r="K74" s="49">
        <f t="shared" si="9"/>
        <v>182728.39233223526</v>
      </c>
    </row>
    <row r="75" spans="7:11">
      <c r="G75" s="7">
        <f t="shared" si="6"/>
        <v>64</v>
      </c>
      <c r="H75" s="80">
        <f t="shared" si="7"/>
        <v>182728.39233223526</v>
      </c>
      <c r="I75" s="80">
        <f t="shared" si="8"/>
        <v>761.36830138431355</v>
      </c>
      <c r="J75" s="80">
        <f t="shared" si="3"/>
        <v>1073.6432460242763</v>
      </c>
      <c r="K75" s="49">
        <f t="shared" si="9"/>
        <v>182416.11738759532</v>
      </c>
    </row>
    <row r="76" spans="7:11">
      <c r="G76" s="7">
        <f t="shared" si="6"/>
        <v>65</v>
      </c>
      <c r="H76" s="80">
        <f t="shared" si="7"/>
        <v>182416.11738759532</v>
      </c>
      <c r="I76" s="80">
        <f t="shared" si="8"/>
        <v>760.06715578164722</v>
      </c>
      <c r="J76" s="80">
        <f t="shared" ref="J76:J139" si="15">$H$6</f>
        <v>1073.6432460242763</v>
      </c>
      <c r="K76" s="49">
        <f t="shared" si="9"/>
        <v>182102.5412973527</v>
      </c>
    </row>
    <row r="77" spans="7:11">
      <c r="G77" s="7">
        <f t="shared" si="6"/>
        <v>66</v>
      </c>
      <c r="H77" s="80">
        <f t="shared" si="7"/>
        <v>182102.5412973527</v>
      </c>
      <c r="I77" s="80">
        <f t="shared" si="8"/>
        <v>758.76058873896955</v>
      </c>
      <c r="J77" s="80">
        <f t="shared" si="15"/>
        <v>1073.6432460242763</v>
      </c>
      <c r="K77" s="49">
        <f t="shared" si="9"/>
        <v>181787.65864006741</v>
      </c>
    </row>
    <row r="78" spans="7:11">
      <c r="G78" s="7">
        <f t="shared" ref="G78:G141" si="16">G77+1</f>
        <v>67</v>
      </c>
      <c r="H78" s="80">
        <f t="shared" ref="H78:H141" si="17">K77</f>
        <v>181787.65864006741</v>
      </c>
      <c r="I78" s="80">
        <f t="shared" ref="I78:I141" si="18">($B$2/12)*H78</f>
        <v>757.44857766694759</v>
      </c>
      <c r="J78" s="80">
        <f t="shared" si="15"/>
        <v>1073.6432460242763</v>
      </c>
      <c r="K78" s="49">
        <f t="shared" ref="K78:K141" si="19">H78+I78-J78</f>
        <v>181471.46397171009</v>
      </c>
    </row>
    <row r="79" spans="7:11">
      <c r="G79" s="7">
        <f t="shared" si="16"/>
        <v>68</v>
      </c>
      <c r="H79" s="80">
        <f t="shared" si="17"/>
        <v>181471.46397171009</v>
      </c>
      <c r="I79" s="80">
        <f t="shared" si="18"/>
        <v>756.13109988212534</v>
      </c>
      <c r="J79" s="80">
        <f t="shared" si="15"/>
        <v>1073.6432460242763</v>
      </c>
      <c r="K79" s="49">
        <f t="shared" si="19"/>
        <v>181153.95182556796</v>
      </c>
    </row>
    <row r="80" spans="7:11">
      <c r="G80" s="7">
        <f t="shared" si="16"/>
        <v>69</v>
      </c>
      <c r="H80" s="80">
        <f t="shared" si="17"/>
        <v>181153.95182556796</v>
      </c>
      <c r="I80" s="80">
        <f t="shared" si="18"/>
        <v>754.80813260653315</v>
      </c>
      <c r="J80" s="80">
        <f t="shared" si="15"/>
        <v>1073.6432460242763</v>
      </c>
      <c r="K80" s="49">
        <f t="shared" si="19"/>
        <v>180835.11671215022</v>
      </c>
    </row>
    <row r="81" spans="7:11">
      <c r="G81" s="7">
        <f t="shared" si="16"/>
        <v>70</v>
      </c>
      <c r="H81" s="80">
        <f t="shared" si="17"/>
        <v>180835.11671215022</v>
      </c>
      <c r="I81" s="80">
        <f t="shared" si="18"/>
        <v>753.47965296729262</v>
      </c>
      <c r="J81" s="80">
        <f t="shared" si="15"/>
        <v>1073.6432460242763</v>
      </c>
      <c r="K81" s="49">
        <f t="shared" si="19"/>
        <v>180514.95311909326</v>
      </c>
    </row>
    <row r="82" spans="7:11">
      <c r="G82" s="7">
        <f t="shared" si="16"/>
        <v>71</v>
      </c>
      <c r="H82" s="80">
        <f t="shared" si="17"/>
        <v>180514.95311909326</v>
      </c>
      <c r="I82" s="80">
        <f t="shared" si="18"/>
        <v>752.14563799622192</v>
      </c>
      <c r="J82" s="80">
        <f t="shared" si="15"/>
        <v>1073.6432460242763</v>
      </c>
      <c r="K82" s="49">
        <f t="shared" si="19"/>
        <v>180193.45551106523</v>
      </c>
    </row>
    <row r="83" spans="7:11">
      <c r="G83" s="7">
        <f t="shared" si="16"/>
        <v>72</v>
      </c>
      <c r="H83" s="80">
        <f t="shared" si="17"/>
        <v>180193.45551106523</v>
      </c>
      <c r="I83" s="80">
        <f t="shared" si="18"/>
        <v>750.80606462943842</v>
      </c>
      <c r="J83" s="80">
        <f t="shared" si="15"/>
        <v>1073.6432460242763</v>
      </c>
      <c r="K83" s="49">
        <f t="shared" si="19"/>
        <v>179870.6183296704</v>
      </c>
    </row>
    <row r="84" spans="7:11">
      <c r="G84" s="7">
        <f t="shared" si="16"/>
        <v>73</v>
      </c>
      <c r="H84" s="80">
        <f t="shared" si="17"/>
        <v>179870.6183296704</v>
      </c>
      <c r="I84" s="80">
        <f t="shared" si="18"/>
        <v>749.46090970696002</v>
      </c>
      <c r="J84" s="80">
        <f t="shared" si="15"/>
        <v>1073.6432460242763</v>
      </c>
      <c r="K84" s="49">
        <f t="shared" si="19"/>
        <v>179546.43599335308</v>
      </c>
    </row>
    <row r="85" spans="7:11">
      <c r="G85" s="7">
        <f t="shared" si="16"/>
        <v>74</v>
      </c>
      <c r="H85" s="80">
        <f t="shared" si="17"/>
        <v>179546.43599335308</v>
      </c>
      <c r="I85" s="80">
        <f t="shared" si="18"/>
        <v>748.1101499723045</v>
      </c>
      <c r="J85" s="80">
        <f t="shared" si="15"/>
        <v>1073.6432460242763</v>
      </c>
      <c r="K85" s="49">
        <f t="shared" si="19"/>
        <v>179220.90289730113</v>
      </c>
    </row>
    <row r="86" spans="7:11">
      <c r="G86" s="7">
        <f t="shared" si="16"/>
        <v>75</v>
      </c>
      <c r="H86" s="80">
        <f t="shared" si="17"/>
        <v>179220.90289730113</v>
      </c>
      <c r="I86" s="80">
        <f t="shared" si="18"/>
        <v>746.75376207208808</v>
      </c>
      <c r="J86" s="80">
        <f t="shared" si="15"/>
        <v>1073.6432460242763</v>
      </c>
      <c r="K86" s="49">
        <f t="shared" si="19"/>
        <v>178894.01341334896</v>
      </c>
    </row>
    <row r="87" spans="7:11">
      <c r="G87" s="7">
        <f t="shared" si="16"/>
        <v>76</v>
      </c>
      <c r="H87" s="80">
        <f t="shared" si="17"/>
        <v>178894.01341334896</v>
      </c>
      <c r="I87" s="80">
        <f t="shared" si="18"/>
        <v>745.39172255562062</v>
      </c>
      <c r="J87" s="80">
        <f t="shared" si="15"/>
        <v>1073.6432460242763</v>
      </c>
      <c r="K87" s="49">
        <f t="shared" si="19"/>
        <v>178565.76188988032</v>
      </c>
    </row>
    <row r="88" spans="7:11">
      <c r="G88" s="7">
        <f t="shared" si="16"/>
        <v>77</v>
      </c>
      <c r="H88" s="80">
        <f t="shared" si="17"/>
        <v>178565.76188988032</v>
      </c>
      <c r="I88" s="80">
        <f t="shared" si="18"/>
        <v>744.02400787450131</v>
      </c>
      <c r="J88" s="80">
        <f t="shared" si="15"/>
        <v>1073.6432460242763</v>
      </c>
      <c r="K88" s="49">
        <f t="shared" si="19"/>
        <v>178236.14265173057</v>
      </c>
    </row>
    <row r="89" spans="7:11">
      <c r="G89" s="7">
        <f t="shared" si="16"/>
        <v>78</v>
      </c>
      <c r="H89" s="80">
        <f t="shared" si="17"/>
        <v>178236.14265173057</v>
      </c>
      <c r="I89" s="80">
        <f t="shared" si="18"/>
        <v>742.65059438221067</v>
      </c>
      <c r="J89" s="80">
        <f t="shared" si="15"/>
        <v>1073.6432460242763</v>
      </c>
      <c r="K89" s="49">
        <f t="shared" si="19"/>
        <v>177905.1500000885</v>
      </c>
    </row>
    <row r="90" spans="7:11">
      <c r="G90" s="7">
        <f t="shared" si="16"/>
        <v>79</v>
      </c>
      <c r="H90" s="80">
        <f t="shared" si="17"/>
        <v>177905.1500000885</v>
      </c>
      <c r="I90" s="80">
        <f t="shared" si="18"/>
        <v>741.27145833370207</v>
      </c>
      <c r="J90" s="80">
        <f t="shared" si="15"/>
        <v>1073.6432460242763</v>
      </c>
      <c r="K90" s="49">
        <f t="shared" si="19"/>
        <v>177572.77821239794</v>
      </c>
    </row>
    <row r="91" spans="7:11">
      <c r="G91" s="7">
        <f t="shared" si="16"/>
        <v>80</v>
      </c>
      <c r="H91" s="80">
        <f t="shared" si="17"/>
        <v>177572.77821239794</v>
      </c>
      <c r="I91" s="80">
        <f t="shared" si="18"/>
        <v>739.88657588499143</v>
      </c>
      <c r="J91" s="80">
        <f t="shared" si="15"/>
        <v>1073.6432460242763</v>
      </c>
      <c r="K91" s="49">
        <f t="shared" si="19"/>
        <v>177239.02154225868</v>
      </c>
    </row>
    <row r="92" spans="7:11">
      <c r="G92" s="7">
        <f t="shared" si="16"/>
        <v>81</v>
      </c>
      <c r="H92" s="80">
        <f t="shared" si="17"/>
        <v>177239.02154225868</v>
      </c>
      <c r="I92" s="80">
        <f t="shared" si="18"/>
        <v>738.49592309274453</v>
      </c>
      <c r="J92" s="80">
        <f t="shared" si="15"/>
        <v>1073.6432460242763</v>
      </c>
      <c r="K92" s="49">
        <f t="shared" si="19"/>
        <v>176903.87421932715</v>
      </c>
    </row>
    <row r="93" spans="7:11">
      <c r="G93" s="7">
        <f t="shared" si="16"/>
        <v>82</v>
      </c>
      <c r="H93" s="80">
        <f t="shared" si="17"/>
        <v>176903.87421932715</v>
      </c>
      <c r="I93" s="80">
        <f t="shared" si="18"/>
        <v>737.0994759138631</v>
      </c>
      <c r="J93" s="80">
        <f t="shared" si="15"/>
        <v>1073.6432460242763</v>
      </c>
      <c r="K93" s="49">
        <f t="shared" si="19"/>
        <v>176567.33044921674</v>
      </c>
    </row>
    <row r="94" spans="7:11">
      <c r="G94" s="7">
        <f t="shared" si="16"/>
        <v>83</v>
      </c>
      <c r="H94" s="80">
        <f t="shared" si="17"/>
        <v>176567.33044921674</v>
      </c>
      <c r="I94" s="80">
        <f t="shared" si="18"/>
        <v>735.69721020506972</v>
      </c>
      <c r="J94" s="80">
        <f t="shared" si="15"/>
        <v>1073.6432460242763</v>
      </c>
      <c r="K94" s="49">
        <f t="shared" si="19"/>
        <v>176229.38441339755</v>
      </c>
    </row>
    <row r="95" spans="7:11">
      <c r="G95" s="7">
        <f t="shared" si="16"/>
        <v>84</v>
      </c>
      <c r="H95" s="80">
        <f t="shared" si="17"/>
        <v>176229.38441339755</v>
      </c>
      <c r="I95" s="80">
        <f t="shared" si="18"/>
        <v>734.28910172248982</v>
      </c>
      <c r="J95" s="80">
        <f t="shared" si="15"/>
        <v>1073.6432460242763</v>
      </c>
      <c r="K95" s="49">
        <f t="shared" si="19"/>
        <v>175890.03026909576</v>
      </c>
    </row>
    <row r="96" spans="7:11">
      <c r="G96" s="7">
        <f t="shared" si="16"/>
        <v>85</v>
      </c>
      <c r="H96" s="80">
        <f t="shared" si="17"/>
        <v>175890.03026909576</v>
      </c>
      <c r="I96" s="80">
        <f t="shared" si="18"/>
        <v>732.87512612123237</v>
      </c>
      <c r="J96" s="80">
        <f t="shared" si="15"/>
        <v>1073.6432460242763</v>
      </c>
      <c r="K96" s="49">
        <f t="shared" si="19"/>
        <v>175549.26214919274</v>
      </c>
    </row>
    <row r="97" spans="7:11">
      <c r="G97" s="7">
        <f t="shared" si="16"/>
        <v>86</v>
      </c>
      <c r="H97" s="80">
        <f t="shared" si="17"/>
        <v>175549.26214919274</v>
      </c>
      <c r="I97" s="80">
        <f t="shared" si="18"/>
        <v>731.45525895496974</v>
      </c>
      <c r="J97" s="80">
        <f t="shared" si="15"/>
        <v>1073.6432460242763</v>
      </c>
      <c r="K97" s="49">
        <f t="shared" si="19"/>
        <v>175207.07416212343</v>
      </c>
    </row>
    <row r="98" spans="7:11">
      <c r="G98" s="7">
        <f t="shared" si="16"/>
        <v>87</v>
      </c>
      <c r="H98" s="80">
        <f t="shared" si="17"/>
        <v>175207.07416212343</v>
      </c>
      <c r="I98" s="80">
        <f t="shared" si="18"/>
        <v>730.02947567551428</v>
      </c>
      <c r="J98" s="80">
        <f t="shared" si="15"/>
        <v>1073.6432460242763</v>
      </c>
      <c r="K98" s="49">
        <f t="shared" si="19"/>
        <v>174863.46039177469</v>
      </c>
    </row>
    <row r="99" spans="7:11">
      <c r="G99" s="7">
        <f t="shared" si="16"/>
        <v>88</v>
      </c>
      <c r="H99" s="80">
        <f t="shared" si="17"/>
        <v>174863.46039177469</v>
      </c>
      <c r="I99" s="80">
        <f t="shared" si="18"/>
        <v>728.59775163239453</v>
      </c>
      <c r="J99" s="80">
        <f t="shared" si="15"/>
        <v>1073.6432460242763</v>
      </c>
      <c r="K99" s="49">
        <f t="shared" si="19"/>
        <v>174518.41489738281</v>
      </c>
    </row>
    <row r="100" spans="7:11">
      <c r="G100" s="7">
        <f t="shared" si="16"/>
        <v>89</v>
      </c>
      <c r="H100" s="80">
        <f t="shared" si="17"/>
        <v>174518.41489738281</v>
      </c>
      <c r="I100" s="80">
        <f t="shared" si="18"/>
        <v>727.16006207242833</v>
      </c>
      <c r="J100" s="80">
        <f t="shared" si="15"/>
        <v>1073.6432460242763</v>
      </c>
      <c r="K100" s="49">
        <f t="shared" si="19"/>
        <v>174171.93171343097</v>
      </c>
    </row>
    <row r="101" spans="7:11">
      <c r="G101" s="7">
        <f t="shared" si="16"/>
        <v>90</v>
      </c>
      <c r="H101" s="80">
        <f t="shared" si="17"/>
        <v>174171.93171343097</v>
      </c>
      <c r="I101" s="80">
        <f t="shared" si="18"/>
        <v>725.71638213929566</v>
      </c>
      <c r="J101" s="80">
        <f t="shared" si="15"/>
        <v>1073.6432460242763</v>
      </c>
      <c r="K101" s="49">
        <f t="shared" si="19"/>
        <v>173824.00484954601</v>
      </c>
    </row>
    <row r="102" spans="7:11">
      <c r="G102" s="7">
        <f t="shared" si="16"/>
        <v>91</v>
      </c>
      <c r="H102" s="80">
        <f t="shared" si="17"/>
        <v>173824.00484954601</v>
      </c>
      <c r="I102" s="80">
        <f t="shared" si="18"/>
        <v>724.26668687310837</v>
      </c>
      <c r="J102" s="80">
        <f t="shared" si="15"/>
        <v>1073.6432460242763</v>
      </c>
      <c r="K102" s="49">
        <f t="shared" si="19"/>
        <v>173474.62829039484</v>
      </c>
    </row>
    <row r="103" spans="7:11">
      <c r="G103" s="7">
        <f t="shared" si="16"/>
        <v>92</v>
      </c>
      <c r="H103" s="80">
        <f t="shared" si="17"/>
        <v>173474.62829039484</v>
      </c>
      <c r="I103" s="80">
        <f t="shared" si="18"/>
        <v>722.8109512099785</v>
      </c>
      <c r="J103" s="80">
        <f t="shared" si="15"/>
        <v>1073.6432460242763</v>
      </c>
      <c r="K103" s="49">
        <f t="shared" si="19"/>
        <v>173123.79599558056</v>
      </c>
    </row>
    <row r="104" spans="7:11">
      <c r="G104" s="7">
        <f t="shared" si="16"/>
        <v>93</v>
      </c>
      <c r="H104" s="80">
        <f t="shared" si="17"/>
        <v>173123.79599558056</v>
      </c>
      <c r="I104" s="80">
        <f t="shared" si="18"/>
        <v>721.3491499815857</v>
      </c>
      <c r="J104" s="80">
        <f t="shared" si="15"/>
        <v>1073.6432460242763</v>
      </c>
      <c r="K104" s="49">
        <f t="shared" si="19"/>
        <v>172771.50189953786</v>
      </c>
    </row>
    <row r="105" spans="7:11">
      <c r="G105" s="7">
        <f t="shared" si="16"/>
        <v>94</v>
      </c>
      <c r="H105" s="80">
        <f t="shared" si="17"/>
        <v>172771.50189953786</v>
      </c>
      <c r="I105" s="80">
        <f t="shared" si="18"/>
        <v>719.88125791474113</v>
      </c>
      <c r="J105" s="80">
        <f t="shared" si="15"/>
        <v>1073.6432460242763</v>
      </c>
      <c r="K105" s="49">
        <f t="shared" si="19"/>
        <v>172417.73991142833</v>
      </c>
    </row>
    <row r="106" spans="7:11">
      <c r="G106" s="7">
        <f t="shared" si="16"/>
        <v>95</v>
      </c>
      <c r="H106" s="80">
        <f t="shared" si="17"/>
        <v>172417.73991142833</v>
      </c>
      <c r="I106" s="80">
        <f t="shared" si="18"/>
        <v>718.40724963095136</v>
      </c>
      <c r="J106" s="80">
        <f t="shared" si="15"/>
        <v>1073.6432460242763</v>
      </c>
      <c r="K106" s="49">
        <f t="shared" si="19"/>
        <v>172062.50391503502</v>
      </c>
    </row>
    <row r="107" spans="7:11">
      <c r="G107" s="7">
        <f t="shared" si="16"/>
        <v>96</v>
      </c>
      <c r="H107" s="80">
        <f t="shared" si="17"/>
        <v>172062.50391503502</v>
      </c>
      <c r="I107" s="80">
        <f t="shared" si="18"/>
        <v>716.9270996459793</v>
      </c>
      <c r="J107" s="80">
        <f t="shared" si="15"/>
        <v>1073.6432460242763</v>
      </c>
      <c r="K107" s="49">
        <f t="shared" si="19"/>
        <v>171705.78776865674</v>
      </c>
    </row>
    <row r="108" spans="7:11">
      <c r="G108" s="7">
        <f t="shared" si="16"/>
        <v>97</v>
      </c>
      <c r="H108" s="80">
        <f t="shared" si="17"/>
        <v>171705.78776865674</v>
      </c>
      <c r="I108" s="80">
        <f t="shared" si="18"/>
        <v>715.44078236940311</v>
      </c>
      <c r="J108" s="80">
        <f t="shared" si="15"/>
        <v>1073.6432460242763</v>
      </c>
      <c r="K108" s="49">
        <f t="shared" si="19"/>
        <v>171347.58530500188</v>
      </c>
    </row>
    <row r="109" spans="7:11">
      <c r="G109" s="7">
        <f t="shared" si="16"/>
        <v>98</v>
      </c>
      <c r="H109" s="80">
        <f t="shared" si="17"/>
        <v>171347.58530500188</v>
      </c>
      <c r="I109" s="80">
        <f t="shared" si="18"/>
        <v>713.94827210417452</v>
      </c>
      <c r="J109" s="80">
        <f t="shared" si="15"/>
        <v>1073.6432460242763</v>
      </c>
      <c r="K109" s="49">
        <f t="shared" si="19"/>
        <v>170987.89033108178</v>
      </c>
    </row>
    <row r="110" spans="7:11">
      <c r="G110" s="7">
        <f t="shared" si="16"/>
        <v>99</v>
      </c>
      <c r="H110" s="80">
        <f t="shared" si="17"/>
        <v>170987.89033108178</v>
      </c>
      <c r="I110" s="80">
        <f t="shared" si="18"/>
        <v>712.44954304617409</v>
      </c>
      <c r="J110" s="80">
        <f t="shared" si="15"/>
        <v>1073.6432460242763</v>
      </c>
      <c r="K110" s="49">
        <f t="shared" si="19"/>
        <v>170626.6966281037</v>
      </c>
    </row>
    <row r="111" spans="7:11">
      <c r="G111" s="7">
        <f t="shared" si="16"/>
        <v>100</v>
      </c>
      <c r="H111" s="80">
        <f t="shared" si="17"/>
        <v>170626.6966281037</v>
      </c>
      <c r="I111" s="80">
        <f t="shared" si="18"/>
        <v>710.94456928376542</v>
      </c>
      <c r="J111" s="80">
        <f t="shared" si="15"/>
        <v>1073.6432460242763</v>
      </c>
      <c r="K111" s="49">
        <f t="shared" si="19"/>
        <v>170263.99795136321</v>
      </c>
    </row>
    <row r="112" spans="7:11">
      <c r="G112" s="7">
        <f t="shared" si="16"/>
        <v>101</v>
      </c>
      <c r="H112" s="80">
        <f t="shared" si="17"/>
        <v>170263.99795136321</v>
      </c>
      <c r="I112" s="80">
        <f t="shared" si="18"/>
        <v>709.4333247973467</v>
      </c>
      <c r="J112" s="80">
        <f t="shared" si="15"/>
        <v>1073.6432460242763</v>
      </c>
      <c r="K112" s="49">
        <f t="shared" si="19"/>
        <v>169899.78803013629</v>
      </c>
    </row>
    <row r="113" spans="7:11">
      <c r="G113" s="7">
        <f t="shared" si="16"/>
        <v>102</v>
      </c>
      <c r="H113" s="80">
        <f t="shared" si="17"/>
        <v>169899.78803013629</v>
      </c>
      <c r="I113" s="80">
        <f t="shared" si="18"/>
        <v>707.91578345890116</v>
      </c>
      <c r="J113" s="80">
        <f t="shared" si="15"/>
        <v>1073.6432460242763</v>
      </c>
      <c r="K113" s="49">
        <f t="shared" si="19"/>
        <v>169534.06056757094</v>
      </c>
    </row>
    <row r="114" spans="7:11">
      <c r="G114" s="7">
        <f t="shared" si="16"/>
        <v>103</v>
      </c>
      <c r="H114" s="80">
        <f t="shared" si="17"/>
        <v>169534.06056757094</v>
      </c>
      <c r="I114" s="80">
        <f t="shared" si="18"/>
        <v>706.39191903154551</v>
      </c>
      <c r="J114" s="80">
        <f t="shared" si="15"/>
        <v>1073.6432460242763</v>
      </c>
      <c r="K114" s="49">
        <f t="shared" si="19"/>
        <v>169166.80924057821</v>
      </c>
    </row>
    <row r="115" spans="7:11">
      <c r="G115" s="7">
        <f t="shared" si="16"/>
        <v>104</v>
      </c>
      <c r="H115" s="80">
        <f t="shared" si="17"/>
        <v>169166.80924057821</v>
      </c>
      <c r="I115" s="80">
        <f t="shared" si="18"/>
        <v>704.86170516907589</v>
      </c>
      <c r="J115" s="80">
        <f t="shared" si="15"/>
        <v>1073.6432460242763</v>
      </c>
      <c r="K115" s="49">
        <f t="shared" si="19"/>
        <v>168798.02769972302</v>
      </c>
    </row>
    <row r="116" spans="7:11">
      <c r="G116" s="7">
        <f t="shared" si="16"/>
        <v>105</v>
      </c>
      <c r="H116" s="80">
        <f t="shared" si="17"/>
        <v>168798.02769972302</v>
      </c>
      <c r="I116" s="80">
        <f t="shared" si="18"/>
        <v>703.32511541551264</v>
      </c>
      <c r="J116" s="80">
        <f t="shared" si="15"/>
        <v>1073.6432460242763</v>
      </c>
      <c r="K116" s="49">
        <f t="shared" si="19"/>
        <v>168427.70956911426</v>
      </c>
    </row>
    <row r="117" spans="7:11">
      <c r="G117" s="7">
        <f t="shared" si="16"/>
        <v>106</v>
      </c>
      <c r="H117" s="80">
        <f t="shared" si="17"/>
        <v>168427.70956911426</v>
      </c>
      <c r="I117" s="80">
        <f t="shared" si="18"/>
        <v>701.78212320464274</v>
      </c>
      <c r="J117" s="80">
        <f t="shared" si="15"/>
        <v>1073.6432460242763</v>
      </c>
      <c r="K117" s="49">
        <f t="shared" si="19"/>
        <v>168055.84844629464</v>
      </c>
    </row>
    <row r="118" spans="7:11">
      <c r="G118" s="7">
        <f t="shared" si="16"/>
        <v>107</v>
      </c>
      <c r="H118" s="80">
        <f t="shared" si="17"/>
        <v>168055.84844629464</v>
      </c>
      <c r="I118" s="80">
        <f t="shared" si="18"/>
        <v>700.23270185956096</v>
      </c>
      <c r="J118" s="80">
        <f t="shared" si="15"/>
        <v>1073.6432460242763</v>
      </c>
      <c r="K118" s="49">
        <f t="shared" si="19"/>
        <v>167682.43790212992</v>
      </c>
    </row>
    <row r="119" spans="7:11">
      <c r="G119" s="7">
        <f t="shared" si="16"/>
        <v>108</v>
      </c>
      <c r="H119" s="80">
        <f t="shared" si="17"/>
        <v>167682.43790212992</v>
      </c>
      <c r="I119" s="80">
        <f t="shared" si="18"/>
        <v>698.67682459220805</v>
      </c>
      <c r="J119" s="80">
        <f t="shared" si="15"/>
        <v>1073.6432460242763</v>
      </c>
      <c r="K119" s="49">
        <f t="shared" si="19"/>
        <v>167307.47148069786</v>
      </c>
    </row>
    <row r="120" spans="7:11">
      <c r="G120" s="7">
        <f t="shared" si="16"/>
        <v>109</v>
      </c>
      <c r="H120" s="80">
        <f t="shared" si="17"/>
        <v>167307.47148069786</v>
      </c>
      <c r="I120" s="80">
        <f t="shared" si="18"/>
        <v>697.11446450290771</v>
      </c>
      <c r="J120" s="80">
        <f t="shared" si="15"/>
        <v>1073.6432460242763</v>
      </c>
      <c r="K120" s="49">
        <f t="shared" si="19"/>
        <v>166930.94269917649</v>
      </c>
    </row>
    <row r="121" spans="7:11">
      <c r="G121" s="7">
        <f t="shared" si="16"/>
        <v>110</v>
      </c>
      <c r="H121" s="80">
        <f t="shared" si="17"/>
        <v>166930.94269917649</v>
      </c>
      <c r="I121" s="80">
        <f t="shared" si="18"/>
        <v>695.54559457990206</v>
      </c>
      <c r="J121" s="80">
        <f t="shared" si="15"/>
        <v>1073.6432460242763</v>
      </c>
      <c r="K121" s="49">
        <f t="shared" si="19"/>
        <v>166552.84504773212</v>
      </c>
    </row>
    <row r="122" spans="7:11">
      <c r="G122" s="7">
        <f t="shared" si="16"/>
        <v>111</v>
      </c>
      <c r="H122" s="80">
        <f t="shared" si="17"/>
        <v>166552.84504773212</v>
      </c>
      <c r="I122" s="80">
        <f t="shared" si="18"/>
        <v>693.97018769888382</v>
      </c>
      <c r="J122" s="80">
        <f t="shared" si="15"/>
        <v>1073.6432460242763</v>
      </c>
      <c r="K122" s="49">
        <f t="shared" si="19"/>
        <v>166173.17198940675</v>
      </c>
    </row>
    <row r="123" spans="7:11">
      <c r="G123" s="7">
        <f t="shared" si="16"/>
        <v>112</v>
      </c>
      <c r="H123" s="80">
        <f t="shared" si="17"/>
        <v>166173.17198940675</v>
      </c>
      <c r="I123" s="80">
        <f t="shared" si="18"/>
        <v>692.38821662252815</v>
      </c>
      <c r="J123" s="80">
        <f t="shared" si="15"/>
        <v>1073.6432460242763</v>
      </c>
      <c r="K123" s="49">
        <f t="shared" si="19"/>
        <v>165791.91696000501</v>
      </c>
    </row>
    <row r="124" spans="7:11">
      <c r="G124" s="7">
        <f t="shared" si="16"/>
        <v>113</v>
      </c>
      <c r="H124" s="80">
        <f t="shared" si="17"/>
        <v>165791.91696000501</v>
      </c>
      <c r="I124" s="80">
        <f t="shared" si="18"/>
        <v>690.79965400002084</v>
      </c>
      <c r="J124" s="80">
        <f t="shared" si="15"/>
        <v>1073.6432460242763</v>
      </c>
      <c r="K124" s="49">
        <f t="shared" si="19"/>
        <v>165409.07336798077</v>
      </c>
    </row>
    <row r="125" spans="7:11">
      <c r="G125" s="7">
        <f t="shared" si="16"/>
        <v>114</v>
      </c>
      <c r="H125" s="80">
        <f t="shared" si="17"/>
        <v>165409.07336798077</v>
      </c>
      <c r="I125" s="80">
        <f t="shared" si="18"/>
        <v>689.20447236658651</v>
      </c>
      <c r="J125" s="80">
        <f t="shared" si="15"/>
        <v>1073.6432460242763</v>
      </c>
      <c r="K125" s="49">
        <f t="shared" si="19"/>
        <v>165024.63459432308</v>
      </c>
    </row>
    <row r="126" spans="7:11">
      <c r="G126" s="7">
        <f t="shared" si="16"/>
        <v>115</v>
      </c>
      <c r="H126" s="80">
        <f t="shared" si="17"/>
        <v>165024.63459432308</v>
      </c>
      <c r="I126" s="80">
        <f t="shared" si="18"/>
        <v>687.60264414301287</v>
      </c>
      <c r="J126" s="80">
        <f t="shared" si="15"/>
        <v>1073.6432460242763</v>
      </c>
      <c r="K126" s="49">
        <f t="shared" si="19"/>
        <v>164638.59399244183</v>
      </c>
    </row>
    <row r="127" spans="7:11">
      <c r="G127" s="7">
        <f t="shared" si="16"/>
        <v>116</v>
      </c>
      <c r="H127" s="80">
        <f t="shared" si="17"/>
        <v>164638.59399244183</v>
      </c>
      <c r="I127" s="80">
        <f t="shared" si="18"/>
        <v>685.99414163517429</v>
      </c>
      <c r="J127" s="80">
        <f t="shared" si="15"/>
        <v>1073.6432460242763</v>
      </c>
      <c r="K127" s="49">
        <f t="shared" si="19"/>
        <v>164250.94488805273</v>
      </c>
    </row>
    <row r="128" spans="7:11">
      <c r="G128" s="7">
        <f t="shared" si="16"/>
        <v>117</v>
      </c>
      <c r="H128" s="80">
        <f t="shared" si="17"/>
        <v>164250.94488805273</v>
      </c>
      <c r="I128" s="80">
        <f t="shared" si="18"/>
        <v>684.37893703355303</v>
      </c>
      <c r="J128" s="80">
        <f t="shared" si="15"/>
        <v>1073.6432460242763</v>
      </c>
      <c r="K128" s="49">
        <f t="shared" si="19"/>
        <v>163861.68057906203</v>
      </c>
    </row>
    <row r="129" spans="7:11">
      <c r="G129" s="7">
        <f t="shared" si="16"/>
        <v>118</v>
      </c>
      <c r="H129" s="80">
        <f t="shared" si="17"/>
        <v>163861.68057906203</v>
      </c>
      <c r="I129" s="80">
        <f t="shared" si="18"/>
        <v>682.75700241275842</v>
      </c>
      <c r="J129" s="80">
        <f t="shared" si="15"/>
        <v>1073.6432460242763</v>
      </c>
      <c r="K129" s="49">
        <f t="shared" si="19"/>
        <v>163470.79433545051</v>
      </c>
    </row>
    <row r="130" spans="7:11">
      <c r="G130" s="7">
        <f t="shared" si="16"/>
        <v>119</v>
      </c>
      <c r="H130" s="80">
        <f t="shared" si="17"/>
        <v>163470.79433545051</v>
      </c>
      <c r="I130" s="80">
        <f t="shared" si="18"/>
        <v>681.12830973104383</v>
      </c>
      <c r="J130" s="80">
        <f t="shared" si="15"/>
        <v>1073.6432460242763</v>
      </c>
      <c r="K130" s="49">
        <f t="shared" si="19"/>
        <v>163078.2793991573</v>
      </c>
    </row>
    <row r="131" spans="7:11">
      <c r="G131" s="7">
        <f t="shared" si="16"/>
        <v>120</v>
      </c>
      <c r="H131" s="80">
        <f t="shared" si="17"/>
        <v>163078.2793991573</v>
      </c>
      <c r="I131" s="80">
        <f t="shared" si="18"/>
        <v>679.49283082982208</v>
      </c>
      <c r="J131" s="80">
        <f t="shared" si="15"/>
        <v>1073.6432460242763</v>
      </c>
      <c r="K131" s="49">
        <f t="shared" si="19"/>
        <v>162684.12898396284</v>
      </c>
    </row>
    <row r="132" spans="7:11">
      <c r="G132" s="7">
        <f t="shared" si="16"/>
        <v>121</v>
      </c>
      <c r="H132" s="80">
        <f t="shared" si="17"/>
        <v>162684.12898396284</v>
      </c>
      <c r="I132" s="80">
        <f t="shared" si="18"/>
        <v>677.85053743317849</v>
      </c>
      <c r="J132" s="80">
        <f t="shared" si="15"/>
        <v>1073.6432460242763</v>
      </c>
      <c r="K132" s="49">
        <f t="shared" si="19"/>
        <v>162288.33627537175</v>
      </c>
    </row>
    <row r="133" spans="7:11">
      <c r="G133" s="7">
        <f t="shared" si="16"/>
        <v>122</v>
      </c>
      <c r="H133" s="80">
        <f t="shared" si="17"/>
        <v>162288.33627537175</v>
      </c>
      <c r="I133" s="80">
        <f t="shared" si="18"/>
        <v>676.20140114738228</v>
      </c>
      <c r="J133" s="80">
        <f t="shared" si="15"/>
        <v>1073.6432460242763</v>
      </c>
      <c r="K133" s="49">
        <f t="shared" si="19"/>
        <v>161890.89443049487</v>
      </c>
    </row>
    <row r="134" spans="7:11">
      <c r="G134" s="7">
        <f t="shared" si="16"/>
        <v>123</v>
      </c>
      <c r="H134" s="80">
        <f t="shared" si="17"/>
        <v>161890.89443049487</v>
      </c>
      <c r="I134" s="80">
        <f t="shared" si="18"/>
        <v>674.5453934603953</v>
      </c>
      <c r="J134" s="80">
        <f t="shared" si="15"/>
        <v>1073.6432460242763</v>
      </c>
      <c r="K134" s="49">
        <f t="shared" si="19"/>
        <v>161491.796577931</v>
      </c>
    </row>
    <row r="135" spans="7:11">
      <c r="G135" s="7">
        <f t="shared" si="16"/>
        <v>124</v>
      </c>
      <c r="H135" s="80">
        <f t="shared" si="17"/>
        <v>161491.796577931</v>
      </c>
      <c r="I135" s="80">
        <f t="shared" si="18"/>
        <v>672.88248574137913</v>
      </c>
      <c r="J135" s="80">
        <f t="shared" si="15"/>
        <v>1073.6432460242763</v>
      </c>
      <c r="K135" s="49">
        <f t="shared" si="19"/>
        <v>161091.03581764811</v>
      </c>
    </row>
    <row r="136" spans="7:11">
      <c r="G136" s="7">
        <f t="shared" si="16"/>
        <v>125</v>
      </c>
      <c r="H136" s="80">
        <f t="shared" si="17"/>
        <v>161091.03581764811</v>
      </c>
      <c r="I136" s="80">
        <f t="shared" si="18"/>
        <v>671.21264924020045</v>
      </c>
      <c r="J136" s="80">
        <f t="shared" si="15"/>
        <v>1073.6432460242763</v>
      </c>
      <c r="K136" s="49">
        <f t="shared" si="19"/>
        <v>160688.60522086403</v>
      </c>
    </row>
    <row r="137" spans="7:11">
      <c r="G137" s="7">
        <f t="shared" si="16"/>
        <v>126</v>
      </c>
      <c r="H137" s="80">
        <f t="shared" si="17"/>
        <v>160688.60522086403</v>
      </c>
      <c r="I137" s="80">
        <f t="shared" si="18"/>
        <v>669.53585508693345</v>
      </c>
      <c r="J137" s="80">
        <f t="shared" si="15"/>
        <v>1073.6432460242763</v>
      </c>
      <c r="K137" s="49">
        <f t="shared" si="19"/>
        <v>160284.49782992669</v>
      </c>
    </row>
    <row r="138" spans="7:11">
      <c r="G138" s="7">
        <f t="shared" si="16"/>
        <v>127</v>
      </c>
      <c r="H138" s="80">
        <f t="shared" si="17"/>
        <v>160284.49782992669</v>
      </c>
      <c r="I138" s="80">
        <f t="shared" si="18"/>
        <v>667.85207429136119</v>
      </c>
      <c r="J138" s="80">
        <f t="shared" si="15"/>
        <v>1073.6432460242763</v>
      </c>
      <c r="K138" s="49">
        <f t="shared" si="19"/>
        <v>159878.70665819378</v>
      </c>
    </row>
    <row r="139" spans="7:11">
      <c r="G139" s="7">
        <f t="shared" si="16"/>
        <v>128</v>
      </c>
      <c r="H139" s="80">
        <f t="shared" si="17"/>
        <v>159878.70665819378</v>
      </c>
      <c r="I139" s="80">
        <f t="shared" si="18"/>
        <v>666.16127774247411</v>
      </c>
      <c r="J139" s="80">
        <f t="shared" si="15"/>
        <v>1073.6432460242763</v>
      </c>
      <c r="K139" s="49">
        <f t="shared" si="19"/>
        <v>159471.22468991199</v>
      </c>
    </row>
    <row r="140" spans="7:11">
      <c r="G140" s="7">
        <f t="shared" si="16"/>
        <v>129</v>
      </c>
      <c r="H140" s="80">
        <f t="shared" si="17"/>
        <v>159471.22468991199</v>
      </c>
      <c r="I140" s="80">
        <f t="shared" si="18"/>
        <v>664.46343620796665</v>
      </c>
      <c r="J140" s="80">
        <f t="shared" ref="J140:J203" si="20">$H$6</f>
        <v>1073.6432460242763</v>
      </c>
      <c r="K140" s="49">
        <f t="shared" si="19"/>
        <v>159062.04488009569</v>
      </c>
    </row>
    <row r="141" spans="7:11">
      <c r="G141" s="7">
        <f t="shared" si="16"/>
        <v>130</v>
      </c>
      <c r="H141" s="80">
        <f t="shared" si="17"/>
        <v>159062.04488009569</v>
      </c>
      <c r="I141" s="80">
        <f t="shared" si="18"/>
        <v>662.75852033373201</v>
      </c>
      <c r="J141" s="80">
        <f t="shared" si="20"/>
        <v>1073.6432460242763</v>
      </c>
      <c r="K141" s="49">
        <f t="shared" si="19"/>
        <v>158651.16015440517</v>
      </c>
    </row>
    <row r="142" spans="7:11">
      <c r="G142" s="7">
        <f t="shared" ref="G142:G205" si="21">G141+1</f>
        <v>131</v>
      </c>
      <c r="H142" s="80">
        <f t="shared" ref="H142:H205" si="22">K141</f>
        <v>158651.16015440517</v>
      </c>
      <c r="I142" s="80">
        <f t="shared" ref="I142:I205" si="23">($B$2/12)*H142</f>
        <v>661.04650064335488</v>
      </c>
      <c r="J142" s="80">
        <f t="shared" si="20"/>
        <v>1073.6432460242763</v>
      </c>
      <c r="K142" s="49">
        <f t="shared" ref="K142:K205" si="24">H142+I142-J142</f>
        <v>158238.56340902427</v>
      </c>
    </row>
    <row r="143" spans="7:11">
      <c r="G143" s="7">
        <f t="shared" si="21"/>
        <v>132</v>
      </c>
      <c r="H143" s="80">
        <f t="shared" si="22"/>
        <v>158238.56340902427</v>
      </c>
      <c r="I143" s="80">
        <f t="shared" si="23"/>
        <v>659.3273475376011</v>
      </c>
      <c r="J143" s="80">
        <f t="shared" si="20"/>
        <v>1073.6432460242763</v>
      </c>
      <c r="K143" s="49">
        <f t="shared" si="24"/>
        <v>157824.24751053759</v>
      </c>
    </row>
    <row r="144" spans="7:11">
      <c r="G144" s="7">
        <f t="shared" si="21"/>
        <v>133</v>
      </c>
      <c r="H144" s="80">
        <f t="shared" si="22"/>
        <v>157824.24751053759</v>
      </c>
      <c r="I144" s="80">
        <f t="shared" si="23"/>
        <v>657.60103129390666</v>
      </c>
      <c r="J144" s="80">
        <f t="shared" si="20"/>
        <v>1073.6432460242763</v>
      </c>
      <c r="K144" s="49">
        <f t="shared" si="24"/>
        <v>157408.20529580725</v>
      </c>
    </row>
    <row r="145" spans="7:11">
      <c r="G145" s="7">
        <f t="shared" si="21"/>
        <v>134</v>
      </c>
      <c r="H145" s="80">
        <f t="shared" si="22"/>
        <v>157408.20529580725</v>
      </c>
      <c r="I145" s="80">
        <f t="shared" si="23"/>
        <v>655.86752206586357</v>
      </c>
      <c r="J145" s="80">
        <f t="shared" si="20"/>
        <v>1073.6432460242763</v>
      </c>
      <c r="K145" s="49">
        <f t="shared" si="24"/>
        <v>156990.42957184886</v>
      </c>
    </row>
    <row r="146" spans="7:11">
      <c r="G146" s="7">
        <f t="shared" si="21"/>
        <v>135</v>
      </c>
      <c r="H146" s="80">
        <f t="shared" si="22"/>
        <v>156990.42957184886</v>
      </c>
      <c r="I146" s="80">
        <f t="shared" si="23"/>
        <v>654.12678988270352</v>
      </c>
      <c r="J146" s="80">
        <f t="shared" si="20"/>
        <v>1073.6432460242763</v>
      </c>
      <c r="K146" s="49">
        <f t="shared" si="24"/>
        <v>156570.91311570728</v>
      </c>
    </row>
    <row r="147" spans="7:11">
      <c r="G147" s="7">
        <f t="shared" si="21"/>
        <v>136</v>
      </c>
      <c r="H147" s="80">
        <f t="shared" si="22"/>
        <v>156570.91311570728</v>
      </c>
      <c r="I147" s="80">
        <f t="shared" si="23"/>
        <v>652.37880464878037</v>
      </c>
      <c r="J147" s="80">
        <f t="shared" si="20"/>
        <v>1073.6432460242763</v>
      </c>
      <c r="K147" s="49">
        <f t="shared" si="24"/>
        <v>156149.64867433181</v>
      </c>
    </row>
    <row r="148" spans="7:11">
      <c r="G148" s="7">
        <f t="shared" si="21"/>
        <v>137</v>
      </c>
      <c r="H148" s="80">
        <f t="shared" si="22"/>
        <v>156149.64867433181</v>
      </c>
      <c r="I148" s="80">
        <f t="shared" si="23"/>
        <v>650.62353614304925</v>
      </c>
      <c r="J148" s="80">
        <f t="shared" si="20"/>
        <v>1073.6432460242763</v>
      </c>
      <c r="K148" s="49">
        <f t="shared" si="24"/>
        <v>155726.62896445059</v>
      </c>
    </row>
    <row r="149" spans="7:11">
      <c r="G149" s="7">
        <f t="shared" si="21"/>
        <v>138</v>
      </c>
      <c r="H149" s="80">
        <f t="shared" si="22"/>
        <v>155726.62896445059</v>
      </c>
      <c r="I149" s="80">
        <f t="shared" si="23"/>
        <v>648.86095401854413</v>
      </c>
      <c r="J149" s="80">
        <f t="shared" si="20"/>
        <v>1073.6432460242763</v>
      </c>
      <c r="K149" s="49">
        <f t="shared" si="24"/>
        <v>155301.84667244487</v>
      </c>
    </row>
    <row r="150" spans="7:11">
      <c r="G150" s="7">
        <f t="shared" si="21"/>
        <v>139</v>
      </c>
      <c r="H150" s="80">
        <f t="shared" si="22"/>
        <v>155301.84667244487</v>
      </c>
      <c r="I150" s="80">
        <f t="shared" si="23"/>
        <v>647.09102780185356</v>
      </c>
      <c r="J150" s="80">
        <f t="shared" si="20"/>
        <v>1073.6432460242763</v>
      </c>
      <c r="K150" s="49">
        <f t="shared" si="24"/>
        <v>154875.29445422246</v>
      </c>
    </row>
    <row r="151" spans="7:11">
      <c r="G151" s="7">
        <f t="shared" si="21"/>
        <v>140</v>
      </c>
      <c r="H151" s="80">
        <f t="shared" si="22"/>
        <v>154875.29445422246</v>
      </c>
      <c r="I151" s="80">
        <f t="shared" si="23"/>
        <v>645.31372689259354</v>
      </c>
      <c r="J151" s="80">
        <f t="shared" si="20"/>
        <v>1073.6432460242763</v>
      </c>
      <c r="K151" s="49">
        <f t="shared" si="24"/>
        <v>154446.9649350908</v>
      </c>
    </row>
    <row r="152" spans="7:11">
      <c r="G152" s="7">
        <f t="shared" si="21"/>
        <v>141</v>
      </c>
      <c r="H152" s="80">
        <f t="shared" si="22"/>
        <v>154446.9649350908</v>
      </c>
      <c r="I152" s="80">
        <f t="shared" si="23"/>
        <v>643.52902056287837</v>
      </c>
      <c r="J152" s="80">
        <f t="shared" si="20"/>
        <v>1073.6432460242763</v>
      </c>
      <c r="K152" s="49">
        <f t="shared" si="24"/>
        <v>154016.85070962942</v>
      </c>
    </row>
    <row r="153" spans="7:11">
      <c r="G153" s="7">
        <f t="shared" si="21"/>
        <v>142</v>
      </c>
      <c r="H153" s="80">
        <f t="shared" si="22"/>
        <v>154016.85070962942</v>
      </c>
      <c r="I153" s="80">
        <f t="shared" si="23"/>
        <v>641.73687795678927</v>
      </c>
      <c r="J153" s="80">
        <f t="shared" si="20"/>
        <v>1073.6432460242763</v>
      </c>
      <c r="K153" s="49">
        <f t="shared" si="24"/>
        <v>153584.94434156193</v>
      </c>
    </row>
    <row r="154" spans="7:11">
      <c r="G154" s="7">
        <f t="shared" si="21"/>
        <v>143</v>
      </c>
      <c r="H154" s="80">
        <f t="shared" si="22"/>
        <v>153584.94434156193</v>
      </c>
      <c r="I154" s="80">
        <f t="shared" si="23"/>
        <v>639.93726808984138</v>
      </c>
      <c r="J154" s="80">
        <f t="shared" si="20"/>
        <v>1073.6432460242763</v>
      </c>
      <c r="K154" s="49">
        <f t="shared" si="24"/>
        <v>153151.23836362752</v>
      </c>
    </row>
    <row r="155" spans="7:11">
      <c r="G155" s="7">
        <f t="shared" si="21"/>
        <v>144</v>
      </c>
      <c r="H155" s="80">
        <f t="shared" si="22"/>
        <v>153151.23836362752</v>
      </c>
      <c r="I155" s="80">
        <f t="shared" si="23"/>
        <v>638.13015984844799</v>
      </c>
      <c r="J155" s="80">
        <f t="shared" si="20"/>
        <v>1073.6432460242763</v>
      </c>
      <c r="K155" s="49">
        <f t="shared" si="24"/>
        <v>152715.72527745171</v>
      </c>
    </row>
    <row r="156" spans="7:11">
      <c r="G156" s="7">
        <f t="shared" si="21"/>
        <v>145</v>
      </c>
      <c r="H156" s="80">
        <f t="shared" si="22"/>
        <v>152715.72527745171</v>
      </c>
      <c r="I156" s="80">
        <f t="shared" si="23"/>
        <v>636.31552198938209</v>
      </c>
      <c r="J156" s="80">
        <f t="shared" si="20"/>
        <v>1073.6432460242763</v>
      </c>
      <c r="K156" s="49">
        <f t="shared" si="24"/>
        <v>152278.39755341684</v>
      </c>
    </row>
    <row r="157" spans="7:11">
      <c r="G157" s="7">
        <f t="shared" si="21"/>
        <v>146</v>
      </c>
      <c r="H157" s="80">
        <f t="shared" si="22"/>
        <v>152278.39755341684</v>
      </c>
      <c r="I157" s="80">
        <f t="shared" si="23"/>
        <v>634.49332313923685</v>
      </c>
      <c r="J157" s="80">
        <f t="shared" si="20"/>
        <v>1073.6432460242763</v>
      </c>
      <c r="K157" s="49">
        <f t="shared" si="24"/>
        <v>151839.24763053181</v>
      </c>
    </row>
    <row r="158" spans="7:11">
      <c r="G158" s="7">
        <f t="shared" si="21"/>
        <v>147</v>
      </c>
      <c r="H158" s="80">
        <f t="shared" si="22"/>
        <v>151839.24763053181</v>
      </c>
      <c r="I158" s="80">
        <f t="shared" si="23"/>
        <v>632.6635317938825</v>
      </c>
      <c r="J158" s="80">
        <f t="shared" si="20"/>
        <v>1073.6432460242763</v>
      </c>
      <c r="K158" s="49">
        <f t="shared" si="24"/>
        <v>151398.26791630144</v>
      </c>
    </row>
    <row r="159" spans="7:11">
      <c r="G159" s="7">
        <f t="shared" si="21"/>
        <v>148</v>
      </c>
      <c r="H159" s="80">
        <f t="shared" si="22"/>
        <v>151398.26791630144</v>
      </c>
      <c r="I159" s="80">
        <f t="shared" si="23"/>
        <v>630.8261163179227</v>
      </c>
      <c r="J159" s="80">
        <f t="shared" si="20"/>
        <v>1073.6432460242763</v>
      </c>
      <c r="K159" s="49">
        <f t="shared" si="24"/>
        <v>150955.45078659509</v>
      </c>
    </row>
    <row r="160" spans="7:11">
      <c r="G160" s="7">
        <f t="shared" si="21"/>
        <v>149</v>
      </c>
      <c r="H160" s="80">
        <f t="shared" si="22"/>
        <v>150955.45078659509</v>
      </c>
      <c r="I160" s="80">
        <f t="shared" si="23"/>
        <v>628.98104494414622</v>
      </c>
      <c r="J160" s="80">
        <f t="shared" si="20"/>
        <v>1073.6432460242763</v>
      </c>
      <c r="K160" s="49">
        <f t="shared" si="24"/>
        <v>150510.78858551497</v>
      </c>
    </row>
    <row r="161" spans="7:11">
      <c r="G161" s="7">
        <f t="shared" si="21"/>
        <v>150</v>
      </c>
      <c r="H161" s="80">
        <f t="shared" si="22"/>
        <v>150510.78858551497</v>
      </c>
      <c r="I161" s="80">
        <f t="shared" si="23"/>
        <v>627.12828577297898</v>
      </c>
      <c r="J161" s="80">
        <f t="shared" si="20"/>
        <v>1073.6432460242763</v>
      </c>
      <c r="K161" s="49">
        <f t="shared" si="24"/>
        <v>150064.27362526368</v>
      </c>
    </row>
    <row r="162" spans="7:11">
      <c r="G162" s="7">
        <f t="shared" si="21"/>
        <v>151</v>
      </c>
      <c r="H162" s="80">
        <f t="shared" si="22"/>
        <v>150064.27362526368</v>
      </c>
      <c r="I162" s="80">
        <f t="shared" si="23"/>
        <v>625.26780677193199</v>
      </c>
      <c r="J162" s="80">
        <f t="shared" si="20"/>
        <v>1073.6432460242763</v>
      </c>
      <c r="K162" s="49">
        <f t="shared" si="24"/>
        <v>149615.89818601136</v>
      </c>
    </row>
    <row r="163" spans="7:11">
      <c r="G163" s="7">
        <f t="shared" si="21"/>
        <v>152</v>
      </c>
      <c r="H163" s="80">
        <f t="shared" si="22"/>
        <v>149615.89818601136</v>
      </c>
      <c r="I163" s="80">
        <f t="shared" si="23"/>
        <v>623.39957577504731</v>
      </c>
      <c r="J163" s="80">
        <f t="shared" si="20"/>
        <v>1073.6432460242763</v>
      </c>
      <c r="K163" s="49">
        <f t="shared" si="24"/>
        <v>149165.65451576214</v>
      </c>
    </row>
    <row r="164" spans="7:11">
      <c r="G164" s="7">
        <f t="shared" si="21"/>
        <v>153</v>
      </c>
      <c r="H164" s="80">
        <f t="shared" si="22"/>
        <v>149165.65451576214</v>
      </c>
      <c r="I164" s="80">
        <f t="shared" si="23"/>
        <v>621.5235604823423</v>
      </c>
      <c r="J164" s="80">
        <f t="shared" si="20"/>
        <v>1073.6432460242763</v>
      </c>
      <c r="K164" s="49">
        <f t="shared" si="24"/>
        <v>148713.53483022022</v>
      </c>
    </row>
    <row r="165" spans="7:11">
      <c r="G165" s="7">
        <f t="shared" si="21"/>
        <v>154</v>
      </c>
      <c r="H165" s="80">
        <f t="shared" si="22"/>
        <v>148713.53483022022</v>
      </c>
      <c r="I165" s="80">
        <f t="shared" si="23"/>
        <v>619.63972845925093</v>
      </c>
      <c r="J165" s="80">
        <f t="shared" si="20"/>
        <v>1073.6432460242763</v>
      </c>
      <c r="K165" s="49">
        <f t="shared" si="24"/>
        <v>148259.53131265519</v>
      </c>
    </row>
    <row r="166" spans="7:11">
      <c r="G166" s="7">
        <f t="shared" si="21"/>
        <v>155</v>
      </c>
      <c r="H166" s="80">
        <f t="shared" si="22"/>
        <v>148259.53131265519</v>
      </c>
      <c r="I166" s="80">
        <f t="shared" si="23"/>
        <v>617.74804713606329</v>
      </c>
      <c r="J166" s="80">
        <f t="shared" si="20"/>
        <v>1073.6432460242763</v>
      </c>
      <c r="K166" s="49">
        <f t="shared" si="24"/>
        <v>147803.63611376699</v>
      </c>
    </row>
    <row r="167" spans="7:11">
      <c r="G167" s="7">
        <f t="shared" si="21"/>
        <v>156</v>
      </c>
      <c r="H167" s="80">
        <f t="shared" si="22"/>
        <v>147803.63611376699</v>
      </c>
      <c r="I167" s="80">
        <f t="shared" si="23"/>
        <v>615.84848380736241</v>
      </c>
      <c r="J167" s="80">
        <f t="shared" si="20"/>
        <v>1073.6432460242763</v>
      </c>
      <c r="K167" s="49">
        <f t="shared" si="24"/>
        <v>147345.84135155007</v>
      </c>
    </row>
    <row r="168" spans="7:11">
      <c r="G168" s="7">
        <f t="shared" si="21"/>
        <v>157</v>
      </c>
      <c r="H168" s="80">
        <f t="shared" si="22"/>
        <v>147345.84135155007</v>
      </c>
      <c r="I168" s="80">
        <f t="shared" si="23"/>
        <v>613.94100563145867</v>
      </c>
      <c r="J168" s="80">
        <f t="shared" si="20"/>
        <v>1073.6432460242763</v>
      </c>
      <c r="K168" s="49">
        <f t="shared" si="24"/>
        <v>146886.13911115727</v>
      </c>
    </row>
    <row r="169" spans="7:11">
      <c r="G169" s="7">
        <f t="shared" si="21"/>
        <v>158</v>
      </c>
      <c r="H169" s="80">
        <f t="shared" si="22"/>
        <v>146886.13911115727</v>
      </c>
      <c r="I169" s="80">
        <f t="shared" si="23"/>
        <v>612.025579629822</v>
      </c>
      <c r="J169" s="80">
        <f t="shared" si="20"/>
        <v>1073.6432460242763</v>
      </c>
      <c r="K169" s="49">
        <f t="shared" si="24"/>
        <v>146424.52144476282</v>
      </c>
    </row>
    <row r="170" spans="7:11">
      <c r="G170" s="7">
        <f t="shared" si="21"/>
        <v>159</v>
      </c>
      <c r="H170" s="80">
        <f t="shared" si="22"/>
        <v>146424.52144476282</v>
      </c>
      <c r="I170" s="80">
        <f t="shared" si="23"/>
        <v>610.10217268651172</v>
      </c>
      <c r="J170" s="80">
        <f t="shared" si="20"/>
        <v>1073.6432460242763</v>
      </c>
      <c r="K170" s="49">
        <f t="shared" si="24"/>
        <v>145960.98037142507</v>
      </c>
    </row>
    <row r="171" spans="7:11">
      <c r="G171" s="7">
        <f t="shared" si="21"/>
        <v>160</v>
      </c>
      <c r="H171" s="80">
        <f t="shared" si="22"/>
        <v>145960.98037142507</v>
      </c>
      <c r="I171" s="80">
        <f t="shared" si="23"/>
        <v>608.17075154760448</v>
      </c>
      <c r="J171" s="80">
        <f t="shared" si="20"/>
        <v>1073.6432460242763</v>
      </c>
      <c r="K171" s="49">
        <f t="shared" si="24"/>
        <v>145495.50787694842</v>
      </c>
    </row>
    <row r="172" spans="7:11">
      <c r="G172" s="7">
        <f t="shared" si="21"/>
        <v>161</v>
      </c>
      <c r="H172" s="80">
        <f t="shared" si="22"/>
        <v>145495.50787694842</v>
      </c>
      <c r="I172" s="80">
        <f t="shared" si="23"/>
        <v>606.23128282061839</v>
      </c>
      <c r="J172" s="80">
        <f t="shared" si="20"/>
        <v>1073.6432460242763</v>
      </c>
      <c r="K172" s="49">
        <f t="shared" si="24"/>
        <v>145028.09591374476</v>
      </c>
    </row>
    <row r="173" spans="7:11">
      <c r="G173" s="7">
        <f t="shared" si="21"/>
        <v>162</v>
      </c>
      <c r="H173" s="80">
        <f t="shared" si="22"/>
        <v>145028.09591374476</v>
      </c>
      <c r="I173" s="80">
        <f t="shared" si="23"/>
        <v>604.28373297393648</v>
      </c>
      <c r="J173" s="80">
        <f t="shared" si="20"/>
        <v>1073.6432460242763</v>
      </c>
      <c r="K173" s="49">
        <f t="shared" si="24"/>
        <v>144558.73640069444</v>
      </c>
    </row>
    <row r="174" spans="7:11">
      <c r="G174" s="7">
        <f t="shared" si="21"/>
        <v>163</v>
      </c>
      <c r="H174" s="80">
        <f t="shared" si="22"/>
        <v>144558.73640069444</v>
      </c>
      <c r="I174" s="80">
        <f t="shared" si="23"/>
        <v>602.32806833622681</v>
      </c>
      <c r="J174" s="80">
        <f t="shared" si="20"/>
        <v>1073.6432460242763</v>
      </c>
      <c r="K174" s="49">
        <f t="shared" si="24"/>
        <v>144087.42122300641</v>
      </c>
    </row>
    <row r="175" spans="7:11">
      <c r="G175" s="7">
        <f t="shared" si="21"/>
        <v>164</v>
      </c>
      <c r="H175" s="80">
        <f t="shared" si="22"/>
        <v>144087.42122300641</v>
      </c>
      <c r="I175" s="80">
        <f t="shared" si="23"/>
        <v>600.36425509586002</v>
      </c>
      <c r="J175" s="80">
        <f t="shared" si="20"/>
        <v>1073.6432460242763</v>
      </c>
      <c r="K175" s="49">
        <f t="shared" si="24"/>
        <v>143614.14223207801</v>
      </c>
    </row>
    <row r="176" spans="7:11">
      <c r="G176" s="7">
        <f t="shared" si="21"/>
        <v>165</v>
      </c>
      <c r="H176" s="80">
        <f t="shared" si="22"/>
        <v>143614.14223207801</v>
      </c>
      <c r="I176" s="80">
        <f t="shared" si="23"/>
        <v>598.39225930032501</v>
      </c>
      <c r="J176" s="80">
        <f t="shared" si="20"/>
        <v>1073.6432460242763</v>
      </c>
      <c r="K176" s="49">
        <f t="shared" si="24"/>
        <v>143138.89124535408</v>
      </c>
    </row>
    <row r="177" spans="7:11">
      <c r="G177" s="7">
        <f t="shared" si="21"/>
        <v>166</v>
      </c>
      <c r="H177" s="80">
        <f t="shared" si="22"/>
        <v>143138.89124535408</v>
      </c>
      <c r="I177" s="80">
        <f t="shared" si="23"/>
        <v>596.41204685564196</v>
      </c>
      <c r="J177" s="80">
        <f t="shared" si="20"/>
        <v>1073.6432460242763</v>
      </c>
      <c r="K177" s="49">
        <f t="shared" si="24"/>
        <v>142661.66004618545</v>
      </c>
    </row>
    <row r="178" spans="7:11">
      <c r="G178" s="7">
        <f t="shared" si="21"/>
        <v>167</v>
      </c>
      <c r="H178" s="80">
        <f t="shared" si="22"/>
        <v>142661.66004618545</v>
      </c>
      <c r="I178" s="80">
        <f t="shared" si="23"/>
        <v>594.42358352577276</v>
      </c>
      <c r="J178" s="80">
        <f t="shared" si="20"/>
        <v>1073.6432460242763</v>
      </c>
      <c r="K178" s="49">
        <f t="shared" si="24"/>
        <v>142182.44038368698</v>
      </c>
    </row>
    <row r="179" spans="7:11">
      <c r="G179" s="7">
        <f t="shared" si="21"/>
        <v>168</v>
      </c>
      <c r="H179" s="80">
        <f t="shared" si="22"/>
        <v>142182.44038368698</v>
      </c>
      <c r="I179" s="80">
        <f t="shared" si="23"/>
        <v>592.42683493202901</v>
      </c>
      <c r="J179" s="80">
        <f t="shared" si="20"/>
        <v>1073.6432460242763</v>
      </c>
      <c r="K179" s="49">
        <f t="shared" si="24"/>
        <v>141701.22397259474</v>
      </c>
    </row>
    <row r="180" spans="7:11">
      <c r="G180" s="7">
        <f t="shared" si="21"/>
        <v>169</v>
      </c>
      <c r="H180" s="80">
        <f t="shared" si="22"/>
        <v>141701.22397259474</v>
      </c>
      <c r="I180" s="80">
        <f t="shared" si="23"/>
        <v>590.42176655247806</v>
      </c>
      <c r="J180" s="80">
        <f t="shared" si="20"/>
        <v>1073.6432460242763</v>
      </c>
      <c r="K180" s="49">
        <f t="shared" si="24"/>
        <v>141218.00249312297</v>
      </c>
    </row>
    <row r="181" spans="7:11">
      <c r="G181" s="7">
        <f t="shared" si="21"/>
        <v>170</v>
      </c>
      <c r="H181" s="80">
        <f t="shared" si="22"/>
        <v>141218.00249312297</v>
      </c>
      <c r="I181" s="80">
        <f t="shared" si="23"/>
        <v>588.40834372134566</v>
      </c>
      <c r="J181" s="80">
        <f t="shared" si="20"/>
        <v>1073.6432460242763</v>
      </c>
      <c r="K181" s="49">
        <f t="shared" si="24"/>
        <v>140732.76759082006</v>
      </c>
    </row>
    <row r="182" spans="7:11">
      <c r="G182" s="7">
        <f t="shared" si="21"/>
        <v>171</v>
      </c>
      <c r="H182" s="80">
        <f t="shared" si="22"/>
        <v>140732.76759082006</v>
      </c>
      <c r="I182" s="80">
        <f t="shared" si="23"/>
        <v>586.38653162841695</v>
      </c>
      <c r="J182" s="80">
        <f t="shared" si="20"/>
        <v>1073.6432460242763</v>
      </c>
      <c r="K182" s="49">
        <f t="shared" si="24"/>
        <v>140245.5108764242</v>
      </c>
    </row>
    <row r="183" spans="7:11">
      <c r="G183" s="7">
        <f t="shared" si="21"/>
        <v>172</v>
      </c>
      <c r="H183" s="80">
        <f t="shared" si="22"/>
        <v>140245.5108764242</v>
      </c>
      <c r="I183" s="80">
        <f t="shared" si="23"/>
        <v>584.35629531843415</v>
      </c>
      <c r="J183" s="80">
        <f t="shared" si="20"/>
        <v>1073.6432460242763</v>
      </c>
      <c r="K183" s="49">
        <f t="shared" si="24"/>
        <v>139756.22392571837</v>
      </c>
    </row>
    <row r="184" spans="7:11">
      <c r="G184" s="7">
        <f t="shared" si="21"/>
        <v>173</v>
      </c>
      <c r="H184" s="80">
        <f t="shared" si="22"/>
        <v>139756.22392571837</v>
      </c>
      <c r="I184" s="80">
        <f t="shared" si="23"/>
        <v>582.31759969049324</v>
      </c>
      <c r="J184" s="80">
        <f t="shared" si="20"/>
        <v>1073.6432460242763</v>
      </c>
      <c r="K184" s="49">
        <f t="shared" si="24"/>
        <v>139264.89827938459</v>
      </c>
    </row>
    <row r="185" spans="7:11">
      <c r="G185" s="7">
        <f t="shared" si="21"/>
        <v>174</v>
      </c>
      <c r="H185" s="80">
        <f t="shared" si="22"/>
        <v>139264.89827938459</v>
      </c>
      <c r="I185" s="80">
        <f t="shared" si="23"/>
        <v>580.27040949743582</v>
      </c>
      <c r="J185" s="80">
        <f t="shared" si="20"/>
        <v>1073.6432460242763</v>
      </c>
      <c r="K185" s="49">
        <f t="shared" si="24"/>
        <v>138771.52544285776</v>
      </c>
    </row>
    <row r="186" spans="7:11">
      <c r="G186" s="7">
        <f t="shared" si="21"/>
        <v>175</v>
      </c>
      <c r="H186" s="80">
        <f t="shared" si="22"/>
        <v>138771.52544285776</v>
      </c>
      <c r="I186" s="80">
        <f t="shared" si="23"/>
        <v>578.21468934524069</v>
      </c>
      <c r="J186" s="80">
        <f t="shared" si="20"/>
        <v>1073.6432460242763</v>
      </c>
      <c r="K186" s="49">
        <f t="shared" si="24"/>
        <v>138276.09688617874</v>
      </c>
    </row>
    <row r="187" spans="7:11">
      <c r="G187" s="7">
        <f t="shared" si="21"/>
        <v>176</v>
      </c>
      <c r="H187" s="80">
        <f t="shared" si="22"/>
        <v>138276.09688617874</v>
      </c>
      <c r="I187" s="80">
        <f t="shared" si="23"/>
        <v>576.15040369241137</v>
      </c>
      <c r="J187" s="80">
        <f t="shared" si="20"/>
        <v>1073.6432460242763</v>
      </c>
      <c r="K187" s="49">
        <f t="shared" si="24"/>
        <v>137778.60404384689</v>
      </c>
    </row>
    <row r="188" spans="7:11">
      <c r="G188" s="7">
        <f t="shared" si="21"/>
        <v>177</v>
      </c>
      <c r="H188" s="80">
        <f t="shared" si="22"/>
        <v>137778.60404384689</v>
      </c>
      <c r="I188" s="80">
        <f t="shared" si="23"/>
        <v>574.07751684936204</v>
      </c>
      <c r="J188" s="80">
        <f t="shared" si="20"/>
        <v>1073.6432460242763</v>
      </c>
      <c r="K188" s="49">
        <f t="shared" si="24"/>
        <v>137279.03831467198</v>
      </c>
    </row>
    <row r="189" spans="7:11">
      <c r="G189" s="7">
        <f t="shared" si="21"/>
        <v>178</v>
      </c>
      <c r="H189" s="80">
        <f t="shared" si="22"/>
        <v>137279.03831467198</v>
      </c>
      <c r="I189" s="80">
        <f t="shared" si="23"/>
        <v>571.99599297779992</v>
      </c>
      <c r="J189" s="80">
        <f t="shared" si="20"/>
        <v>1073.6432460242763</v>
      </c>
      <c r="K189" s="49">
        <f t="shared" si="24"/>
        <v>136777.39106162553</v>
      </c>
    </row>
    <row r="190" spans="7:11">
      <c r="G190" s="7">
        <f t="shared" si="21"/>
        <v>179</v>
      </c>
      <c r="H190" s="80">
        <f t="shared" si="22"/>
        <v>136777.39106162553</v>
      </c>
      <c r="I190" s="80">
        <f t="shared" si="23"/>
        <v>569.90579609010638</v>
      </c>
      <c r="J190" s="80">
        <f t="shared" si="20"/>
        <v>1073.6432460242763</v>
      </c>
      <c r="K190" s="49">
        <f t="shared" si="24"/>
        <v>136273.65361169138</v>
      </c>
    </row>
    <row r="191" spans="7:11">
      <c r="G191" s="7">
        <f t="shared" si="21"/>
        <v>180</v>
      </c>
      <c r="H191" s="80">
        <f t="shared" si="22"/>
        <v>136273.65361169138</v>
      </c>
      <c r="I191" s="80">
        <f t="shared" si="23"/>
        <v>567.80689004871408</v>
      </c>
      <c r="J191" s="80">
        <f t="shared" si="20"/>
        <v>1073.6432460242763</v>
      </c>
      <c r="K191" s="49">
        <f t="shared" si="24"/>
        <v>135767.81725571584</v>
      </c>
    </row>
    <row r="192" spans="7:11">
      <c r="G192" s="7">
        <f t="shared" si="21"/>
        <v>181</v>
      </c>
      <c r="H192" s="80">
        <f t="shared" si="22"/>
        <v>135767.81725571584</v>
      </c>
      <c r="I192" s="80">
        <f t="shared" si="23"/>
        <v>565.69923856548269</v>
      </c>
      <c r="J192" s="80">
        <f t="shared" si="20"/>
        <v>1073.6432460242763</v>
      </c>
      <c r="K192" s="49">
        <f t="shared" si="24"/>
        <v>135259.87324825706</v>
      </c>
    </row>
    <row r="193" spans="7:11">
      <c r="G193" s="7">
        <f t="shared" si="21"/>
        <v>182</v>
      </c>
      <c r="H193" s="80">
        <f t="shared" si="22"/>
        <v>135259.87324825706</v>
      </c>
      <c r="I193" s="80">
        <f t="shared" si="23"/>
        <v>563.5828052010711</v>
      </c>
      <c r="J193" s="80">
        <f t="shared" si="20"/>
        <v>1073.6432460242763</v>
      </c>
      <c r="K193" s="49">
        <f t="shared" si="24"/>
        <v>134749.81280743386</v>
      </c>
    </row>
    <row r="194" spans="7:11">
      <c r="G194" s="7">
        <f t="shared" si="21"/>
        <v>183</v>
      </c>
      <c r="H194" s="80">
        <f t="shared" si="22"/>
        <v>134749.81280743386</v>
      </c>
      <c r="I194" s="80">
        <f t="shared" si="23"/>
        <v>561.45755336430773</v>
      </c>
      <c r="J194" s="80">
        <f t="shared" si="20"/>
        <v>1073.6432460242763</v>
      </c>
      <c r="K194" s="49">
        <f t="shared" si="24"/>
        <v>134237.6271147739</v>
      </c>
    </row>
    <row r="195" spans="7:11">
      <c r="G195" s="7">
        <f t="shared" si="21"/>
        <v>184</v>
      </c>
      <c r="H195" s="80">
        <f t="shared" si="22"/>
        <v>134237.6271147739</v>
      </c>
      <c r="I195" s="80">
        <f t="shared" si="23"/>
        <v>559.32344631155797</v>
      </c>
      <c r="J195" s="80">
        <f t="shared" si="20"/>
        <v>1073.6432460242763</v>
      </c>
      <c r="K195" s="49">
        <f t="shared" si="24"/>
        <v>133723.30731506119</v>
      </c>
    </row>
    <row r="196" spans="7:11">
      <c r="G196" s="7">
        <f t="shared" si="21"/>
        <v>185</v>
      </c>
      <c r="H196" s="80">
        <f t="shared" si="22"/>
        <v>133723.30731506119</v>
      </c>
      <c r="I196" s="80">
        <f t="shared" si="23"/>
        <v>557.18044714608823</v>
      </c>
      <c r="J196" s="80">
        <f t="shared" si="20"/>
        <v>1073.6432460242763</v>
      </c>
      <c r="K196" s="49">
        <f t="shared" si="24"/>
        <v>133206.84451618302</v>
      </c>
    </row>
    <row r="197" spans="7:11">
      <c r="G197" s="7">
        <f t="shared" si="21"/>
        <v>186</v>
      </c>
      <c r="H197" s="80">
        <f t="shared" si="22"/>
        <v>133206.84451618302</v>
      </c>
      <c r="I197" s="80">
        <f t="shared" si="23"/>
        <v>555.02851881742924</v>
      </c>
      <c r="J197" s="80">
        <f t="shared" si="20"/>
        <v>1073.6432460242763</v>
      </c>
      <c r="K197" s="49">
        <f t="shared" si="24"/>
        <v>132688.22978897617</v>
      </c>
    </row>
    <row r="198" spans="7:11">
      <c r="G198" s="7">
        <f t="shared" si="21"/>
        <v>187</v>
      </c>
      <c r="H198" s="80">
        <f t="shared" si="22"/>
        <v>132688.22978897617</v>
      </c>
      <c r="I198" s="80">
        <f t="shared" si="23"/>
        <v>552.86762412073404</v>
      </c>
      <c r="J198" s="80">
        <f t="shared" si="20"/>
        <v>1073.6432460242763</v>
      </c>
      <c r="K198" s="49">
        <f t="shared" si="24"/>
        <v>132167.45416707263</v>
      </c>
    </row>
    <row r="199" spans="7:11">
      <c r="G199" s="7">
        <f t="shared" si="21"/>
        <v>188</v>
      </c>
      <c r="H199" s="80">
        <f t="shared" si="22"/>
        <v>132167.45416707263</v>
      </c>
      <c r="I199" s="80">
        <f t="shared" si="23"/>
        <v>550.69772569613599</v>
      </c>
      <c r="J199" s="80">
        <f t="shared" si="20"/>
        <v>1073.6432460242763</v>
      </c>
      <c r="K199" s="49">
        <f t="shared" si="24"/>
        <v>131644.50864674451</v>
      </c>
    </row>
    <row r="200" spans="7:11">
      <c r="G200" s="7">
        <f t="shared" si="21"/>
        <v>189</v>
      </c>
      <c r="H200" s="80">
        <f t="shared" si="22"/>
        <v>131644.50864674451</v>
      </c>
      <c r="I200" s="80">
        <f t="shared" si="23"/>
        <v>548.51878602810211</v>
      </c>
      <c r="J200" s="80">
        <f t="shared" si="20"/>
        <v>1073.6432460242763</v>
      </c>
      <c r="K200" s="49">
        <f t="shared" si="24"/>
        <v>131119.38418674836</v>
      </c>
    </row>
    <row r="201" spans="7:11">
      <c r="G201" s="7">
        <f t="shared" si="21"/>
        <v>190</v>
      </c>
      <c r="H201" s="80">
        <f t="shared" si="22"/>
        <v>131119.38418674836</v>
      </c>
      <c r="I201" s="80">
        <f t="shared" si="23"/>
        <v>546.33076744478478</v>
      </c>
      <c r="J201" s="80">
        <f t="shared" si="20"/>
        <v>1073.6432460242763</v>
      </c>
      <c r="K201" s="49">
        <f t="shared" si="24"/>
        <v>130592.07170816885</v>
      </c>
    </row>
    <row r="202" spans="7:11">
      <c r="G202" s="7">
        <f t="shared" si="21"/>
        <v>191</v>
      </c>
      <c r="H202" s="80">
        <f t="shared" si="22"/>
        <v>130592.07170816885</v>
      </c>
      <c r="I202" s="80">
        <f t="shared" si="23"/>
        <v>544.13363211737021</v>
      </c>
      <c r="J202" s="80">
        <f t="shared" si="20"/>
        <v>1073.6432460242763</v>
      </c>
      <c r="K202" s="49">
        <f t="shared" si="24"/>
        <v>130062.56209426194</v>
      </c>
    </row>
    <row r="203" spans="7:11">
      <c r="G203" s="7">
        <f t="shared" si="21"/>
        <v>192</v>
      </c>
      <c r="H203" s="80">
        <f t="shared" si="22"/>
        <v>130062.56209426194</v>
      </c>
      <c r="I203" s="80">
        <f t="shared" si="23"/>
        <v>541.92734205942475</v>
      </c>
      <c r="J203" s="80">
        <f t="shared" si="20"/>
        <v>1073.6432460242763</v>
      </c>
      <c r="K203" s="49">
        <f t="shared" si="24"/>
        <v>129530.84619029709</v>
      </c>
    </row>
    <row r="204" spans="7:11">
      <c r="G204" s="7">
        <f t="shared" si="21"/>
        <v>193</v>
      </c>
      <c r="H204" s="80">
        <f t="shared" si="22"/>
        <v>129530.84619029709</v>
      </c>
      <c r="I204" s="80">
        <f t="shared" si="23"/>
        <v>539.71185912623787</v>
      </c>
      <c r="J204" s="80">
        <f t="shared" ref="J204:J267" si="25">$H$6</f>
        <v>1073.6432460242763</v>
      </c>
      <c r="K204" s="49">
        <f t="shared" si="24"/>
        <v>128996.91480339905</v>
      </c>
    </row>
    <row r="205" spans="7:11">
      <c r="G205" s="7">
        <f t="shared" si="21"/>
        <v>194</v>
      </c>
      <c r="H205" s="80">
        <f t="shared" si="22"/>
        <v>128996.91480339905</v>
      </c>
      <c r="I205" s="80">
        <f t="shared" si="23"/>
        <v>537.48714501416271</v>
      </c>
      <c r="J205" s="80">
        <f t="shared" si="25"/>
        <v>1073.6432460242763</v>
      </c>
      <c r="K205" s="49">
        <f t="shared" si="24"/>
        <v>128460.75870238894</v>
      </c>
    </row>
    <row r="206" spans="7:11">
      <c r="G206" s="7">
        <f t="shared" ref="G206:G269" si="26">G205+1</f>
        <v>195</v>
      </c>
      <c r="H206" s="80">
        <f t="shared" ref="H206:H269" si="27">K205</f>
        <v>128460.75870238894</v>
      </c>
      <c r="I206" s="80">
        <f t="shared" ref="I206:I269" si="28">($B$2/12)*H206</f>
        <v>535.25316125995391</v>
      </c>
      <c r="J206" s="80">
        <f t="shared" si="25"/>
        <v>1073.6432460242763</v>
      </c>
      <c r="K206" s="49">
        <f t="shared" ref="K206:K269" si="29">H206+I206-J206</f>
        <v>127922.36861762461</v>
      </c>
    </row>
    <row r="207" spans="7:11">
      <c r="G207" s="7">
        <f t="shared" si="26"/>
        <v>196</v>
      </c>
      <c r="H207" s="80">
        <f t="shared" si="27"/>
        <v>127922.36861762461</v>
      </c>
      <c r="I207" s="80">
        <f t="shared" si="28"/>
        <v>533.00986924010249</v>
      </c>
      <c r="J207" s="80">
        <f t="shared" si="25"/>
        <v>1073.6432460242763</v>
      </c>
      <c r="K207" s="49">
        <f t="shared" si="29"/>
        <v>127381.73524084044</v>
      </c>
    </row>
    <row r="208" spans="7:11">
      <c r="G208" s="7">
        <f t="shared" si="26"/>
        <v>197</v>
      </c>
      <c r="H208" s="80">
        <f t="shared" si="27"/>
        <v>127381.73524084044</v>
      </c>
      <c r="I208" s="80">
        <f t="shared" si="28"/>
        <v>530.75723017016844</v>
      </c>
      <c r="J208" s="80">
        <f t="shared" si="25"/>
        <v>1073.6432460242763</v>
      </c>
      <c r="K208" s="49">
        <f t="shared" si="29"/>
        <v>126838.84922498633</v>
      </c>
    </row>
    <row r="209" spans="7:11">
      <c r="G209" s="7">
        <f t="shared" si="26"/>
        <v>198</v>
      </c>
      <c r="H209" s="80">
        <f t="shared" si="27"/>
        <v>126838.84922498633</v>
      </c>
      <c r="I209" s="80">
        <f t="shared" si="28"/>
        <v>528.49520510410969</v>
      </c>
      <c r="J209" s="80">
        <f t="shared" si="25"/>
        <v>1073.6432460242763</v>
      </c>
      <c r="K209" s="49">
        <f t="shared" si="29"/>
        <v>126293.70118406616</v>
      </c>
    </row>
    <row r="210" spans="7:11">
      <c r="G210" s="7">
        <f t="shared" si="26"/>
        <v>199</v>
      </c>
      <c r="H210" s="80">
        <f t="shared" si="27"/>
        <v>126293.70118406616</v>
      </c>
      <c r="I210" s="80">
        <f t="shared" si="28"/>
        <v>526.22375493360903</v>
      </c>
      <c r="J210" s="80">
        <f t="shared" si="25"/>
        <v>1073.6432460242763</v>
      </c>
      <c r="K210" s="49">
        <f t="shared" si="29"/>
        <v>125746.28169297549</v>
      </c>
    </row>
    <row r="211" spans="7:11">
      <c r="G211" s="7">
        <f t="shared" si="26"/>
        <v>200</v>
      </c>
      <c r="H211" s="80">
        <f t="shared" si="27"/>
        <v>125746.28169297549</v>
      </c>
      <c r="I211" s="80">
        <f t="shared" si="28"/>
        <v>523.94284038739784</v>
      </c>
      <c r="J211" s="80">
        <f t="shared" si="25"/>
        <v>1073.6432460242763</v>
      </c>
      <c r="K211" s="49">
        <f t="shared" si="29"/>
        <v>125196.58128733862</v>
      </c>
    </row>
    <row r="212" spans="7:11">
      <c r="G212" s="7">
        <f t="shared" si="26"/>
        <v>201</v>
      </c>
      <c r="H212" s="80">
        <f t="shared" si="27"/>
        <v>125196.58128733862</v>
      </c>
      <c r="I212" s="80">
        <f t="shared" si="28"/>
        <v>521.65242203057755</v>
      </c>
      <c r="J212" s="80">
        <f t="shared" si="25"/>
        <v>1073.6432460242763</v>
      </c>
      <c r="K212" s="49">
        <f t="shared" si="29"/>
        <v>124644.59046334491</v>
      </c>
    </row>
    <row r="213" spans="7:11">
      <c r="G213" s="7">
        <f t="shared" si="26"/>
        <v>202</v>
      </c>
      <c r="H213" s="80">
        <f t="shared" si="27"/>
        <v>124644.59046334491</v>
      </c>
      <c r="I213" s="80">
        <f t="shared" si="28"/>
        <v>519.35246026393713</v>
      </c>
      <c r="J213" s="80">
        <f t="shared" si="25"/>
        <v>1073.6432460242763</v>
      </c>
      <c r="K213" s="49">
        <f t="shared" si="29"/>
        <v>124090.29967758457</v>
      </c>
    </row>
    <row r="214" spans="7:11">
      <c r="G214" s="7">
        <f t="shared" si="26"/>
        <v>203</v>
      </c>
      <c r="H214" s="80">
        <f t="shared" si="27"/>
        <v>124090.29967758457</v>
      </c>
      <c r="I214" s="80">
        <f t="shared" si="28"/>
        <v>517.04291532326897</v>
      </c>
      <c r="J214" s="80">
        <f t="shared" si="25"/>
        <v>1073.6432460242763</v>
      </c>
      <c r="K214" s="49">
        <f t="shared" si="29"/>
        <v>123533.69934688356</v>
      </c>
    </row>
    <row r="215" spans="7:11">
      <c r="G215" s="7">
        <f t="shared" si="26"/>
        <v>204</v>
      </c>
      <c r="H215" s="80">
        <f t="shared" si="27"/>
        <v>123533.69934688356</v>
      </c>
      <c r="I215" s="80">
        <f t="shared" si="28"/>
        <v>514.72374727868146</v>
      </c>
      <c r="J215" s="80">
        <f t="shared" si="25"/>
        <v>1073.6432460242763</v>
      </c>
      <c r="K215" s="49">
        <f t="shared" si="29"/>
        <v>122974.77984813796</v>
      </c>
    </row>
    <row r="216" spans="7:11">
      <c r="G216" s="7">
        <f t="shared" si="26"/>
        <v>205</v>
      </c>
      <c r="H216" s="80">
        <f t="shared" si="27"/>
        <v>122974.77984813796</v>
      </c>
      <c r="I216" s="80">
        <f t="shared" si="28"/>
        <v>512.3949160339082</v>
      </c>
      <c r="J216" s="80">
        <f t="shared" si="25"/>
        <v>1073.6432460242763</v>
      </c>
      <c r="K216" s="49">
        <f t="shared" si="29"/>
        <v>122413.53151814759</v>
      </c>
    </row>
    <row r="217" spans="7:11">
      <c r="G217" s="7">
        <f t="shared" si="26"/>
        <v>206</v>
      </c>
      <c r="H217" s="80">
        <f t="shared" si="27"/>
        <v>122413.53151814759</v>
      </c>
      <c r="I217" s="80">
        <f t="shared" si="28"/>
        <v>510.05638132561495</v>
      </c>
      <c r="J217" s="80">
        <f t="shared" si="25"/>
        <v>1073.6432460242763</v>
      </c>
      <c r="K217" s="49">
        <f t="shared" si="29"/>
        <v>121849.94465344893</v>
      </c>
    </row>
    <row r="218" spans="7:11">
      <c r="G218" s="7">
        <f t="shared" si="26"/>
        <v>207</v>
      </c>
      <c r="H218" s="80">
        <f t="shared" si="27"/>
        <v>121849.94465344893</v>
      </c>
      <c r="I218" s="80">
        <f t="shared" si="28"/>
        <v>507.70810272270387</v>
      </c>
      <c r="J218" s="80">
        <f t="shared" si="25"/>
        <v>1073.6432460242763</v>
      </c>
      <c r="K218" s="49">
        <f t="shared" si="29"/>
        <v>121284.00951014736</v>
      </c>
    </row>
    <row r="219" spans="7:11">
      <c r="G219" s="7">
        <f t="shared" si="26"/>
        <v>208</v>
      </c>
      <c r="H219" s="80">
        <f t="shared" si="27"/>
        <v>121284.00951014736</v>
      </c>
      <c r="I219" s="80">
        <f t="shared" si="28"/>
        <v>505.35003962561399</v>
      </c>
      <c r="J219" s="80">
        <f t="shared" si="25"/>
        <v>1073.6432460242763</v>
      </c>
      <c r="K219" s="49">
        <f t="shared" si="29"/>
        <v>120715.71630374869</v>
      </c>
    </row>
    <row r="220" spans="7:11">
      <c r="G220" s="7">
        <f t="shared" si="26"/>
        <v>209</v>
      </c>
      <c r="H220" s="80">
        <f t="shared" si="27"/>
        <v>120715.71630374869</v>
      </c>
      <c r="I220" s="80">
        <f t="shared" si="28"/>
        <v>502.98215126561951</v>
      </c>
      <c r="J220" s="80">
        <f t="shared" si="25"/>
        <v>1073.6432460242763</v>
      </c>
      <c r="K220" s="49">
        <f t="shared" si="29"/>
        <v>120145.05520899003</v>
      </c>
    </row>
    <row r="221" spans="7:11">
      <c r="G221" s="7">
        <f t="shared" si="26"/>
        <v>210</v>
      </c>
      <c r="H221" s="80">
        <f t="shared" si="27"/>
        <v>120145.05520899003</v>
      </c>
      <c r="I221" s="80">
        <f t="shared" si="28"/>
        <v>500.60439670412512</v>
      </c>
      <c r="J221" s="80">
        <f t="shared" si="25"/>
        <v>1073.6432460242763</v>
      </c>
      <c r="K221" s="49">
        <f t="shared" si="29"/>
        <v>119572.01635966987</v>
      </c>
    </row>
    <row r="222" spans="7:11">
      <c r="G222" s="7">
        <f t="shared" si="26"/>
        <v>211</v>
      </c>
      <c r="H222" s="80">
        <f t="shared" si="27"/>
        <v>119572.01635966987</v>
      </c>
      <c r="I222" s="80">
        <f t="shared" si="28"/>
        <v>498.21673483195781</v>
      </c>
      <c r="J222" s="80">
        <f t="shared" si="25"/>
        <v>1073.6432460242763</v>
      </c>
      <c r="K222" s="49">
        <f t="shared" si="29"/>
        <v>118996.58984847755</v>
      </c>
    </row>
    <row r="223" spans="7:11">
      <c r="G223" s="7">
        <f t="shared" si="26"/>
        <v>212</v>
      </c>
      <c r="H223" s="80">
        <f t="shared" si="27"/>
        <v>118996.58984847755</v>
      </c>
      <c r="I223" s="80">
        <f t="shared" si="28"/>
        <v>495.81912436865645</v>
      </c>
      <c r="J223" s="80">
        <f t="shared" si="25"/>
        <v>1073.6432460242763</v>
      </c>
      <c r="K223" s="49">
        <f t="shared" si="29"/>
        <v>118418.76572682193</v>
      </c>
    </row>
    <row r="224" spans="7:11">
      <c r="G224" s="7">
        <f t="shared" si="26"/>
        <v>213</v>
      </c>
      <c r="H224" s="80">
        <f t="shared" si="27"/>
        <v>118418.76572682193</v>
      </c>
      <c r="I224" s="80">
        <f t="shared" si="28"/>
        <v>493.41152386175804</v>
      </c>
      <c r="J224" s="80">
        <f t="shared" si="25"/>
        <v>1073.6432460242763</v>
      </c>
      <c r="K224" s="49">
        <f t="shared" si="29"/>
        <v>117838.53400465941</v>
      </c>
    </row>
    <row r="225" spans="7:11">
      <c r="G225" s="7">
        <f t="shared" si="26"/>
        <v>214</v>
      </c>
      <c r="H225" s="80">
        <f t="shared" si="27"/>
        <v>117838.53400465941</v>
      </c>
      <c r="I225" s="80">
        <f t="shared" si="28"/>
        <v>490.99389168608087</v>
      </c>
      <c r="J225" s="80">
        <f t="shared" si="25"/>
        <v>1073.6432460242763</v>
      </c>
      <c r="K225" s="49">
        <f t="shared" si="29"/>
        <v>117255.88465032121</v>
      </c>
    </row>
    <row r="226" spans="7:11">
      <c r="G226" s="7">
        <f t="shared" si="26"/>
        <v>215</v>
      </c>
      <c r="H226" s="80">
        <f t="shared" si="27"/>
        <v>117255.88465032121</v>
      </c>
      <c r="I226" s="80">
        <f t="shared" si="28"/>
        <v>488.56618604300502</v>
      </c>
      <c r="J226" s="80">
        <f t="shared" si="25"/>
        <v>1073.6432460242763</v>
      </c>
      <c r="K226" s="49">
        <f t="shared" si="29"/>
        <v>116670.80759033994</v>
      </c>
    </row>
    <row r="227" spans="7:11">
      <c r="G227" s="7">
        <f t="shared" si="26"/>
        <v>216</v>
      </c>
      <c r="H227" s="80">
        <f t="shared" si="27"/>
        <v>116670.80759033994</v>
      </c>
      <c r="I227" s="80">
        <f t="shared" si="28"/>
        <v>486.12836495974977</v>
      </c>
      <c r="J227" s="80">
        <f t="shared" si="25"/>
        <v>1073.6432460242763</v>
      </c>
      <c r="K227" s="49">
        <f t="shared" si="29"/>
        <v>116083.29270927541</v>
      </c>
    </row>
    <row r="228" spans="7:11">
      <c r="G228" s="7">
        <f t="shared" si="26"/>
        <v>217</v>
      </c>
      <c r="H228" s="80">
        <f t="shared" si="27"/>
        <v>116083.29270927541</v>
      </c>
      <c r="I228" s="80">
        <f t="shared" si="28"/>
        <v>483.68038628864753</v>
      </c>
      <c r="J228" s="80">
        <f t="shared" si="25"/>
        <v>1073.6432460242763</v>
      </c>
      <c r="K228" s="49">
        <f t="shared" si="29"/>
        <v>115493.32984953978</v>
      </c>
    </row>
    <row r="229" spans="7:11">
      <c r="G229" s="7">
        <f t="shared" si="26"/>
        <v>218</v>
      </c>
      <c r="H229" s="80">
        <f t="shared" si="27"/>
        <v>115493.32984953978</v>
      </c>
      <c r="I229" s="80">
        <f t="shared" si="28"/>
        <v>481.2222077064157</v>
      </c>
      <c r="J229" s="80">
        <f t="shared" si="25"/>
        <v>1073.6432460242763</v>
      </c>
      <c r="K229" s="49">
        <f t="shared" si="29"/>
        <v>114900.90881122192</v>
      </c>
    </row>
    <row r="230" spans="7:11">
      <c r="G230" s="7">
        <f t="shared" si="26"/>
        <v>219</v>
      </c>
      <c r="H230" s="80">
        <f t="shared" si="27"/>
        <v>114900.90881122192</v>
      </c>
      <c r="I230" s="80">
        <f t="shared" si="28"/>
        <v>478.75378671342463</v>
      </c>
      <c r="J230" s="80">
        <f t="shared" si="25"/>
        <v>1073.6432460242763</v>
      </c>
      <c r="K230" s="49">
        <f t="shared" si="29"/>
        <v>114306.01935191106</v>
      </c>
    </row>
    <row r="231" spans="7:11">
      <c r="G231" s="7">
        <f t="shared" si="26"/>
        <v>220</v>
      </c>
      <c r="H231" s="80">
        <f t="shared" si="27"/>
        <v>114306.01935191106</v>
      </c>
      <c r="I231" s="80">
        <f t="shared" si="28"/>
        <v>476.27508063296273</v>
      </c>
      <c r="J231" s="80">
        <f t="shared" si="25"/>
        <v>1073.6432460242763</v>
      </c>
      <c r="K231" s="49">
        <f t="shared" si="29"/>
        <v>113708.65118651974</v>
      </c>
    </row>
    <row r="232" spans="7:11">
      <c r="G232" s="7">
        <f t="shared" si="26"/>
        <v>221</v>
      </c>
      <c r="H232" s="80">
        <f t="shared" si="27"/>
        <v>113708.65118651974</v>
      </c>
      <c r="I232" s="80">
        <f t="shared" si="28"/>
        <v>473.78604661049889</v>
      </c>
      <c r="J232" s="80">
        <f t="shared" si="25"/>
        <v>1073.6432460242763</v>
      </c>
      <c r="K232" s="49">
        <f t="shared" si="29"/>
        <v>113108.79398710596</v>
      </c>
    </row>
    <row r="233" spans="7:11">
      <c r="G233" s="7">
        <f t="shared" si="26"/>
        <v>222</v>
      </c>
      <c r="H233" s="80">
        <f t="shared" si="27"/>
        <v>113108.79398710596</v>
      </c>
      <c r="I233" s="80">
        <f t="shared" si="28"/>
        <v>471.28664161294154</v>
      </c>
      <c r="J233" s="80">
        <f t="shared" si="25"/>
        <v>1073.6432460242763</v>
      </c>
      <c r="K233" s="49">
        <f t="shared" si="29"/>
        <v>112506.43738269462</v>
      </c>
    </row>
    <row r="234" spans="7:11">
      <c r="G234" s="7">
        <f t="shared" si="26"/>
        <v>223</v>
      </c>
      <c r="H234" s="80">
        <f t="shared" si="27"/>
        <v>112506.43738269462</v>
      </c>
      <c r="I234" s="80">
        <f t="shared" si="28"/>
        <v>468.77682242789427</v>
      </c>
      <c r="J234" s="80">
        <f t="shared" si="25"/>
        <v>1073.6432460242763</v>
      </c>
      <c r="K234" s="49">
        <f t="shared" si="29"/>
        <v>111901.57095909824</v>
      </c>
    </row>
    <row r="235" spans="7:11">
      <c r="G235" s="7">
        <f t="shared" si="26"/>
        <v>224</v>
      </c>
      <c r="H235" s="80">
        <f t="shared" si="27"/>
        <v>111901.57095909824</v>
      </c>
      <c r="I235" s="80">
        <f t="shared" si="28"/>
        <v>466.25654566290933</v>
      </c>
      <c r="J235" s="80">
        <f t="shared" si="25"/>
        <v>1073.6432460242763</v>
      </c>
      <c r="K235" s="49">
        <f t="shared" si="29"/>
        <v>111294.18425873687</v>
      </c>
    </row>
    <row r="236" spans="7:11">
      <c r="G236" s="7">
        <f t="shared" si="26"/>
        <v>225</v>
      </c>
      <c r="H236" s="80">
        <f t="shared" si="27"/>
        <v>111294.18425873687</v>
      </c>
      <c r="I236" s="80">
        <f t="shared" si="28"/>
        <v>463.72576774473697</v>
      </c>
      <c r="J236" s="80">
        <f t="shared" si="25"/>
        <v>1073.6432460242763</v>
      </c>
      <c r="K236" s="49">
        <f t="shared" si="29"/>
        <v>110684.26678045733</v>
      </c>
    </row>
    <row r="237" spans="7:11">
      <c r="G237" s="7">
        <f t="shared" si="26"/>
        <v>226</v>
      </c>
      <c r="H237" s="80">
        <f t="shared" si="27"/>
        <v>110684.26678045733</v>
      </c>
      <c r="I237" s="80">
        <f t="shared" si="28"/>
        <v>461.18444491857218</v>
      </c>
      <c r="J237" s="80">
        <f t="shared" si="25"/>
        <v>1073.6432460242763</v>
      </c>
      <c r="K237" s="49">
        <f t="shared" si="29"/>
        <v>110071.80797935162</v>
      </c>
    </row>
    <row r="238" spans="7:11">
      <c r="G238" s="7">
        <f t="shared" si="26"/>
        <v>227</v>
      </c>
      <c r="H238" s="80">
        <f t="shared" si="27"/>
        <v>110071.80797935162</v>
      </c>
      <c r="I238" s="80">
        <f t="shared" si="28"/>
        <v>458.6325332472984</v>
      </c>
      <c r="J238" s="80">
        <f t="shared" si="25"/>
        <v>1073.6432460242763</v>
      </c>
      <c r="K238" s="49">
        <f t="shared" si="29"/>
        <v>109456.79726657463</v>
      </c>
    </row>
    <row r="239" spans="7:11">
      <c r="G239" s="7">
        <f t="shared" si="26"/>
        <v>228</v>
      </c>
      <c r="H239" s="80">
        <f t="shared" si="27"/>
        <v>109456.79726657463</v>
      </c>
      <c r="I239" s="80">
        <f t="shared" si="28"/>
        <v>456.06998861072765</v>
      </c>
      <c r="J239" s="80">
        <f t="shared" si="25"/>
        <v>1073.6432460242763</v>
      </c>
      <c r="K239" s="49">
        <f t="shared" si="29"/>
        <v>108839.22400916109</v>
      </c>
    </row>
    <row r="240" spans="7:11">
      <c r="G240" s="7">
        <f t="shared" si="26"/>
        <v>229</v>
      </c>
      <c r="H240" s="80">
        <f t="shared" si="27"/>
        <v>108839.22400916109</v>
      </c>
      <c r="I240" s="80">
        <f t="shared" si="28"/>
        <v>453.49676670483785</v>
      </c>
      <c r="J240" s="80">
        <f t="shared" si="25"/>
        <v>1073.6432460242763</v>
      </c>
      <c r="K240" s="49">
        <f t="shared" si="29"/>
        <v>108219.07752984164</v>
      </c>
    </row>
    <row r="241" spans="7:11">
      <c r="G241" s="7">
        <f t="shared" si="26"/>
        <v>230</v>
      </c>
      <c r="H241" s="80">
        <f t="shared" si="27"/>
        <v>108219.07752984164</v>
      </c>
      <c r="I241" s="80">
        <f t="shared" si="28"/>
        <v>450.91282304100685</v>
      </c>
      <c r="J241" s="80">
        <f t="shared" si="25"/>
        <v>1073.6432460242763</v>
      </c>
      <c r="K241" s="49">
        <f t="shared" si="29"/>
        <v>107596.34710685837</v>
      </c>
    </row>
    <row r="242" spans="7:11">
      <c r="G242" s="7">
        <f t="shared" si="26"/>
        <v>231</v>
      </c>
      <c r="H242" s="80">
        <f t="shared" si="27"/>
        <v>107596.34710685837</v>
      </c>
      <c r="I242" s="80">
        <f t="shared" si="28"/>
        <v>448.31811294524323</v>
      </c>
      <c r="J242" s="80">
        <f t="shared" si="25"/>
        <v>1073.6432460242763</v>
      </c>
      <c r="K242" s="49">
        <f t="shared" si="29"/>
        <v>106971.02197377934</v>
      </c>
    </row>
    <row r="243" spans="7:11">
      <c r="G243" s="7">
        <f t="shared" si="26"/>
        <v>232</v>
      </c>
      <c r="H243" s="80">
        <f t="shared" si="27"/>
        <v>106971.02197377934</v>
      </c>
      <c r="I243" s="80">
        <f t="shared" si="28"/>
        <v>445.71259155741387</v>
      </c>
      <c r="J243" s="80">
        <f t="shared" si="25"/>
        <v>1073.6432460242763</v>
      </c>
      <c r="K243" s="49">
        <f t="shared" si="29"/>
        <v>106343.09131931247</v>
      </c>
    </row>
    <row r="244" spans="7:11">
      <c r="G244" s="7">
        <f t="shared" si="26"/>
        <v>233</v>
      </c>
      <c r="H244" s="80">
        <f t="shared" si="27"/>
        <v>106343.09131931247</v>
      </c>
      <c r="I244" s="80">
        <f t="shared" si="28"/>
        <v>443.09621383046863</v>
      </c>
      <c r="J244" s="80">
        <f t="shared" si="25"/>
        <v>1073.6432460242763</v>
      </c>
      <c r="K244" s="49">
        <f t="shared" si="29"/>
        <v>105712.54428711867</v>
      </c>
    </row>
    <row r="245" spans="7:11">
      <c r="G245" s="7">
        <f t="shared" si="26"/>
        <v>234</v>
      </c>
      <c r="H245" s="80">
        <f t="shared" si="27"/>
        <v>105712.54428711867</v>
      </c>
      <c r="I245" s="80">
        <f t="shared" si="28"/>
        <v>440.46893452966111</v>
      </c>
      <c r="J245" s="80">
        <f t="shared" si="25"/>
        <v>1073.6432460242763</v>
      </c>
      <c r="K245" s="49">
        <f t="shared" si="29"/>
        <v>105079.36997562405</v>
      </c>
    </row>
    <row r="246" spans="7:11">
      <c r="G246" s="7">
        <f t="shared" si="26"/>
        <v>235</v>
      </c>
      <c r="H246" s="80">
        <f t="shared" si="27"/>
        <v>105079.36997562405</v>
      </c>
      <c r="I246" s="80">
        <f t="shared" si="28"/>
        <v>437.83070823176689</v>
      </c>
      <c r="J246" s="80">
        <f t="shared" si="25"/>
        <v>1073.6432460242763</v>
      </c>
      <c r="K246" s="49">
        <f t="shared" si="29"/>
        <v>104443.55743783154</v>
      </c>
    </row>
    <row r="247" spans="7:11">
      <c r="G247" s="7">
        <f t="shared" si="26"/>
        <v>236</v>
      </c>
      <c r="H247" s="80">
        <f t="shared" si="27"/>
        <v>104443.55743783154</v>
      </c>
      <c r="I247" s="80">
        <f t="shared" si="28"/>
        <v>435.18148932429807</v>
      </c>
      <c r="J247" s="80">
        <f t="shared" si="25"/>
        <v>1073.6432460242763</v>
      </c>
      <c r="K247" s="49">
        <f t="shared" si="29"/>
        <v>103805.09568113156</v>
      </c>
    </row>
    <row r="248" spans="7:11">
      <c r="G248" s="7">
        <f t="shared" si="26"/>
        <v>237</v>
      </c>
      <c r="H248" s="80">
        <f t="shared" si="27"/>
        <v>103805.09568113156</v>
      </c>
      <c r="I248" s="80">
        <f t="shared" si="28"/>
        <v>432.52123200471482</v>
      </c>
      <c r="J248" s="80">
        <f t="shared" si="25"/>
        <v>1073.6432460242763</v>
      </c>
      <c r="K248" s="49">
        <f t="shared" si="29"/>
        <v>103163.97366711199</v>
      </c>
    </row>
    <row r="249" spans="7:11">
      <c r="G249" s="7">
        <f t="shared" si="26"/>
        <v>238</v>
      </c>
      <c r="H249" s="80">
        <f t="shared" si="27"/>
        <v>103163.97366711199</v>
      </c>
      <c r="I249" s="80">
        <f t="shared" si="28"/>
        <v>429.84989027963326</v>
      </c>
      <c r="J249" s="80">
        <f t="shared" si="25"/>
        <v>1073.6432460242763</v>
      </c>
      <c r="K249" s="49">
        <f t="shared" si="29"/>
        <v>102520.18031136734</v>
      </c>
    </row>
    <row r="250" spans="7:11">
      <c r="G250" s="7">
        <f t="shared" si="26"/>
        <v>239</v>
      </c>
      <c r="H250" s="80">
        <f t="shared" si="27"/>
        <v>102520.18031136734</v>
      </c>
      <c r="I250" s="80">
        <f t="shared" si="28"/>
        <v>427.16741796403056</v>
      </c>
      <c r="J250" s="80">
        <f t="shared" si="25"/>
        <v>1073.6432460242763</v>
      </c>
      <c r="K250" s="49">
        <f t="shared" si="29"/>
        <v>101873.70448330708</v>
      </c>
    </row>
    <row r="251" spans="7:11">
      <c r="G251" s="7">
        <f t="shared" si="26"/>
        <v>240</v>
      </c>
      <c r="H251" s="80">
        <f t="shared" si="27"/>
        <v>101873.70448330708</v>
      </c>
      <c r="I251" s="80">
        <f t="shared" si="28"/>
        <v>424.4737686804462</v>
      </c>
      <c r="J251" s="80">
        <f t="shared" si="25"/>
        <v>1073.6432460242763</v>
      </c>
      <c r="K251" s="49">
        <f t="shared" si="29"/>
        <v>101224.53500596325</v>
      </c>
    </row>
    <row r="252" spans="7:11">
      <c r="G252" s="7">
        <f t="shared" si="26"/>
        <v>241</v>
      </c>
      <c r="H252" s="80">
        <f t="shared" si="27"/>
        <v>101224.53500596325</v>
      </c>
      <c r="I252" s="80">
        <f t="shared" si="28"/>
        <v>421.7688958581802</v>
      </c>
      <c r="J252" s="80">
        <f t="shared" si="25"/>
        <v>1073.6432460242763</v>
      </c>
      <c r="K252" s="49">
        <f t="shared" si="29"/>
        <v>100572.66065579715</v>
      </c>
    </row>
    <row r="253" spans="7:11">
      <c r="G253" s="7">
        <f t="shared" si="26"/>
        <v>242</v>
      </c>
      <c r="H253" s="80">
        <f t="shared" si="27"/>
        <v>100572.66065579715</v>
      </c>
      <c r="I253" s="80">
        <f t="shared" si="28"/>
        <v>419.05275273248816</v>
      </c>
      <c r="J253" s="80">
        <f t="shared" si="25"/>
        <v>1073.6432460242763</v>
      </c>
      <c r="K253" s="49">
        <f t="shared" si="29"/>
        <v>99918.070162505363</v>
      </c>
    </row>
    <row r="254" spans="7:11">
      <c r="G254" s="7">
        <f t="shared" si="26"/>
        <v>243</v>
      </c>
      <c r="H254" s="80">
        <f t="shared" si="27"/>
        <v>99918.070162505363</v>
      </c>
      <c r="I254" s="80">
        <f t="shared" si="28"/>
        <v>416.32529234377233</v>
      </c>
      <c r="J254" s="80">
        <f t="shared" si="25"/>
        <v>1073.6432460242763</v>
      </c>
      <c r="K254" s="49">
        <f t="shared" si="29"/>
        <v>99260.752208824852</v>
      </c>
    </row>
    <row r="255" spans="7:11">
      <c r="G255" s="7">
        <f t="shared" si="26"/>
        <v>244</v>
      </c>
      <c r="H255" s="80">
        <f t="shared" si="27"/>
        <v>99260.752208824852</v>
      </c>
      <c r="I255" s="80">
        <f t="shared" si="28"/>
        <v>413.58646753677021</v>
      </c>
      <c r="J255" s="80">
        <f t="shared" si="25"/>
        <v>1073.6432460242763</v>
      </c>
      <c r="K255" s="49">
        <f t="shared" si="29"/>
        <v>98600.69543033735</v>
      </c>
    </row>
    <row r="256" spans="7:11">
      <c r="G256" s="7">
        <f t="shared" si="26"/>
        <v>245</v>
      </c>
      <c r="H256" s="80">
        <f t="shared" si="27"/>
        <v>98600.69543033735</v>
      </c>
      <c r="I256" s="80">
        <f t="shared" si="28"/>
        <v>410.83623095973894</v>
      </c>
      <c r="J256" s="80">
        <f t="shared" si="25"/>
        <v>1073.6432460242763</v>
      </c>
      <c r="K256" s="49">
        <f t="shared" si="29"/>
        <v>97937.888415272813</v>
      </c>
    </row>
    <row r="257" spans="7:11">
      <c r="G257" s="7">
        <f t="shared" si="26"/>
        <v>246</v>
      </c>
      <c r="H257" s="80">
        <f t="shared" si="27"/>
        <v>97937.888415272813</v>
      </c>
      <c r="I257" s="80">
        <f t="shared" si="28"/>
        <v>408.07453506363674</v>
      </c>
      <c r="J257" s="80">
        <f t="shared" si="25"/>
        <v>1073.6432460242763</v>
      </c>
      <c r="K257" s="49">
        <f t="shared" si="29"/>
        <v>97272.319704312176</v>
      </c>
    </row>
    <row r="258" spans="7:11">
      <c r="G258" s="7">
        <f t="shared" si="26"/>
        <v>247</v>
      </c>
      <c r="H258" s="80">
        <f t="shared" si="27"/>
        <v>97272.319704312176</v>
      </c>
      <c r="I258" s="80">
        <f t="shared" si="28"/>
        <v>405.30133210130072</v>
      </c>
      <c r="J258" s="80">
        <f t="shared" si="25"/>
        <v>1073.6432460242763</v>
      </c>
      <c r="K258" s="49">
        <f t="shared" si="29"/>
        <v>96603.977790389195</v>
      </c>
    </row>
    <row r="259" spans="7:11">
      <c r="G259" s="7">
        <f t="shared" si="26"/>
        <v>248</v>
      </c>
      <c r="H259" s="80">
        <f t="shared" si="27"/>
        <v>96603.977790389195</v>
      </c>
      <c r="I259" s="80">
        <f t="shared" si="28"/>
        <v>402.51657412662166</v>
      </c>
      <c r="J259" s="80">
        <f t="shared" si="25"/>
        <v>1073.6432460242763</v>
      </c>
      <c r="K259" s="49">
        <f t="shared" si="29"/>
        <v>95932.851118491541</v>
      </c>
    </row>
    <row r="260" spans="7:11">
      <c r="G260" s="7">
        <f t="shared" si="26"/>
        <v>249</v>
      </c>
      <c r="H260" s="80">
        <f t="shared" si="27"/>
        <v>95932.851118491541</v>
      </c>
      <c r="I260" s="80">
        <f t="shared" si="28"/>
        <v>399.72021299371477</v>
      </c>
      <c r="J260" s="80">
        <f t="shared" si="25"/>
        <v>1073.6432460242763</v>
      </c>
      <c r="K260" s="49">
        <f t="shared" si="29"/>
        <v>95258.928085460982</v>
      </c>
    </row>
    <row r="261" spans="7:11">
      <c r="G261" s="7">
        <f t="shared" si="26"/>
        <v>250</v>
      </c>
      <c r="H261" s="80">
        <f t="shared" si="27"/>
        <v>95258.928085460982</v>
      </c>
      <c r="I261" s="80">
        <f t="shared" si="28"/>
        <v>396.9122003560874</v>
      </c>
      <c r="J261" s="80">
        <f t="shared" si="25"/>
        <v>1073.6432460242763</v>
      </c>
      <c r="K261" s="49">
        <f t="shared" si="29"/>
        <v>94582.197039792794</v>
      </c>
    </row>
    <row r="262" spans="7:11">
      <c r="G262" s="7">
        <f t="shared" si="26"/>
        <v>251</v>
      </c>
      <c r="H262" s="80">
        <f t="shared" si="27"/>
        <v>94582.197039792794</v>
      </c>
      <c r="I262" s="80">
        <f t="shared" si="28"/>
        <v>394.09248766580333</v>
      </c>
      <c r="J262" s="80">
        <f t="shared" si="25"/>
        <v>1073.6432460242763</v>
      </c>
      <c r="K262" s="49">
        <f t="shared" si="29"/>
        <v>93902.646281434325</v>
      </c>
    </row>
    <row r="263" spans="7:11">
      <c r="G263" s="7">
        <f t="shared" si="26"/>
        <v>252</v>
      </c>
      <c r="H263" s="80">
        <f t="shared" si="27"/>
        <v>93902.646281434325</v>
      </c>
      <c r="I263" s="80">
        <f t="shared" si="28"/>
        <v>391.26102617264303</v>
      </c>
      <c r="J263" s="80">
        <f t="shared" si="25"/>
        <v>1073.6432460242763</v>
      </c>
      <c r="K263" s="49">
        <f t="shared" si="29"/>
        <v>93220.264061582682</v>
      </c>
    </row>
    <row r="264" spans="7:11">
      <c r="G264" s="7">
        <f t="shared" si="26"/>
        <v>253</v>
      </c>
      <c r="H264" s="80">
        <f t="shared" si="27"/>
        <v>93220.264061582682</v>
      </c>
      <c r="I264" s="80">
        <f t="shared" si="28"/>
        <v>388.41776692326118</v>
      </c>
      <c r="J264" s="80">
        <f t="shared" si="25"/>
        <v>1073.6432460242763</v>
      </c>
      <c r="K264" s="49">
        <f t="shared" si="29"/>
        <v>92535.038582481662</v>
      </c>
    </row>
    <row r="265" spans="7:11">
      <c r="G265" s="7">
        <f t="shared" si="26"/>
        <v>254</v>
      </c>
      <c r="H265" s="80">
        <f t="shared" si="27"/>
        <v>92535.038582481662</v>
      </c>
      <c r="I265" s="80">
        <f t="shared" si="28"/>
        <v>385.56266076034024</v>
      </c>
      <c r="J265" s="80">
        <f t="shared" si="25"/>
        <v>1073.6432460242763</v>
      </c>
      <c r="K265" s="49">
        <f t="shared" si="29"/>
        <v>91846.957997217716</v>
      </c>
    </row>
    <row r="266" spans="7:11">
      <c r="G266" s="7">
        <f t="shared" si="26"/>
        <v>255</v>
      </c>
      <c r="H266" s="80">
        <f t="shared" si="27"/>
        <v>91846.957997217716</v>
      </c>
      <c r="I266" s="80">
        <f t="shared" si="28"/>
        <v>382.6956583217405</v>
      </c>
      <c r="J266" s="80">
        <f t="shared" si="25"/>
        <v>1073.6432460242763</v>
      </c>
      <c r="K266" s="49">
        <f t="shared" si="29"/>
        <v>91156.010409515176</v>
      </c>
    </row>
    <row r="267" spans="7:11">
      <c r="G267" s="7">
        <f t="shared" si="26"/>
        <v>256</v>
      </c>
      <c r="H267" s="80">
        <f t="shared" si="27"/>
        <v>91156.010409515176</v>
      </c>
      <c r="I267" s="80">
        <f t="shared" si="28"/>
        <v>379.81671003964658</v>
      </c>
      <c r="J267" s="80">
        <f t="shared" si="25"/>
        <v>1073.6432460242763</v>
      </c>
      <c r="K267" s="49">
        <f t="shared" si="29"/>
        <v>90462.18387353055</v>
      </c>
    </row>
    <row r="268" spans="7:11">
      <c r="G268" s="7">
        <f t="shared" si="26"/>
        <v>257</v>
      </c>
      <c r="H268" s="80">
        <f t="shared" si="27"/>
        <v>90462.18387353055</v>
      </c>
      <c r="I268" s="80">
        <f t="shared" si="28"/>
        <v>376.92576613971062</v>
      </c>
      <c r="J268" s="80">
        <f t="shared" ref="J268:J331" si="30">$H$6</f>
        <v>1073.6432460242763</v>
      </c>
      <c r="K268" s="49">
        <f t="shared" si="29"/>
        <v>89765.466393645984</v>
      </c>
    </row>
    <row r="269" spans="7:11">
      <c r="G269" s="7">
        <f t="shared" si="26"/>
        <v>258</v>
      </c>
      <c r="H269" s="80">
        <f t="shared" si="27"/>
        <v>89765.466393645984</v>
      </c>
      <c r="I269" s="80">
        <f t="shared" si="28"/>
        <v>374.02277664019158</v>
      </c>
      <c r="J269" s="80">
        <f t="shared" si="30"/>
        <v>1073.6432460242763</v>
      </c>
      <c r="K269" s="49">
        <f t="shared" si="29"/>
        <v>89065.845924261899</v>
      </c>
    </row>
    <row r="270" spans="7:11">
      <c r="G270" s="7">
        <f t="shared" ref="G270:G333" si="31">G269+1</f>
        <v>259</v>
      </c>
      <c r="H270" s="80">
        <f t="shared" ref="H270:H333" si="32">K269</f>
        <v>89065.845924261899</v>
      </c>
      <c r="I270" s="80">
        <f t="shared" ref="I270:I333" si="33">($B$2/12)*H270</f>
        <v>371.10769135109126</v>
      </c>
      <c r="J270" s="80">
        <f t="shared" si="30"/>
        <v>1073.6432460242763</v>
      </c>
      <c r="K270" s="49">
        <f t="shared" ref="K270:K333" si="34">H270+I270-J270</f>
        <v>88363.310369588711</v>
      </c>
    </row>
    <row r="271" spans="7:11">
      <c r="G271" s="7">
        <f t="shared" si="31"/>
        <v>260</v>
      </c>
      <c r="H271" s="80">
        <f t="shared" si="32"/>
        <v>88363.310369588711</v>
      </c>
      <c r="I271" s="80">
        <f t="shared" si="33"/>
        <v>368.18045987328628</v>
      </c>
      <c r="J271" s="80">
        <f t="shared" si="30"/>
        <v>1073.6432460242763</v>
      </c>
      <c r="K271" s="49">
        <f t="shared" si="34"/>
        <v>87657.847583437717</v>
      </c>
    </row>
    <row r="272" spans="7:11">
      <c r="G272" s="7">
        <f t="shared" si="31"/>
        <v>261</v>
      </c>
      <c r="H272" s="80">
        <f t="shared" si="32"/>
        <v>87657.847583437717</v>
      </c>
      <c r="I272" s="80">
        <f t="shared" si="33"/>
        <v>365.24103159765713</v>
      </c>
      <c r="J272" s="80">
        <f t="shared" si="30"/>
        <v>1073.6432460242763</v>
      </c>
      <c r="K272" s="49">
        <f t="shared" si="34"/>
        <v>86949.445369011097</v>
      </c>
    </row>
    <row r="273" spans="7:11">
      <c r="G273" s="7">
        <f t="shared" si="31"/>
        <v>262</v>
      </c>
      <c r="H273" s="80">
        <f t="shared" si="32"/>
        <v>86949.445369011097</v>
      </c>
      <c r="I273" s="80">
        <f t="shared" si="33"/>
        <v>362.28935570421288</v>
      </c>
      <c r="J273" s="80">
        <f t="shared" si="30"/>
        <v>1073.6432460242763</v>
      </c>
      <c r="K273" s="49">
        <f t="shared" si="34"/>
        <v>86238.091478691029</v>
      </c>
    </row>
    <row r="274" spans="7:11">
      <c r="G274" s="7">
        <f t="shared" si="31"/>
        <v>263</v>
      </c>
      <c r="H274" s="80">
        <f t="shared" si="32"/>
        <v>86238.091478691029</v>
      </c>
      <c r="I274" s="80">
        <f t="shared" si="33"/>
        <v>359.32538116121259</v>
      </c>
      <c r="J274" s="80">
        <f t="shared" si="30"/>
        <v>1073.6432460242763</v>
      </c>
      <c r="K274" s="49">
        <f t="shared" si="34"/>
        <v>85523.773613827958</v>
      </c>
    </row>
    <row r="275" spans="7:11">
      <c r="G275" s="7">
        <f t="shared" si="31"/>
        <v>264</v>
      </c>
      <c r="H275" s="80">
        <f t="shared" si="32"/>
        <v>85523.773613827958</v>
      </c>
      <c r="I275" s="80">
        <f t="shared" si="33"/>
        <v>356.34905672428317</v>
      </c>
      <c r="J275" s="80">
        <f t="shared" si="30"/>
        <v>1073.6432460242763</v>
      </c>
      <c r="K275" s="49">
        <f t="shared" si="34"/>
        <v>84806.479424527963</v>
      </c>
    </row>
    <row r="276" spans="7:11">
      <c r="G276" s="7">
        <f t="shared" si="31"/>
        <v>265</v>
      </c>
      <c r="H276" s="80">
        <f t="shared" si="32"/>
        <v>84806.479424527963</v>
      </c>
      <c r="I276" s="80">
        <f t="shared" si="33"/>
        <v>353.36033093553317</v>
      </c>
      <c r="J276" s="80">
        <f t="shared" si="30"/>
        <v>1073.6432460242763</v>
      </c>
      <c r="K276" s="49">
        <f t="shared" si="34"/>
        <v>84086.196509439222</v>
      </c>
    </row>
    <row r="277" spans="7:11">
      <c r="G277" s="7">
        <f t="shared" si="31"/>
        <v>266</v>
      </c>
      <c r="H277" s="80">
        <f t="shared" si="32"/>
        <v>84086.196509439222</v>
      </c>
      <c r="I277" s="80">
        <f t="shared" si="33"/>
        <v>350.35915212266343</v>
      </c>
      <c r="J277" s="80">
        <f t="shared" si="30"/>
        <v>1073.6432460242763</v>
      </c>
      <c r="K277" s="49">
        <f t="shared" si="34"/>
        <v>83362.912415537605</v>
      </c>
    </row>
    <row r="278" spans="7:11">
      <c r="G278" s="7">
        <f t="shared" si="31"/>
        <v>267</v>
      </c>
      <c r="H278" s="80">
        <f t="shared" si="32"/>
        <v>83362.912415537605</v>
      </c>
      <c r="I278" s="80">
        <f t="shared" si="33"/>
        <v>347.34546839807336</v>
      </c>
      <c r="J278" s="80">
        <f t="shared" si="30"/>
        <v>1073.6432460242763</v>
      </c>
      <c r="K278" s="49">
        <f t="shared" si="34"/>
        <v>82636.614637911392</v>
      </c>
    </row>
    <row r="279" spans="7:11">
      <c r="G279" s="7">
        <f t="shared" si="31"/>
        <v>268</v>
      </c>
      <c r="H279" s="80">
        <f t="shared" si="32"/>
        <v>82636.614637911392</v>
      </c>
      <c r="I279" s="80">
        <f t="shared" si="33"/>
        <v>344.31922765796412</v>
      </c>
      <c r="J279" s="80">
        <f t="shared" si="30"/>
        <v>1073.6432460242763</v>
      </c>
      <c r="K279" s="49">
        <f t="shared" si="34"/>
        <v>81907.290619545078</v>
      </c>
    </row>
    <row r="280" spans="7:11">
      <c r="G280" s="7">
        <f t="shared" si="31"/>
        <v>269</v>
      </c>
      <c r="H280" s="80">
        <f t="shared" si="32"/>
        <v>81907.290619545078</v>
      </c>
      <c r="I280" s="80">
        <f t="shared" si="33"/>
        <v>341.28037758143785</v>
      </c>
      <c r="J280" s="80">
        <f t="shared" si="30"/>
        <v>1073.6432460242763</v>
      </c>
      <c r="K280" s="49">
        <f t="shared" si="34"/>
        <v>81174.927751102237</v>
      </c>
    </row>
    <row r="281" spans="7:11">
      <c r="G281" s="7">
        <f t="shared" si="31"/>
        <v>270</v>
      </c>
      <c r="H281" s="80">
        <f t="shared" si="32"/>
        <v>81174.927751102237</v>
      </c>
      <c r="I281" s="80">
        <f t="shared" si="33"/>
        <v>338.22886562959263</v>
      </c>
      <c r="J281" s="80">
        <f t="shared" si="30"/>
        <v>1073.6432460242763</v>
      </c>
      <c r="K281" s="49">
        <f t="shared" si="34"/>
        <v>80439.513370707544</v>
      </c>
    </row>
    <row r="282" spans="7:11">
      <c r="G282" s="7">
        <f t="shared" si="31"/>
        <v>271</v>
      </c>
      <c r="H282" s="80">
        <f t="shared" si="32"/>
        <v>80439.513370707544</v>
      </c>
      <c r="I282" s="80">
        <f t="shared" si="33"/>
        <v>335.16463904461477</v>
      </c>
      <c r="J282" s="80">
        <f t="shared" si="30"/>
        <v>1073.6432460242763</v>
      </c>
      <c r="K282" s="49">
        <f t="shared" si="34"/>
        <v>79701.034763727876</v>
      </c>
    </row>
    <row r="283" spans="7:11">
      <c r="G283" s="7">
        <f t="shared" si="31"/>
        <v>272</v>
      </c>
      <c r="H283" s="80">
        <f t="shared" si="32"/>
        <v>79701.034763727876</v>
      </c>
      <c r="I283" s="80">
        <f t="shared" si="33"/>
        <v>332.08764484886615</v>
      </c>
      <c r="J283" s="80">
        <f t="shared" si="30"/>
        <v>1073.6432460242763</v>
      </c>
      <c r="K283" s="49">
        <f t="shared" si="34"/>
        <v>78959.479162552467</v>
      </c>
    </row>
    <row r="284" spans="7:11">
      <c r="G284" s="7">
        <f t="shared" si="31"/>
        <v>273</v>
      </c>
      <c r="H284" s="80">
        <f t="shared" si="32"/>
        <v>78959.479162552467</v>
      </c>
      <c r="I284" s="80">
        <f t="shared" si="33"/>
        <v>328.99782984396859</v>
      </c>
      <c r="J284" s="80">
        <f t="shared" si="30"/>
        <v>1073.6432460242763</v>
      </c>
      <c r="K284" s="49">
        <f t="shared" si="34"/>
        <v>78214.833746372155</v>
      </c>
    </row>
    <row r="285" spans="7:11">
      <c r="G285" s="7">
        <f t="shared" si="31"/>
        <v>274</v>
      </c>
      <c r="H285" s="80">
        <f t="shared" si="32"/>
        <v>78214.833746372155</v>
      </c>
      <c r="I285" s="80">
        <f t="shared" si="33"/>
        <v>325.89514060988398</v>
      </c>
      <c r="J285" s="80">
        <f t="shared" si="30"/>
        <v>1073.6432460242763</v>
      </c>
      <c r="K285" s="49">
        <f t="shared" si="34"/>
        <v>77467.085640957754</v>
      </c>
    </row>
    <row r="286" spans="7:11">
      <c r="G286" s="7">
        <f t="shared" si="31"/>
        <v>275</v>
      </c>
      <c r="H286" s="80">
        <f t="shared" si="32"/>
        <v>77467.085640957754</v>
      </c>
      <c r="I286" s="80">
        <f t="shared" si="33"/>
        <v>322.77952350399062</v>
      </c>
      <c r="J286" s="80">
        <f t="shared" si="30"/>
        <v>1073.6432460242763</v>
      </c>
      <c r="K286" s="49">
        <f t="shared" si="34"/>
        <v>76716.22191843747</v>
      </c>
    </row>
    <row r="287" spans="7:11">
      <c r="G287" s="7">
        <f t="shared" si="31"/>
        <v>276</v>
      </c>
      <c r="H287" s="80">
        <f t="shared" si="32"/>
        <v>76716.22191843747</v>
      </c>
      <c r="I287" s="80">
        <f t="shared" si="33"/>
        <v>319.65092466015614</v>
      </c>
      <c r="J287" s="80">
        <f t="shared" si="30"/>
        <v>1073.6432460242763</v>
      </c>
      <c r="K287" s="49">
        <f t="shared" si="34"/>
        <v>75962.229597073339</v>
      </c>
    </row>
    <row r="288" spans="7:11">
      <c r="G288" s="7">
        <f t="shared" si="31"/>
        <v>277</v>
      </c>
      <c r="H288" s="80">
        <f t="shared" si="32"/>
        <v>75962.229597073339</v>
      </c>
      <c r="I288" s="80">
        <f t="shared" si="33"/>
        <v>316.50928998780557</v>
      </c>
      <c r="J288" s="80">
        <f t="shared" si="30"/>
        <v>1073.6432460242763</v>
      </c>
      <c r="K288" s="49">
        <f t="shared" si="34"/>
        <v>75205.095641036867</v>
      </c>
    </row>
    <row r="289" spans="7:11">
      <c r="G289" s="7">
        <f t="shared" si="31"/>
        <v>278</v>
      </c>
      <c r="H289" s="80">
        <f t="shared" si="32"/>
        <v>75205.095641036867</v>
      </c>
      <c r="I289" s="80">
        <f t="shared" si="33"/>
        <v>313.35456517098692</v>
      </c>
      <c r="J289" s="80">
        <f t="shared" si="30"/>
        <v>1073.6432460242763</v>
      </c>
      <c r="K289" s="49">
        <f t="shared" si="34"/>
        <v>74444.806960183574</v>
      </c>
    </row>
    <row r="290" spans="7:11">
      <c r="G290" s="7">
        <f t="shared" si="31"/>
        <v>279</v>
      </c>
      <c r="H290" s="80">
        <f t="shared" si="32"/>
        <v>74444.806960183574</v>
      </c>
      <c r="I290" s="80">
        <f t="shared" si="33"/>
        <v>310.18669566743154</v>
      </c>
      <c r="J290" s="80">
        <f t="shared" si="30"/>
        <v>1073.6432460242763</v>
      </c>
      <c r="K290" s="49">
        <f t="shared" si="34"/>
        <v>73681.350409826729</v>
      </c>
    </row>
    <row r="291" spans="7:11">
      <c r="G291" s="7">
        <f t="shared" si="31"/>
        <v>280</v>
      </c>
      <c r="H291" s="80">
        <f t="shared" si="32"/>
        <v>73681.350409826729</v>
      </c>
      <c r="I291" s="80">
        <f t="shared" si="33"/>
        <v>307.00562670761138</v>
      </c>
      <c r="J291" s="80">
        <f t="shared" si="30"/>
        <v>1073.6432460242763</v>
      </c>
      <c r="K291" s="49">
        <f t="shared" si="34"/>
        <v>72914.712790510064</v>
      </c>
    </row>
    <row r="292" spans="7:11">
      <c r="G292" s="7">
        <f t="shared" si="31"/>
        <v>281</v>
      </c>
      <c r="H292" s="80">
        <f t="shared" si="32"/>
        <v>72914.712790510064</v>
      </c>
      <c r="I292" s="80">
        <f t="shared" si="33"/>
        <v>303.81130329379192</v>
      </c>
      <c r="J292" s="80">
        <f t="shared" si="30"/>
        <v>1073.6432460242763</v>
      </c>
      <c r="K292" s="49">
        <f t="shared" si="34"/>
        <v>72144.880847779583</v>
      </c>
    </row>
    <row r="293" spans="7:11">
      <c r="G293" s="7">
        <f t="shared" si="31"/>
        <v>282</v>
      </c>
      <c r="H293" s="80">
        <f t="shared" si="32"/>
        <v>72144.880847779583</v>
      </c>
      <c r="I293" s="80">
        <f t="shared" si="33"/>
        <v>300.60367019908159</v>
      </c>
      <c r="J293" s="80">
        <f t="shared" si="30"/>
        <v>1073.6432460242763</v>
      </c>
      <c r="K293" s="49">
        <f t="shared" si="34"/>
        <v>71371.841271954385</v>
      </c>
    </row>
    <row r="294" spans="7:11">
      <c r="G294" s="7">
        <f t="shared" si="31"/>
        <v>283</v>
      </c>
      <c r="H294" s="80">
        <f t="shared" si="32"/>
        <v>71371.841271954385</v>
      </c>
      <c r="I294" s="80">
        <f t="shared" si="33"/>
        <v>297.38267196647661</v>
      </c>
      <c r="J294" s="80">
        <f t="shared" si="30"/>
        <v>1073.6432460242763</v>
      </c>
      <c r="K294" s="49">
        <f t="shared" si="34"/>
        <v>70595.580697896585</v>
      </c>
    </row>
    <row r="295" spans="7:11">
      <c r="G295" s="7">
        <f t="shared" si="31"/>
        <v>284</v>
      </c>
      <c r="H295" s="80">
        <f t="shared" si="32"/>
        <v>70595.580697896585</v>
      </c>
      <c r="I295" s="80">
        <f t="shared" si="33"/>
        <v>294.14825290790242</v>
      </c>
      <c r="J295" s="80">
        <f t="shared" si="30"/>
        <v>1073.6432460242763</v>
      </c>
      <c r="K295" s="49">
        <f t="shared" si="34"/>
        <v>69816.085704780213</v>
      </c>
    </row>
    <row r="296" spans="7:11">
      <c r="G296" s="7">
        <f t="shared" si="31"/>
        <v>285</v>
      </c>
      <c r="H296" s="80">
        <f t="shared" si="32"/>
        <v>69816.085704780213</v>
      </c>
      <c r="I296" s="80">
        <f t="shared" si="33"/>
        <v>290.90035710325088</v>
      </c>
      <c r="J296" s="80">
        <f t="shared" si="30"/>
        <v>1073.6432460242763</v>
      </c>
      <c r="K296" s="49">
        <f t="shared" si="34"/>
        <v>69033.342815859185</v>
      </c>
    </row>
    <row r="297" spans="7:11">
      <c r="G297" s="7">
        <f t="shared" si="31"/>
        <v>286</v>
      </c>
      <c r="H297" s="80">
        <f t="shared" si="32"/>
        <v>69033.342815859185</v>
      </c>
      <c r="I297" s="80">
        <f t="shared" si="33"/>
        <v>287.63892839941326</v>
      </c>
      <c r="J297" s="80">
        <f t="shared" si="30"/>
        <v>1073.6432460242763</v>
      </c>
      <c r="K297" s="49">
        <f t="shared" si="34"/>
        <v>68247.338498234312</v>
      </c>
    </row>
    <row r="298" spans="7:11">
      <c r="G298" s="7">
        <f t="shared" si="31"/>
        <v>287</v>
      </c>
      <c r="H298" s="80">
        <f t="shared" si="32"/>
        <v>68247.338498234312</v>
      </c>
      <c r="I298" s="80">
        <f t="shared" si="33"/>
        <v>284.36391040930965</v>
      </c>
      <c r="J298" s="80">
        <f t="shared" si="30"/>
        <v>1073.6432460242763</v>
      </c>
      <c r="K298" s="49">
        <f t="shared" si="34"/>
        <v>67458.059162619349</v>
      </c>
    </row>
    <row r="299" spans="7:11">
      <c r="G299" s="7">
        <f t="shared" si="31"/>
        <v>288</v>
      </c>
      <c r="H299" s="80">
        <f t="shared" si="32"/>
        <v>67458.059162619349</v>
      </c>
      <c r="I299" s="80">
        <f t="shared" si="33"/>
        <v>281.07524651091393</v>
      </c>
      <c r="J299" s="80">
        <f t="shared" si="30"/>
        <v>1073.6432460242763</v>
      </c>
      <c r="K299" s="49">
        <f t="shared" si="34"/>
        <v>66665.49116310598</v>
      </c>
    </row>
    <row r="300" spans="7:11">
      <c r="G300" s="7">
        <f t="shared" si="31"/>
        <v>289</v>
      </c>
      <c r="H300" s="80">
        <f t="shared" si="32"/>
        <v>66665.49116310598</v>
      </c>
      <c r="I300" s="80">
        <f t="shared" si="33"/>
        <v>277.77287984627492</v>
      </c>
      <c r="J300" s="80">
        <f t="shared" si="30"/>
        <v>1073.6432460242763</v>
      </c>
      <c r="K300" s="49">
        <f t="shared" si="34"/>
        <v>65869.620796927979</v>
      </c>
    </row>
    <row r="301" spans="7:11">
      <c r="G301" s="7">
        <f t="shared" si="31"/>
        <v>290</v>
      </c>
      <c r="H301" s="80">
        <f t="shared" si="32"/>
        <v>65869.620796927979</v>
      </c>
      <c r="I301" s="80">
        <f t="shared" si="33"/>
        <v>274.45675332053327</v>
      </c>
      <c r="J301" s="80">
        <f t="shared" si="30"/>
        <v>1073.6432460242763</v>
      </c>
      <c r="K301" s="49">
        <f t="shared" si="34"/>
        <v>65070.434304224225</v>
      </c>
    </row>
    <row r="302" spans="7:11">
      <c r="G302" s="7">
        <f t="shared" si="31"/>
        <v>291</v>
      </c>
      <c r="H302" s="80">
        <f t="shared" si="32"/>
        <v>65070.434304224225</v>
      </c>
      <c r="I302" s="80">
        <f t="shared" si="33"/>
        <v>271.12680960093428</v>
      </c>
      <c r="J302" s="80">
        <f t="shared" si="30"/>
        <v>1073.6432460242763</v>
      </c>
      <c r="K302" s="49">
        <f t="shared" si="34"/>
        <v>64267.917867800883</v>
      </c>
    </row>
    <row r="303" spans="7:11">
      <c r="G303" s="7">
        <f t="shared" si="31"/>
        <v>292</v>
      </c>
      <c r="H303" s="80">
        <f t="shared" si="32"/>
        <v>64267.917867800883</v>
      </c>
      <c r="I303" s="80">
        <f t="shared" si="33"/>
        <v>267.78299111583704</v>
      </c>
      <c r="J303" s="80">
        <f t="shared" si="30"/>
        <v>1073.6432460242763</v>
      </c>
      <c r="K303" s="49">
        <f t="shared" si="34"/>
        <v>63462.057612892444</v>
      </c>
    </row>
    <row r="304" spans="7:11">
      <c r="G304" s="7">
        <f t="shared" si="31"/>
        <v>293</v>
      </c>
      <c r="H304" s="80">
        <f t="shared" si="32"/>
        <v>63462.057612892444</v>
      </c>
      <c r="I304" s="80">
        <f t="shared" si="33"/>
        <v>264.42524005371854</v>
      </c>
      <c r="J304" s="80">
        <f t="shared" si="30"/>
        <v>1073.6432460242763</v>
      </c>
      <c r="K304" s="49">
        <f t="shared" si="34"/>
        <v>62652.83960692188</v>
      </c>
    </row>
    <row r="305" spans="7:11">
      <c r="G305" s="7">
        <f t="shared" si="31"/>
        <v>294</v>
      </c>
      <c r="H305" s="80">
        <f t="shared" si="32"/>
        <v>62652.83960692188</v>
      </c>
      <c r="I305" s="80">
        <f t="shared" si="33"/>
        <v>261.05349836217448</v>
      </c>
      <c r="J305" s="80">
        <f t="shared" si="30"/>
        <v>1073.6432460242763</v>
      </c>
      <c r="K305" s="49">
        <f t="shared" si="34"/>
        <v>61840.249859259777</v>
      </c>
    </row>
    <row r="306" spans="7:11">
      <c r="G306" s="7">
        <f t="shared" si="31"/>
        <v>295</v>
      </c>
      <c r="H306" s="80">
        <f t="shared" si="32"/>
        <v>61840.249859259777</v>
      </c>
      <c r="I306" s="80">
        <f t="shared" si="33"/>
        <v>257.66770774691571</v>
      </c>
      <c r="J306" s="80">
        <f t="shared" si="30"/>
        <v>1073.6432460242763</v>
      </c>
      <c r="K306" s="49">
        <f t="shared" si="34"/>
        <v>61024.274320982411</v>
      </c>
    </row>
    <row r="307" spans="7:11">
      <c r="G307" s="7">
        <f t="shared" si="31"/>
        <v>296</v>
      </c>
      <c r="H307" s="80">
        <f t="shared" si="32"/>
        <v>61024.274320982411</v>
      </c>
      <c r="I307" s="80">
        <f t="shared" si="33"/>
        <v>254.26780967076004</v>
      </c>
      <c r="J307" s="80">
        <f t="shared" si="30"/>
        <v>1073.6432460242763</v>
      </c>
      <c r="K307" s="49">
        <f t="shared" si="34"/>
        <v>60204.898884628892</v>
      </c>
    </row>
    <row r="308" spans="7:11">
      <c r="G308" s="7">
        <f t="shared" si="31"/>
        <v>297</v>
      </c>
      <c r="H308" s="80">
        <f t="shared" si="32"/>
        <v>60204.898884628892</v>
      </c>
      <c r="I308" s="80">
        <f t="shared" si="33"/>
        <v>250.85374535262039</v>
      </c>
      <c r="J308" s="80">
        <f t="shared" si="30"/>
        <v>1073.6432460242763</v>
      </c>
      <c r="K308" s="49">
        <f t="shared" si="34"/>
        <v>59382.109383957235</v>
      </c>
    </row>
    <row r="309" spans="7:11">
      <c r="G309" s="7">
        <f t="shared" si="31"/>
        <v>298</v>
      </c>
      <c r="H309" s="80">
        <f t="shared" si="32"/>
        <v>59382.109383957235</v>
      </c>
      <c r="I309" s="80">
        <f t="shared" si="33"/>
        <v>247.42545576648848</v>
      </c>
      <c r="J309" s="80">
        <f t="shared" si="30"/>
        <v>1073.6432460242763</v>
      </c>
      <c r="K309" s="49">
        <f t="shared" si="34"/>
        <v>58555.891593699445</v>
      </c>
    </row>
    <row r="310" spans="7:11">
      <c r="G310" s="7">
        <f t="shared" si="31"/>
        <v>299</v>
      </c>
      <c r="H310" s="80">
        <f t="shared" si="32"/>
        <v>58555.891593699445</v>
      </c>
      <c r="I310" s="80">
        <f t="shared" si="33"/>
        <v>243.98288164041435</v>
      </c>
      <c r="J310" s="80">
        <f t="shared" si="30"/>
        <v>1073.6432460242763</v>
      </c>
      <c r="K310" s="49">
        <f t="shared" si="34"/>
        <v>57726.231229315577</v>
      </c>
    </row>
    <row r="311" spans="7:11">
      <c r="G311" s="7">
        <f t="shared" si="31"/>
        <v>300</v>
      </c>
      <c r="H311" s="80">
        <f t="shared" si="32"/>
        <v>57726.231229315577</v>
      </c>
      <c r="I311" s="80">
        <f t="shared" si="33"/>
        <v>240.52596345548156</v>
      </c>
      <c r="J311" s="80">
        <f t="shared" si="30"/>
        <v>1073.6432460242763</v>
      </c>
      <c r="K311" s="49">
        <f t="shared" si="34"/>
        <v>56893.11394674678</v>
      </c>
    </row>
    <row r="312" spans="7:11">
      <c r="G312" s="7">
        <f t="shared" si="31"/>
        <v>301</v>
      </c>
      <c r="H312" s="80">
        <f t="shared" si="32"/>
        <v>56893.11394674678</v>
      </c>
      <c r="I312" s="80">
        <f t="shared" si="33"/>
        <v>237.05464144477824</v>
      </c>
      <c r="J312" s="80">
        <f t="shared" si="30"/>
        <v>1073.6432460242763</v>
      </c>
      <c r="K312" s="49">
        <f t="shared" si="34"/>
        <v>56056.525342167282</v>
      </c>
    </row>
    <row r="313" spans="7:11">
      <c r="G313" s="7">
        <f t="shared" si="31"/>
        <v>302</v>
      </c>
      <c r="H313" s="80">
        <f t="shared" si="32"/>
        <v>56056.525342167282</v>
      </c>
      <c r="I313" s="80">
        <f t="shared" si="33"/>
        <v>233.56885559236366</v>
      </c>
      <c r="J313" s="80">
        <f t="shared" si="30"/>
        <v>1073.6432460242763</v>
      </c>
      <c r="K313" s="49">
        <f t="shared" si="34"/>
        <v>55216.450951735365</v>
      </c>
    </row>
    <row r="314" spans="7:11">
      <c r="G314" s="7">
        <f t="shared" si="31"/>
        <v>303</v>
      </c>
      <c r="H314" s="80">
        <f t="shared" si="32"/>
        <v>55216.450951735365</v>
      </c>
      <c r="I314" s="80">
        <f t="shared" si="33"/>
        <v>230.06854563223069</v>
      </c>
      <c r="J314" s="80">
        <f t="shared" si="30"/>
        <v>1073.6432460242763</v>
      </c>
      <c r="K314" s="49">
        <f t="shared" si="34"/>
        <v>54372.876251343318</v>
      </c>
    </row>
    <row r="315" spans="7:11">
      <c r="G315" s="7">
        <f t="shared" si="31"/>
        <v>304</v>
      </c>
      <c r="H315" s="80">
        <f t="shared" si="32"/>
        <v>54372.876251343318</v>
      </c>
      <c r="I315" s="80">
        <f t="shared" si="33"/>
        <v>226.55365104726383</v>
      </c>
      <c r="J315" s="80">
        <f t="shared" si="30"/>
        <v>1073.6432460242763</v>
      </c>
      <c r="K315" s="49">
        <f t="shared" si="34"/>
        <v>53525.786656366305</v>
      </c>
    </row>
    <row r="316" spans="7:11">
      <c r="G316" s="7">
        <f t="shared" si="31"/>
        <v>305</v>
      </c>
      <c r="H316" s="80">
        <f t="shared" si="32"/>
        <v>53525.786656366305</v>
      </c>
      <c r="I316" s="80">
        <f t="shared" si="33"/>
        <v>223.02411106819292</v>
      </c>
      <c r="J316" s="80">
        <f t="shared" si="30"/>
        <v>1073.6432460242763</v>
      </c>
      <c r="K316" s="49">
        <f t="shared" si="34"/>
        <v>52675.167521410222</v>
      </c>
    </row>
    <row r="317" spans="7:11">
      <c r="G317" s="7">
        <f t="shared" si="31"/>
        <v>306</v>
      </c>
      <c r="H317" s="80">
        <f t="shared" si="32"/>
        <v>52675.167521410222</v>
      </c>
      <c r="I317" s="80">
        <f t="shared" si="33"/>
        <v>219.47986467254259</v>
      </c>
      <c r="J317" s="80">
        <f t="shared" si="30"/>
        <v>1073.6432460242763</v>
      </c>
      <c r="K317" s="49">
        <f t="shared" si="34"/>
        <v>51821.004140058481</v>
      </c>
    </row>
    <row r="318" spans="7:11">
      <c r="G318" s="7">
        <f t="shared" si="31"/>
        <v>307</v>
      </c>
      <c r="H318" s="80">
        <f t="shared" si="32"/>
        <v>51821.004140058481</v>
      </c>
      <c r="I318" s="80">
        <f t="shared" si="33"/>
        <v>215.92085058357699</v>
      </c>
      <c r="J318" s="80">
        <f t="shared" si="30"/>
        <v>1073.6432460242763</v>
      </c>
      <c r="K318" s="49">
        <f t="shared" si="34"/>
        <v>50963.28174461778</v>
      </c>
    </row>
    <row r="319" spans="7:11">
      <c r="G319" s="7">
        <f t="shared" si="31"/>
        <v>308</v>
      </c>
      <c r="H319" s="80">
        <f t="shared" si="32"/>
        <v>50963.28174461778</v>
      </c>
      <c r="I319" s="80">
        <f t="shared" si="33"/>
        <v>212.34700726924075</v>
      </c>
      <c r="J319" s="80">
        <f t="shared" si="30"/>
        <v>1073.6432460242763</v>
      </c>
      <c r="K319" s="49">
        <f t="shared" si="34"/>
        <v>50101.985505862744</v>
      </c>
    </row>
    <row r="320" spans="7:11">
      <c r="G320" s="7">
        <f t="shared" si="31"/>
        <v>309</v>
      </c>
      <c r="H320" s="80">
        <f t="shared" si="32"/>
        <v>50101.985505862744</v>
      </c>
      <c r="I320" s="80">
        <f t="shared" si="33"/>
        <v>208.75827294109476</v>
      </c>
      <c r="J320" s="80">
        <f t="shared" si="30"/>
        <v>1073.6432460242763</v>
      </c>
      <c r="K320" s="49">
        <f t="shared" si="34"/>
        <v>49237.100532779557</v>
      </c>
    </row>
    <row r="321" spans="7:11">
      <c r="G321" s="7">
        <f t="shared" si="31"/>
        <v>310</v>
      </c>
      <c r="H321" s="80">
        <f t="shared" si="32"/>
        <v>49237.100532779557</v>
      </c>
      <c r="I321" s="80">
        <f t="shared" si="33"/>
        <v>205.15458555324815</v>
      </c>
      <c r="J321" s="80">
        <f t="shared" si="30"/>
        <v>1073.6432460242763</v>
      </c>
      <c r="K321" s="49">
        <f t="shared" si="34"/>
        <v>48368.611872308524</v>
      </c>
    </row>
    <row r="322" spans="7:11">
      <c r="G322" s="7">
        <f t="shared" si="31"/>
        <v>311</v>
      </c>
      <c r="H322" s="80">
        <f t="shared" si="32"/>
        <v>48368.611872308524</v>
      </c>
      <c r="I322" s="80">
        <f t="shared" si="33"/>
        <v>201.53588280128551</v>
      </c>
      <c r="J322" s="80">
        <f t="shared" si="30"/>
        <v>1073.6432460242763</v>
      </c>
      <c r="K322" s="49">
        <f t="shared" si="34"/>
        <v>47496.504509085527</v>
      </c>
    </row>
    <row r="323" spans="7:11">
      <c r="G323" s="7">
        <f t="shared" si="31"/>
        <v>312</v>
      </c>
      <c r="H323" s="80">
        <f t="shared" si="32"/>
        <v>47496.504509085527</v>
      </c>
      <c r="I323" s="80">
        <f t="shared" si="33"/>
        <v>197.9021021211897</v>
      </c>
      <c r="J323" s="80">
        <f t="shared" si="30"/>
        <v>1073.6432460242763</v>
      </c>
      <c r="K323" s="49">
        <f t="shared" si="34"/>
        <v>46620.763365182436</v>
      </c>
    </row>
    <row r="324" spans="7:11">
      <c r="G324" s="7">
        <f t="shared" si="31"/>
        <v>313</v>
      </c>
      <c r="H324" s="80">
        <f t="shared" si="32"/>
        <v>46620.763365182436</v>
      </c>
      <c r="I324" s="80">
        <f t="shared" si="33"/>
        <v>194.25318068826016</v>
      </c>
      <c r="J324" s="80">
        <f t="shared" si="30"/>
        <v>1073.6432460242763</v>
      </c>
      <c r="K324" s="49">
        <f t="shared" si="34"/>
        <v>45741.373299846418</v>
      </c>
    </row>
    <row r="325" spans="7:11">
      <c r="G325" s="7">
        <f t="shared" si="31"/>
        <v>314</v>
      </c>
      <c r="H325" s="80">
        <f t="shared" si="32"/>
        <v>45741.373299846418</v>
      </c>
      <c r="I325" s="80">
        <f t="shared" si="33"/>
        <v>190.58905541602675</v>
      </c>
      <c r="J325" s="80">
        <f t="shared" si="30"/>
        <v>1073.6432460242763</v>
      </c>
      <c r="K325" s="49">
        <f t="shared" si="34"/>
        <v>44858.319109238168</v>
      </c>
    </row>
    <row r="326" spans="7:11">
      <c r="G326" s="7">
        <f t="shared" si="31"/>
        <v>315</v>
      </c>
      <c r="H326" s="80">
        <f t="shared" si="32"/>
        <v>44858.319109238168</v>
      </c>
      <c r="I326" s="80">
        <f t="shared" si="33"/>
        <v>186.90966295515904</v>
      </c>
      <c r="J326" s="80">
        <f t="shared" si="30"/>
        <v>1073.6432460242763</v>
      </c>
      <c r="K326" s="49">
        <f t="shared" si="34"/>
        <v>43971.585526169045</v>
      </c>
    </row>
    <row r="327" spans="7:11">
      <c r="G327" s="7">
        <f t="shared" si="31"/>
        <v>316</v>
      </c>
      <c r="H327" s="80">
        <f t="shared" si="32"/>
        <v>43971.585526169045</v>
      </c>
      <c r="I327" s="80">
        <f t="shared" si="33"/>
        <v>183.21493969237102</v>
      </c>
      <c r="J327" s="80">
        <f t="shared" si="30"/>
        <v>1073.6432460242763</v>
      </c>
      <c r="K327" s="49">
        <f t="shared" si="34"/>
        <v>43081.157219837136</v>
      </c>
    </row>
    <row r="328" spans="7:11">
      <c r="G328" s="7">
        <f t="shared" si="31"/>
        <v>317</v>
      </c>
      <c r="H328" s="80">
        <f t="shared" si="32"/>
        <v>43081.157219837136</v>
      </c>
      <c r="I328" s="80">
        <f t="shared" si="33"/>
        <v>179.50482174932139</v>
      </c>
      <c r="J328" s="80">
        <f t="shared" si="30"/>
        <v>1073.6432460242763</v>
      </c>
      <c r="K328" s="49">
        <f t="shared" si="34"/>
        <v>42187.01879556218</v>
      </c>
    </row>
    <row r="329" spans="7:11">
      <c r="G329" s="7">
        <f t="shared" si="31"/>
        <v>318</v>
      </c>
      <c r="H329" s="80">
        <f t="shared" si="32"/>
        <v>42187.01879556218</v>
      </c>
      <c r="I329" s="80">
        <f t="shared" si="33"/>
        <v>175.77924498150909</v>
      </c>
      <c r="J329" s="80">
        <f t="shared" si="30"/>
        <v>1073.6432460242763</v>
      </c>
      <c r="K329" s="49">
        <f t="shared" si="34"/>
        <v>41289.154794519411</v>
      </c>
    </row>
    <row r="330" spans="7:11">
      <c r="G330" s="7">
        <f t="shared" si="31"/>
        <v>319</v>
      </c>
      <c r="H330" s="80">
        <f t="shared" si="32"/>
        <v>41289.154794519411</v>
      </c>
      <c r="I330" s="80">
        <f t="shared" si="33"/>
        <v>172.03814497716422</v>
      </c>
      <c r="J330" s="80">
        <f t="shared" si="30"/>
        <v>1073.6432460242763</v>
      </c>
      <c r="K330" s="49">
        <f t="shared" si="34"/>
        <v>40387.549693472298</v>
      </c>
    </row>
    <row r="331" spans="7:11">
      <c r="G331" s="7">
        <f t="shared" si="31"/>
        <v>320</v>
      </c>
      <c r="H331" s="80">
        <f t="shared" si="32"/>
        <v>40387.549693472298</v>
      </c>
      <c r="I331" s="80">
        <f t="shared" si="33"/>
        <v>168.28145705613457</v>
      </c>
      <c r="J331" s="80">
        <f t="shared" si="30"/>
        <v>1073.6432460242763</v>
      </c>
      <c r="K331" s="49">
        <f t="shared" si="34"/>
        <v>39482.18790450415</v>
      </c>
    </row>
    <row r="332" spans="7:11">
      <c r="G332" s="7">
        <f t="shared" si="31"/>
        <v>321</v>
      </c>
      <c r="H332" s="80">
        <f t="shared" si="32"/>
        <v>39482.18790450415</v>
      </c>
      <c r="I332" s="80">
        <f t="shared" si="33"/>
        <v>164.50911626876729</v>
      </c>
      <c r="J332" s="80">
        <f t="shared" ref="J332:J371" si="35">$H$6</f>
        <v>1073.6432460242763</v>
      </c>
      <c r="K332" s="49">
        <f t="shared" si="34"/>
        <v>38573.053774748638</v>
      </c>
    </row>
    <row r="333" spans="7:11">
      <c r="G333" s="7">
        <f t="shared" si="31"/>
        <v>322</v>
      </c>
      <c r="H333" s="80">
        <f t="shared" si="32"/>
        <v>38573.053774748638</v>
      </c>
      <c r="I333" s="80">
        <f t="shared" si="33"/>
        <v>160.72105739478599</v>
      </c>
      <c r="J333" s="80">
        <f t="shared" si="35"/>
        <v>1073.6432460242763</v>
      </c>
      <c r="K333" s="49">
        <f t="shared" si="34"/>
        <v>37660.131586119147</v>
      </c>
    </row>
    <row r="334" spans="7:11">
      <c r="G334" s="7">
        <f t="shared" ref="G334:G335" si="36">G333+1</f>
        <v>323</v>
      </c>
      <c r="H334" s="80">
        <f t="shared" ref="H334:H371" si="37">K333</f>
        <v>37660.131586119147</v>
      </c>
      <c r="I334" s="80">
        <f t="shared" ref="I334:I371" si="38">($B$2/12)*H334</f>
        <v>156.9172149421631</v>
      </c>
      <c r="J334" s="80">
        <f t="shared" si="35"/>
        <v>1073.6432460242763</v>
      </c>
      <c r="K334" s="49">
        <f t="shared" ref="K334:K371" si="39">H334+I334-J334</f>
        <v>36743.405555037032</v>
      </c>
    </row>
    <row r="335" spans="7:11">
      <c r="G335" s="7">
        <f t="shared" si="36"/>
        <v>324</v>
      </c>
      <c r="H335" s="80">
        <f t="shared" si="37"/>
        <v>36743.405555037032</v>
      </c>
      <c r="I335" s="80">
        <f t="shared" si="38"/>
        <v>153.09752314598762</v>
      </c>
      <c r="J335" s="80">
        <f t="shared" si="35"/>
        <v>1073.6432460242763</v>
      </c>
      <c r="K335" s="49">
        <f t="shared" si="39"/>
        <v>35822.859832158741</v>
      </c>
    </row>
    <row r="336" spans="7:11">
      <c r="G336" s="7">
        <f>G335+1</f>
        <v>325</v>
      </c>
      <c r="H336" s="80">
        <f t="shared" si="37"/>
        <v>35822.859832158741</v>
      </c>
      <c r="I336" s="80">
        <f t="shared" si="38"/>
        <v>149.26191596732809</v>
      </c>
      <c r="J336" s="80">
        <f t="shared" si="35"/>
        <v>1073.6432460242763</v>
      </c>
      <c r="K336" s="49">
        <f t="shared" si="39"/>
        <v>34898.478502101789</v>
      </c>
    </row>
    <row r="337" spans="7:11">
      <c r="G337" s="7">
        <f t="shared" ref="G337:G345" si="40">G336+1</f>
        <v>326</v>
      </c>
      <c r="H337" s="80">
        <f t="shared" si="37"/>
        <v>34898.478502101789</v>
      </c>
      <c r="I337" s="80">
        <f t="shared" si="38"/>
        <v>145.4103270920908</v>
      </c>
      <c r="J337" s="80">
        <f t="shared" si="35"/>
        <v>1073.6432460242763</v>
      </c>
      <c r="K337" s="49">
        <f t="shared" si="39"/>
        <v>33970.245583169599</v>
      </c>
    </row>
    <row r="338" spans="7:11">
      <c r="G338" s="7">
        <f t="shared" si="40"/>
        <v>327</v>
      </c>
      <c r="H338" s="80">
        <f t="shared" si="37"/>
        <v>33970.245583169599</v>
      </c>
      <c r="I338" s="80">
        <f t="shared" si="38"/>
        <v>141.54268992987332</v>
      </c>
      <c r="J338" s="80">
        <f t="shared" si="35"/>
        <v>1073.6432460242763</v>
      </c>
      <c r="K338" s="49">
        <f t="shared" si="39"/>
        <v>33038.145027075196</v>
      </c>
    </row>
    <row r="339" spans="7:11">
      <c r="G339" s="7">
        <f t="shared" si="40"/>
        <v>328</v>
      </c>
      <c r="H339" s="80">
        <f t="shared" si="37"/>
        <v>33038.145027075196</v>
      </c>
      <c r="I339" s="80">
        <f t="shared" si="38"/>
        <v>137.6589376128133</v>
      </c>
      <c r="J339" s="80">
        <f t="shared" si="35"/>
        <v>1073.6432460242763</v>
      </c>
      <c r="K339" s="49">
        <f t="shared" si="39"/>
        <v>32102.16071866373</v>
      </c>
    </row>
    <row r="340" spans="7:11">
      <c r="G340" s="7">
        <f t="shared" si="40"/>
        <v>329</v>
      </c>
      <c r="H340" s="80">
        <f t="shared" si="37"/>
        <v>32102.16071866373</v>
      </c>
      <c r="I340" s="80">
        <f t="shared" si="38"/>
        <v>133.75900299443219</v>
      </c>
      <c r="J340" s="80">
        <f t="shared" si="35"/>
        <v>1073.6432460242763</v>
      </c>
      <c r="K340" s="49">
        <f t="shared" si="39"/>
        <v>31162.276475633887</v>
      </c>
    </row>
    <row r="341" spans="7:11">
      <c r="G341" s="7">
        <f t="shared" si="40"/>
        <v>330</v>
      </c>
      <c r="H341" s="80">
        <f t="shared" si="37"/>
        <v>31162.276475633887</v>
      </c>
      <c r="I341" s="80">
        <f t="shared" si="38"/>
        <v>129.84281864847452</v>
      </c>
      <c r="J341" s="80">
        <f t="shared" si="35"/>
        <v>1073.6432460242763</v>
      </c>
      <c r="K341" s="49">
        <f t="shared" si="39"/>
        <v>30218.476048258086</v>
      </c>
    </row>
    <row r="342" spans="7:11">
      <c r="G342" s="7">
        <f t="shared" si="40"/>
        <v>331</v>
      </c>
      <c r="H342" s="80">
        <f t="shared" si="37"/>
        <v>30218.476048258086</v>
      </c>
      <c r="I342" s="80">
        <f t="shared" si="38"/>
        <v>125.91031686774203</v>
      </c>
      <c r="J342" s="80">
        <f t="shared" si="35"/>
        <v>1073.6432460242763</v>
      </c>
      <c r="K342" s="49">
        <f t="shared" si="39"/>
        <v>29270.743119101553</v>
      </c>
    </row>
    <row r="343" spans="7:11">
      <c r="G343" s="7">
        <f t="shared" si="40"/>
        <v>332</v>
      </c>
      <c r="H343" s="80">
        <f t="shared" si="37"/>
        <v>29270.743119101553</v>
      </c>
      <c r="I343" s="80">
        <f t="shared" si="38"/>
        <v>121.96142966292314</v>
      </c>
      <c r="J343" s="80">
        <f t="shared" si="35"/>
        <v>1073.6432460242763</v>
      </c>
      <c r="K343" s="49">
        <f t="shared" si="39"/>
        <v>28319.0613027402</v>
      </c>
    </row>
    <row r="344" spans="7:11">
      <c r="G344" s="7">
        <f t="shared" si="40"/>
        <v>333</v>
      </c>
      <c r="H344" s="80">
        <f t="shared" si="37"/>
        <v>28319.0613027402</v>
      </c>
      <c r="I344" s="80">
        <f t="shared" si="38"/>
        <v>117.9960887614175</v>
      </c>
      <c r="J344" s="80">
        <f t="shared" si="35"/>
        <v>1073.6432460242763</v>
      </c>
      <c r="K344" s="49">
        <f t="shared" si="39"/>
        <v>27363.414145477342</v>
      </c>
    </row>
    <row r="345" spans="7:11">
      <c r="G345" s="7">
        <f t="shared" si="40"/>
        <v>334</v>
      </c>
      <c r="H345" s="80">
        <f t="shared" si="37"/>
        <v>27363.414145477342</v>
      </c>
      <c r="I345" s="80">
        <f t="shared" si="38"/>
        <v>114.01422560615559</v>
      </c>
      <c r="J345" s="80">
        <f t="shared" si="35"/>
        <v>1073.6432460242763</v>
      </c>
      <c r="K345" s="49">
        <f t="shared" si="39"/>
        <v>26403.785125059221</v>
      </c>
    </row>
    <row r="346" spans="7:11">
      <c r="G346" s="7">
        <f>G345+1</f>
        <v>335</v>
      </c>
      <c r="H346" s="80">
        <f t="shared" si="37"/>
        <v>26403.785125059221</v>
      </c>
      <c r="I346" s="80">
        <f t="shared" si="38"/>
        <v>110.01577135441342</v>
      </c>
      <c r="J346" s="80">
        <f t="shared" si="35"/>
        <v>1073.6432460242763</v>
      </c>
      <c r="K346" s="49">
        <f t="shared" si="39"/>
        <v>25440.157650389359</v>
      </c>
    </row>
    <row r="347" spans="7:11">
      <c r="G347" s="7">
        <f t="shared" ref="G347:G363" si="41">G346+1</f>
        <v>336</v>
      </c>
      <c r="H347" s="80">
        <f t="shared" si="37"/>
        <v>25440.157650389359</v>
      </c>
      <c r="I347" s="80">
        <f t="shared" si="38"/>
        <v>106.00065687662233</v>
      </c>
      <c r="J347" s="80">
        <f t="shared" si="35"/>
        <v>1073.6432460242763</v>
      </c>
      <c r="K347" s="49">
        <f t="shared" si="39"/>
        <v>24472.515061241706</v>
      </c>
    </row>
    <row r="348" spans="7:11">
      <c r="G348" s="7">
        <f t="shared" si="41"/>
        <v>337</v>
      </c>
      <c r="H348" s="80">
        <f t="shared" si="37"/>
        <v>24472.515061241706</v>
      </c>
      <c r="I348" s="80">
        <f t="shared" si="38"/>
        <v>101.96881275517377</v>
      </c>
      <c r="J348" s="80">
        <f t="shared" si="35"/>
        <v>1073.6432460242763</v>
      </c>
      <c r="K348" s="49">
        <f t="shared" si="39"/>
        <v>23500.840627972604</v>
      </c>
    </row>
    <row r="349" spans="7:11">
      <c r="G349" s="7">
        <f t="shared" si="41"/>
        <v>338</v>
      </c>
      <c r="H349" s="80">
        <f t="shared" si="37"/>
        <v>23500.840627972604</v>
      </c>
      <c r="I349" s="80">
        <f t="shared" si="38"/>
        <v>97.920169283219181</v>
      </c>
      <c r="J349" s="80">
        <f t="shared" si="35"/>
        <v>1073.6432460242763</v>
      </c>
      <c r="K349" s="49">
        <f t="shared" si="39"/>
        <v>22525.117551231546</v>
      </c>
    </row>
    <row r="350" spans="7:11">
      <c r="G350" s="7">
        <f t="shared" si="41"/>
        <v>339</v>
      </c>
      <c r="H350" s="80">
        <f t="shared" si="37"/>
        <v>22525.117551231546</v>
      </c>
      <c r="I350" s="80">
        <f t="shared" si="38"/>
        <v>93.854656463464778</v>
      </c>
      <c r="J350" s="80">
        <f t="shared" si="35"/>
        <v>1073.6432460242763</v>
      </c>
      <c r="K350" s="49">
        <f t="shared" si="39"/>
        <v>21545.328961670733</v>
      </c>
    </row>
    <row r="351" spans="7:11">
      <c r="G351" s="7">
        <f t="shared" si="41"/>
        <v>340</v>
      </c>
      <c r="H351" s="80">
        <f t="shared" si="37"/>
        <v>21545.328961670733</v>
      </c>
      <c r="I351" s="80">
        <f t="shared" si="38"/>
        <v>89.772204006961388</v>
      </c>
      <c r="J351" s="80">
        <f t="shared" si="35"/>
        <v>1073.6432460242763</v>
      </c>
      <c r="K351" s="49">
        <f t="shared" si="39"/>
        <v>20561.457919653418</v>
      </c>
    </row>
    <row r="352" spans="7:11">
      <c r="G352" s="7">
        <f t="shared" si="41"/>
        <v>341</v>
      </c>
      <c r="H352" s="80">
        <f t="shared" si="37"/>
        <v>20561.457919653418</v>
      </c>
      <c r="I352" s="80">
        <f t="shared" si="38"/>
        <v>85.672741331889242</v>
      </c>
      <c r="J352" s="80">
        <f t="shared" si="35"/>
        <v>1073.6432460242763</v>
      </c>
      <c r="K352" s="49">
        <f t="shared" si="39"/>
        <v>19573.48741496103</v>
      </c>
    </row>
    <row r="353" spans="7:11">
      <c r="G353" s="7">
        <f t="shared" si="41"/>
        <v>342</v>
      </c>
      <c r="H353" s="80">
        <f t="shared" si="37"/>
        <v>19573.48741496103</v>
      </c>
      <c r="I353" s="80">
        <f t="shared" si="38"/>
        <v>81.556197562337616</v>
      </c>
      <c r="J353" s="80">
        <f t="shared" si="35"/>
        <v>1073.6432460242763</v>
      </c>
      <c r="K353" s="49">
        <f t="shared" si="39"/>
        <v>18581.400366499092</v>
      </c>
    </row>
    <row r="354" spans="7:11">
      <c r="G354" s="7">
        <f t="shared" si="41"/>
        <v>343</v>
      </c>
      <c r="H354" s="80">
        <f t="shared" si="37"/>
        <v>18581.400366499092</v>
      </c>
      <c r="I354" s="80">
        <f t="shared" si="38"/>
        <v>77.422501527079547</v>
      </c>
      <c r="J354" s="80">
        <f t="shared" si="35"/>
        <v>1073.6432460242763</v>
      </c>
      <c r="K354" s="49">
        <f t="shared" si="39"/>
        <v>17585.179622001895</v>
      </c>
    </row>
    <row r="355" spans="7:11">
      <c r="G355" s="7">
        <f t="shared" si="41"/>
        <v>344</v>
      </c>
      <c r="H355" s="80">
        <f t="shared" si="37"/>
        <v>17585.179622001895</v>
      </c>
      <c r="I355" s="80">
        <f t="shared" si="38"/>
        <v>73.271581758341227</v>
      </c>
      <c r="J355" s="80">
        <f t="shared" si="35"/>
        <v>1073.6432460242763</v>
      </c>
      <c r="K355" s="49">
        <f t="shared" si="39"/>
        <v>16584.80795773596</v>
      </c>
    </row>
    <row r="356" spans="7:11">
      <c r="G356" s="7">
        <f t="shared" si="41"/>
        <v>345</v>
      </c>
      <c r="H356" s="80">
        <f t="shared" si="37"/>
        <v>16584.80795773596</v>
      </c>
      <c r="I356" s="80">
        <f t="shared" si="38"/>
        <v>69.103366490566501</v>
      </c>
      <c r="J356" s="80">
        <f t="shared" si="35"/>
        <v>1073.6432460242763</v>
      </c>
      <c r="K356" s="49">
        <f t="shared" si="39"/>
        <v>15580.268078202251</v>
      </c>
    </row>
    <row r="357" spans="7:11">
      <c r="G357" s="7">
        <f t="shared" si="41"/>
        <v>346</v>
      </c>
      <c r="H357" s="80">
        <f t="shared" si="37"/>
        <v>15580.268078202251</v>
      </c>
      <c r="I357" s="80">
        <f t="shared" si="38"/>
        <v>64.917783659176038</v>
      </c>
      <c r="J357" s="80">
        <f t="shared" si="35"/>
        <v>1073.6432460242763</v>
      </c>
      <c r="K357" s="49">
        <f t="shared" si="39"/>
        <v>14571.54261583715</v>
      </c>
    </row>
    <row r="358" spans="7:11">
      <c r="G358" s="7">
        <f t="shared" si="41"/>
        <v>347</v>
      </c>
      <c r="H358" s="80">
        <f t="shared" si="37"/>
        <v>14571.54261583715</v>
      </c>
      <c r="I358" s="80">
        <f t="shared" si="38"/>
        <v>60.714760899321455</v>
      </c>
      <c r="J358" s="80">
        <f t="shared" si="35"/>
        <v>1073.6432460242763</v>
      </c>
      <c r="K358" s="49">
        <f t="shared" si="39"/>
        <v>13558.614130712196</v>
      </c>
    </row>
    <row r="359" spans="7:11">
      <c r="G359" s="7">
        <f t="shared" si="41"/>
        <v>348</v>
      </c>
      <c r="H359" s="80">
        <f t="shared" si="37"/>
        <v>13558.614130712196</v>
      </c>
      <c r="I359" s="80">
        <f t="shared" si="38"/>
        <v>56.494225544634148</v>
      </c>
      <c r="J359" s="80">
        <f t="shared" si="35"/>
        <v>1073.6432460242763</v>
      </c>
      <c r="K359" s="49">
        <f t="shared" si="39"/>
        <v>12541.465110232555</v>
      </c>
    </row>
    <row r="360" spans="7:11">
      <c r="G360" s="7">
        <f t="shared" si="41"/>
        <v>349</v>
      </c>
      <c r="H360" s="80">
        <f t="shared" si="37"/>
        <v>12541.465110232555</v>
      </c>
      <c r="I360" s="80">
        <f t="shared" si="38"/>
        <v>52.25610462596898</v>
      </c>
      <c r="J360" s="80">
        <f t="shared" si="35"/>
        <v>1073.6432460242763</v>
      </c>
      <c r="K360" s="49">
        <f t="shared" si="39"/>
        <v>11520.077968834248</v>
      </c>
    </row>
    <row r="361" spans="7:11">
      <c r="G361" s="7">
        <f t="shared" si="41"/>
        <v>350</v>
      </c>
      <c r="H361" s="80">
        <f t="shared" si="37"/>
        <v>11520.077968834248</v>
      </c>
      <c r="I361" s="80">
        <f t="shared" si="38"/>
        <v>48.000324870142698</v>
      </c>
      <c r="J361" s="80">
        <f t="shared" si="35"/>
        <v>1073.6432460242763</v>
      </c>
      <c r="K361" s="49">
        <f t="shared" si="39"/>
        <v>10494.435047680116</v>
      </c>
    </row>
    <row r="362" spans="7:11">
      <c r="G362" s="7">
        <f t="shared" si="41"/>
        <v>351</v>
      </c>
      <c r="H362" s="80">
        <f t="shared" si="37"/>
        <v>10494.435047680116</v>
      </c>
      <c r="I362" s="80">
        <f t="shared" si="38"/>
        <v>43.726812698667146</v>
      </c>
      <c r="J362" s="80">
        <f t="shared" si="35"/>
        <v>1073.6432460242763</v>
      </c>
      <c r="K362" s="49">
        <f t="shared" si="39"/>
        <v>9464.518614354507</v>
      </c>
    </row>
    <row r="363" spans="7:11">
      <c r="G363" s="7">
        <f t="shared" si="41"/>
        <v>352</v>
      </c>
      <c r="H363" s="80">
        <f t="shared" si="37"/>
        <v>9464.518614354507</v>
      </c>
      <c r="I363" s="80">
        <f t="shared" si="38"/>
        <v>39.435494226477111</v>
      </c>
      <c r="J363" s="80">
        <f t="shared" si="35"/>
        <v>1073.6432460242763</v>
      </c>
      <c r="K363" s="49">
        <f t="shared" si="39"/>
        <v>8430.3108625567074</v>
      </c>
    </row>
    <row r="364" spans="7:11">
      <c r="G364" s="7">
        <f>G363+1</f>
        <v>353</v>
      </c>
      <c r="H364" s="80">
        <f t="shared" si="37"/>
        <v>8430.3108625567074</v>
      </c>
      <c r="I364" s="80">
        <f t="shared" si="38"/>
        <v>35.126295260652945</v>
      </c>
      <c r="J364" s="80">
        <f t="shared" si="35"/>
        <v>1073.6432460242763</v>
      </c>
      <c r="K364" s="49">
        <f t="shared" si="39"/>
        <v>7391.7939117930837</v>
      </c>
    </row>
    <row r="365" spans="7:11">
      <c r="G365" s="7">
        <f t="shared" ref="G365:G371" si="42">G364+1</f>
        <v>354</v>
      </c>
      <c r="H365" s="80">
        <f t="shared" si="37"/>
        <v>7391.7939117930837</v>
      </c>
      <c r="I365" s="80">
        <f t="shared" si="38"/>
        <v>30.799141299137847</v>
      </c>
      <c r="J365" s="80">
        <f t="shared" si="35"/>
        <v>1073.6432460242763</v>
      </c>
      <c r="K365" s="49">
        <f t="shared" si="39"/>
        <v>6348.9498070679456</v>
      </c>
    </row>
    <row r="366" spans="7:11">
      <c r="G366" s="7">
        <f t="shared" si="42"/>
        <v>355</v>
      </c>
      <c r="H366" s="80">
        <f t="shared" si="37"/>
        <v>6348.9498070679456</v>
      </c>
      <c r="I366" s="80">
        <f t="shared" si="38"/>
        <v>26.453957529449774</v>
      </c>
      <c r="J366" s="80">
        <f t="shared" si="35"/>
        <v>1073.6432460242763</v>
      </c>
      <c r="K366" s="49">
        <f t="shared" si="39"/>
        <v>5301.760518573119</v>
      </c>
    </row>
    <row r="367" spans="7:11">
      <c r="G367" s="7">
        <f t="shared" si="42"/>
        <v>356</v>
      </c>
      <c r="H367" s="80">
        <f t="shared" si="37"/>
        <v>5301.760518573119</v>
      </c>
      <c r="I367" s="80">
        <f t="shared" si="38"/>
        <v>22.090668827387997</v>
      </c>
      <c r="J367" s="80">
        <f t="shared" si="35"/>
        <v>1073.6432460242763</v>
      </c>
      <c r="K367" s="49">
        <f t="shared" si="39"/>
        <v>4250.2079413762312</v>
      </c>
    </row>
    <row r="368" spans="7:11">
      <c r="G368" s="7">
        <f t="shared" si="42"/>
        <v>357</v>
      </c>
      <c r="H368" s="80">
        <f t="shared" si="37"/>
        <v>4250.2079413762312</v>
      </c>
      <c r="I368" s="80">
        <f t="shared" si="38"/>
        <v>17.709199755734296</v>
      </c>
      <c r="J368" s="80">
        <f t="shared" si="35"/>
        <v>1073.6432460242763</v>
      </c>
      <c r="K368" s="49">
        <f t="shared" si="39"/>
        <v>3194.2738951076894</v>
      </c>
    </row>
    <row r="369" spans="7:11">
      <c r="G369" s="7">
        <f t="shared" si="42"/>
        <v>358</v>
      </c>
      <c r="H369" s="80">
        <f t="shared" si="37"/>
        <v>3194.2738951076894</v>
      </c>
      <c r="I369" s="80">
        <f t="shared" si="38"/>
        <v>13.309474562948706</v>
      </c>
      <c r="J369" s="80">
        <f t="shared" si="35"/>
        <v>1073.6432460242763</v>
      </c>
      <c r="K369" s="49">
        <f t="shared" si="39"/>
        <v>2133.9401236463618</v>
      </c>
    </row>
    <row r="370" spans="7:11">
      <c r="G370" s="7">
        <f t="shared" si="42"/>
        <v>359</v>
      </c>
      <c r="H370" s="80">
        <f t="shared" si="37"/>
        <v>2133.9401236463618</v>
      </c>
      <c r="I370" s="80">
        <f t="shared" si="38"/>
        <v>8.8914171818598415</v>
      </c>
      <c r="J370" s="80">
        <f t="shared" si="35"/>
        <v>1073.6432460242763</v>
      </c>
      <c r="K370" s="49">
        <f t="shared" si="39"/>
        <v>1069.1882948039452</v>
      </c>
    </row>
    <row r="371" spans="7:11" ht="15.75" thickBot="1">
      <c r="G371" s="9">
        <f t="shared" si="42"/>
        <v>360</v>
      </c>
      <c r="H371" s="81">
        <f t="shared" si="37"/>
        <v>1069.1882948039452</v>
      </c>
      <c r="I371" s="81">
        <f t="shared" si="38"/>
        <v>4.4549512283497714</v>
      </c>
      <c r="J371" s="81">
        <f t="shared" si="35"/>
        <v>1073.6432460242763</v>
      </c>
      <c r="K371" s="82">
        <f t="shared" si="39"/>
        <v>8.0185600381810218E-9</v>
      </c>
    </row>
  </sheetData>
  <mergeCells count="3">
    <mergeCell ref="A10:E10"/>
    <mergeCell ref="G10:K10"/>
    <mergeCell ref="M10:Q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H30" sqref="H30"/>
    </sheetView>
  </sheetViews>
  <sheetFormatPr defaultRowHeight="15"/>
  <cols>
    <col min="1" max="1" width="9.85546875" bestFit="1" customWidth="1"/>
    <col min="2" max="2" width="8.7109375" bestFit="1" customWidth="1"/>
    <col min="3" max="3" width="9.85546875" bestFit="1" customWidth="1"/>
    <col min="4" max="4" width="13.5703125" bestFit="1" customWidth="1"/>
  </cols>
  <sheetData>
    <row r="1" spans="1:9">
      <c r="A1" s="12" t="s">
        <v>12</v>
      </c>
      <c r="B1" s="6">
        <v>0.1</v>
      </c>
      <c r="D1" s="225" t="s">
        <v>46</v>
      </c>
      <c r="E1" s="225"/>
      <c r="F1" s="225"/>
      <c r="G1" s="225"/>
      <c r="H1" s="225"/>
      <c r="I1" s="225"/>
    </row>
    <row r="2" spans="1:9">
      <c r="A2" s="7" t="s">
        <v>29</v>
      </c>
      <c r="B2" s="8">
        <v>10</v>
      </c>
    </row>
    <row r="3" spans="1:9">
      <c r="A3" s="7" t="s">
        <v>30</v>
      </c>
      <c r="B3" s="46">
        <v>100</v>
      </c>
    </row>
    <row r="4" spans="1:9">
      <c r="A4" s="7"/>
      <c r="B4" s="8"/>
    </row>
    <row r="5" spans="1:9" ht="15.75" thickBot="1">
      <c r="A5" s="11" t="s">
        <v>20</v>
      </c>
      <c r="B5" s="47">
        <f>SUM(D9:D18)</f>
        <v>99.999999999999943</v>
      </c>
    </row>
    <row r="7" spans="1:9" ht="15.75" thickBot="1"/>
    <row r="8" spans="1:9">
      <c r="A8" s="12" t="s">
        <v>16</v>
      </c>
      <c r="B8" s="22" t="s">
        <v>17</v>
      </c>
      <c r="C8" s="22" t="s">
        <v>18</v>
      </c>
      <c r="D8" s="6" t="s">
        <v>19</v>
      </c>
    </row>
    <row r="9" spans="1:9">
      <c r="A9" s="7">
        <v>1</v>
      </c>
      <c r="B9" s="19">
        <f>(1+$B$1)^-A9</f>
        <v>0.90909090909090906</v>
      </c>
      <c r="C9" s="19">
        <f>($B$2/100)*$B$3</f>
        <v>10</v>
      </c>
      <c r="D9" s="8">
        <f>B9*C9</f>
        <v>9.0909090909090899</v>
      </c>
    </row>
    <row r="10" spans="1:9">
      <c r="A10" s="7">
        <f>A9+1</f>
        <v>2</v>
      </c>
      <c r="B10" s="19">
        <f t="shared" ref="B10:B18" si="0">(1+$B$1)^-A10</f>
        <v>0.82644628099173545</v>
      </c>
      <c r="C10" s="19">
        <f t="shared" ref="C10:C17" si="1">($B$2/100)*$B$3</f>
        <v>10</v>
      </c>
      <c r="D10" s="8">
        <f t="shared" ref="D10:D18" si="2">B10*C10</f>
        <v>8.2644628099173545</v>
      </c>
    </row>
    <row r="11" spans="1:9">
      <c r="A11" s="7">
        <f t="shared" ref="A11:A18" si="3">A10+1</f>
        <v>3</v>
      </c>
      <c r="B11" s="19">
        <f t="shared" si="0"/>
        <v>0.75131480090157754</v>
      </c>
      <c r="C11" s="19">
        <f t="shared" si="1"/>
        <v>10</v>
      </c>
      <c r="D11" s="8">
        <f t="shared" si="2"/>
        <v>7.5131480090157758</v>
      </c>
    </row>
    <row r="12" spans="1:9">
      <c r="A12" s="7">
        <f t="shared" si="3"/>
        <v>4</v>
      </c>
      <c r="B12" s="19">
        <f t="shared" si="0"/>
        <v>0.68301345536507052</v>
      </c>
      <c r="C12" s="19">
        <f t="shared" si="1"/>
        <v>10</v>
      </c>
      <c r="D12" s="8">
        <f t="shared" si="2"/>
        <v>6.830134553650705</v>
      </c>
    </row>
    <row r="13" spans="1:9">
      <c r="A13" s="7">
        <f t="shared" si="3"/>
        <v>5</v>
      </c>
      <c r="B13" s="19">
        <f t="shared" si="0"/>
        <v>0.62092132305915493</v>
      </c>
      <c r="C13" s="19">
        <f t="shared" si="1"/>
        <v>10</v>
      </c>
      <c r="D13" s="8">
        <f t="shared" si="2"/>
        <v>6.2092132305915495</v>
      </c>
    </row>
    <row r="14" spans="1:9">
      <c r="A14" s="7">
        <f t="shared" si="3"/>
        <v>6</v>
      </c>
      <c r="B14" s="19">
        <f t="shared" si="0"/>
        <v>0.56447393005377722</v>
      </c>
      <c r="C14" s="19">
        <f t="shared" si="1"/>
        <v>10</v>
      </c>
      <c r="D14" s="8">
        <f t="shared" si="2"/>
        <v>5.644739300537772</v>
      </c>
    </row>
    <row r="15" spans="1:9">
      <c r="A15" s="7">
        <f t="shared" si="3"/>
        <v>7</v>
      </c>
      <c r="B15" s="19">
        <f t="shared" si="0"/>
        <v>0.51315811823070645</v>
      </c>
      <c r="C15" s="19">
        <f t="shared" si="1"/>
        <v>10</v>
      </c>
      <c r="D15" s="8">
        <f t="shared" si="2"/>
        <v>5.1315811823070643</v>
      </c>
    </row>
    <row r="16" spans="1:9">
      <c r="A16" s="7">
        <f t="shared" si="3"/>
        <v>8</v>
      </c>
      <c r="B16" s="19">
        <f t="shared" si="0"/>
        <v>0.46650738020973315</v>
      </c>
      <c r="C16" s="19">
        <f t="shared" si="1"/>
        <v>10</v>
      </c>
      <c r="D16" s="8">
        <f t="shared" si="2"/>
        <v>4.6650738020973312</v>
      </c>
    </row>
    <row r="17" spans="1:4">
      <c r="A17" s="7">
        <f>A16+1</f>
        <v>9</v>
      </c>
      <c r="B17" s="19">
        <f t="shared" si="0"/>
        <v>0.42409761837248466</v>
      </c>
      <c r="C17" s="19">
        <f t="shared" si="1"/>
        <v>10</v>
      </c>
      <c r="D17" s="8">
        <f t="shared" si="2"/>
        <v>4.2409761837248467</v>
      </c>
    </row>
    <row r="18" spans="1:4" ht="15.75" thickBot="1">
      <c r="A18" s="9">
        <f t="shared" si="3"/>
        <v>10</v>
      </c>
      <c r="B18" s="23">
        <f t="shared" si="0"/>
        <v>0.38554328942953148</v>
      </c>
      <c r="C18" s="23">
        <f>($B$2/100)*$B$3+B3</f>
        <v>110</v>
      </c>
      <c r="D18" s="13">
        <f t="shared" si="2"/>
        <v>42.40976183724846</v>
      </c>
    </row>
  </sheetData>
  <mergeCells count="1">
    <mergeCell ref="D1:I1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zoomScale="85" zoomScaleNormal="85" workbookViewId="0">
      <selection activeCell="I62" sqref="I62"/>
    </sheetView>
  </sheetViews>
  <sheetFormatPr defaultRowHeight="15"/>
  <cols>
    <col min="1" max="1" width="11.140625" bestFit="1" customWidth="1"/>
    <col min="2" max="2" width="12.5703125" customWidth="1"/>
    <col min="3" max="3" width="9.42578125" bestFit="1" customWidth="1"/>
    <col min="4" max="4" width="6.7109375" bestFit="1" customWidth="1"/>
    <col min="5" max="5" width="10.28515625" bestFit="1" customWidth="1"/>
    <col min="6" max="6" width="10.85546875" bestFit="1" customWidth="1"/>
    <col min="7" max="7" width="10.85546875" customWidth="1"/>
    <col min="9" max="9" width="7.7109375" style="1" bestFit="1" customWidth="1"/>
    <col min="10" max="10" width="12.5703125" style="1" bestFit="1" customWidth="1"/>
    <col min="11" max="11" width="9.42578125" style="1" bestFit="1" customWidth="1"/>
    <col min="12" max="12" width="6.7109375" style="1" bestFit="1" customWidth="1"/>
    <col min="13" max="13" width="10.28515625" style="1" bestFit="1" customWidth="1"/>
    <col min="14" max="14" width="10.85546875" style="1" bestFit="1" customWidth="1"/>
    <col min="16" max="16" width="7.7109375" style="1" bestFit="1" customWidth="1"/>
    <col min="17" max="17" width="12.5703125" style="1" bestFit="1" customWidth="1"/>
    <col min="18" max="18" width="9.42578125" style="1" bestFit="1" customWidth="1"/>
    <col min="19" max="19" width="5.7109375" style="1" bestFit="1" customWidth="1"/>
    <col min="20" max="20" width="10.28515625" style="1" bestFit="1" customWidth="1"/>
    <col min="21" max="21" width="10.85546875" style="1" bestFit="1" customWidth="1"/>
  </cols>
  <sheetData>
    <row r="1" spans="1:21">
      <c r="A1" s="12" t="s">
        <v>12</v>
      </c>
      <c r="B1" s="6">
        <v>0.08</v>
      </c>
    </row>
    <row r="2" spans="1:21">
      <c r="A2" s="7" t="s">
        <v>29</v>
      </c>
      <c r="B2" s="8">
        <v>10</v>
      </c>
    </row>
    <row r="3" spans="1:21" ht="15.75" thickBot="1">
      <c r="A3" s="9" t="s">
        <v>30</v>
      </c>
      <c r="B3" s="45">
        <v>100</v>
      </c>
    </row>
    <row r="4" spans="1:21" ht="15.75" thickBot="1">
      <c r="E4" s="19"/>
      <c r="F4" s="16"/>
      <c r="G4" s="16"/>
      <c r="H4" s="16"/>
      <c r="I4" s="16"/>
    </row>
    <row r="5" spans="1:21">
      <c r="A5" s="10" t="s">
        <v>40</v>
      </c>
      <c r="B5" s="43">
        <f>SUM(D16:D35)</f>
        <v>113.59032634496762</v>
      </c>
      <c r="E5" s="19"/>
      <c r="F5" s="19"/>
      <c r="G5" s="19"/>
      <c r="H5" s="19"/>
      <c r="I5" s="61"/>
    </row>
    <row r="6" spans="1:21">
      <c r="A6" s="18" t="s">
        <v>41</v>
      </c>
      <c r="B6" s="44">
        <f>SUM(L16:L55)</f>
        <v>119.79277388342636</v>
      </c>
      <c r="E6" s="19"/>
      <c r="F6" s="19"/>
      <c r="G6" s="19"/>
      <c r="H6" s="19"/>
      <c r="I6" s="61"/>
    </row>
    <row r="7" spans="1:21">
      <c r="A7" s="18" t="s">
        <v>42</v>
      </c>
      <c r="B7" s="44">
        <f>SUM(S16:S75)</f>
        <v>122.62348997447727</v>
      </c>
      <c r="E7" s="19"/>
      <c r="F7" s="19"/>
      <c r="G7" s="19"/>
      <c r="H7" s="19"/>
      <c r="I7" s="61"/>
    </row>
    <row r="8" spans="1:21">
      <c r="A8" s="7"/>
      <c r="B8" s="8"/>
      <c r="E8" s="19"/>
      <c r="F8" s="19"/>
      <c r="G8" s="19"/>
      <c r="H8" s="19"/>
      <c r="I8" s="61"/>
    </row>
    <row r="9" spans="1:21">
      <c r="A9" s="18" t="s">
        <v>37</v>
      </c>
      <c r="B9" s="200">
        <f>SUM(F16:F35)/2</f>
        <v>6.7723590610729598</v>
      </c>
      <c r="E9" s="19"/>
      <c r="F9" s="19"/>
      <c r="G9" s="19"/>
      <c r="H9" s="19"/>
      <c r="I9" s="61"/>
    </row>
    <row r="10" spans="1:21">
      <c r="A10" s="18" t="s">
        <v>38</v>
      </c>
      <c r="B10" s="200">
        <f>SUM(N16:N55)/2</f>
        <v>9.8702596305338055</v>
      </c>
      <c r="E10" s="19"/>
      <c r="F10" s="19"/>
      <c r="G10" s="19"/>
      <c r="H10" s="19"/>
      <c r="I10" s="61"/>
    </row>
    <row r="11" spans="1:21" ht="15.75" thickBot="1">
      <c r="A11" s="11" t="s">
        <v>39</v>
      </c>
      <c r="B11" s="201">
        <f>SUM(U16:U75)/2</f>
        <v>11.410795336738371</v>
      </c>
      <c r="E11" s="19"/>
      <c r="F11" s="19"/>
      <c r="G11" s="19"/>
      <c r="H11" s="19"/>
      <c r="I11" s="61"/>
    </row>
    <row r="12" spans="1:21" ht="15.75" thickBot="1"/>
    <row r="13" spans="1:21" ht="15.75" thickBot="1">
      <c r="A13" s="226" t="s">
        <v>43</v>
      </c>
      <c r="B13" s="227"/>
      <c r="C13" s="227"/>
      <c r="D13" s="227"/>
      <c r="E13" s="227"/>
      <c r="F13" s="228"/>
      <c r="G13" s="62"/>
      <c r="I13" s="226" t="s">
        <v>44</v>
      </c>
      <c r="J13" s="227"/>
      <c r="K13" s="227"/>
      <c r="L13" s="227"/>
      <c r="M13" s="227"/>
      <c r="N13" s="228"/>
      <c r="P13" s="226" t="s">
        <v>45</v>
      </c>
      <c r="Q13" s="227"/>
      <c r="R13" s="227"/>
      <c r="S13" s="227"/>
      <c r="T13" s="227"/>
      <c r="U13" s="228"/>
    </row>
    <row r="14" spans="1:21">
      <c r="A14" s="37" t="s">
        <v>31</v>
      </c>
      <c r="B14" s="36" t="s">
        <v>32</v>
      </c>
      <c r="C14" s="36" t="s">
        <v>33</v>
      </c>
      <c r="D14" s="36" t="s">
        <v>34</v>
      </c>
      <c r="E14" s="36" t="s">
        <v>35</v>
      </c>
      <c r="F14" s="38" t="s">
        <v>36</v>
      </c>
      <c r="G14" s="202" t="s">
        <v>114</v>
      </c>
      <c r="I14" s="24" t="s">
        <v>31</v>
      </c>
      <c r="J14" s="25" t="s">
        <v>32</v>
      </c>
      <c r="K14" s="25" t="s">
        <v>33</v>
      </c>
      <c r="L14" s="25" t="s">
        <v>34</v>
      </c>
      <c r="M14" s="25" t="s">
        <v>35</v>
      </c>
      <c r="N14" s="26" t="s">
        <v>36</v>
      </c>
      <c r="P14" s="24" t="s">
        <v>31</v>
      </c>
      <c r="Q14" s="25" t="s">
        <v>32</v>
      </c>
      <c r="R14" s="25" t="s">
        <v>33</v>
      </c>
      <c r="S14" s="25" t="s">
        <v>34</v>
      </c>
      <c r="T14" s="25" t="s">
        <v>35</v>
      </c>
      <c r="U14" s="26" t="s">
        <v>36</v>
      </c>
    </row>
    <row r="15" spans="1:21">
      <c r="A15" s="27"/>
      <c r="B15" s="28"/>
      <c r="C15" s="28"/>
      <c r="D15" s="28"/>
      <c r="E15" s="28"/>
      <c r="F15" s="29"/>
      <c r="G15" s="28"/>
      <c r="I15" s="27"/>
      <c r="J15" s="28"/>
      <c r="K15" s="28"/>
      <c r="L15" s="28"/>
      <c r="M15" s="28"/>
      <c r="N15" s="29"/>
      <c r="P15" s="27"/>
      <c r="Q15" s="28"/>
      <c r="R15" s="28"/>
      <c r="S15" s="28"/>
      <c r="T15" s="28"/>
      <c r="U15" s="29"/>
    </row>
    <row r="16" spans="1:21">
      <c r="A16" s="27">
        <v>1</v>
      </c>
      <c r="B16" s="30">
        <f>(1+$B$1/2)^-A16</f>
        <v>0.96153846153846145</v>
      </c>
      <c r="C16" s="28">
        <f>0.5*$B$2</f>
        <v>5</v>
      </c>
      <c r="D16" s="30">
        <f>B16*C16</f>
        <v>4.8076923076923075</v>
      </c>
      <c r="E16" s="30">
        <f>D16/$B$5</f>
        <v>4.2324839292138386E-2</v>
      </c>
      <c r="F16" s="39">
        <f>(D16/$B$5)*A16</f>
        <v>4.2324839292138386E-2</v>
      </c>
      <c r="G16" s="30">
        <f>A16*(A16+1)*C16/(4*B16)</f>
        <v>2.6</v>
      </c>
      <c r="I16" s="27">
        <v>1</v>
      </c>
      <c r="J16" s="30">
        <f>(1+$B$1/2)^-I16</f>
        <v>0.96153846153846145</v>
      </c>
      <c r="K16" s="34">
        <f>0.5*$B$2</f>
        <v>5</v>
      </c>
      <c r="L16" s="30">
        <f>J16*K16</f>
        <v>4.8076923076923075</v>
      </c>
      <c r="M16" s="30">
        <f>L16/$B$6</f>
        <v>4.013340831702257E-2</v>
      </c>
      <c r="N16" s="39">
        <f>(L16/$B$6)*I16</f>
        <v>4.013340831702257E-2</v>
      </c>
      <c r="P16" s="27">
        <v>1</v>
      </c>
      <c r="Q16" s="30">
        <f>(1+$B$1/2)^-P16</f>
        <v>0.96153846153846145</v>
      </c>
      <c r="R16" s="28">
        <f>0.5*$B$2</f>
        <v>5</v>
      </c>
      <c r="S16" s="30">
        <f>Q16*R16</f>
        <v>4.8076923076923075</v>
      </c>
      <c r="T16" s="30">
        <f>S16/$B$7</f>
        <v>3.9206944025920121E-2</v>
      </c>
      <c r="U16" s="39">
        <f>(S16/$B$7)*P16</f>
        <v>3.9206944025920121E-2</v>
      </c>
    </row>
    <row r="17" spans="1:21">
      <c r="A17" s="27">
        <f>A16+1</f>
        <v>2</v>
      </c>
      <c r="B17" s="30">
        <f t="shared" ref="B17:B35" si="0">(1+$B$1/2)^-A17</f>
        <v>0.92455621301775137</v>
      </c>
      <c r="C17" s="28">
        <f t="shared" ref="C17:C34" si="1">0.5*$B$2</f>
        <v>5</v>
      </c>
      <c r="D17" s="30">
        <f t="shared" ref="D17:D32" si="2">B17*C17</f>
        <v>4.6227810650887573</v>
      </c>
      <c r="E17" s="30">
        <f t="shared" ref="E17:E35" si="3">D17/$B$5</f>
        <v>4.0696960857825371E-2</v>
      </c>
      <c r="F17" s="39">
        <f t="shared" ref="F17:F35" si="4">(D17/$B$5)*A17</f>
        <v>8.1393921715650741E-2</v>
      </c>
      <c r="G17" s="30">
        <f t="shared" ref="G17:G34" si="5">A17*(A17+1)*C17/(4*B17)</f>
        <v>8.1120000000000001</v>
      </c>
      <c r="I17" s="27">
        <f>I16+1</f>
        <v>2</v>
      </c>
      <c r="J17" s="30">
        <f t="shared" ref="J17:J55" si="6">(1+$B$1/2)^-I17</f>
        <v>0.92455621301775137</v>
      </c>
      <c r="K17" s="34">
        <f t="shared" ref="K17:K54" si="7">0.5*$B$2</f>
        <v>5</v>
      </c>
      <c r="L17" s="30">
        <f t="shared" ref="L17:L55" si="8">J17*K17</f>
        <v>4.6227810650887573</v>
      </c>
      <c r="M17" s="30">
        <f t="shared" ref="M17:M55" si="9">L17/$B$6</f>
        <v>3.8589815689444779E-2</v>
      </c>
      <c r="N17" s="39">
        <f t="shared" ref="N17:N55" si="10">(L17/$B$6)*I17</f>
        <v>7.7179631378889557E-2</v>
      </c>
      <c r="P17" s="27">
        <f>P16+1</f>
        <v>2</v>
      </c>
      <c r="Q17" s="30">
        <f t="shared" ref="Q17:Q75" si="11">(1+$B$1/2)^-P17</f>
        <v>0.92455621301775137</v>
      </c>
      <c r="R17" s="28">
        <f t="shared" ref="R17:R74" si="12">0.5*$B$2</f>
        <v>5</v>
      </c>
      <c r="S17" s="30">
        <f t="shared" ref="S17:S75" si="13">Q17*R17</f>
        <v>4.6227810650887573</v>
      </c>
      <c r="T17" s="30">
        <f t="shared" ref="T17:T75" si="14">S17/$B$7</f>
        <v>3.7698984640307812E-2</v>
      </c>
      <c r="U17" s="39">
        <f t="shared" ref="U17:U75" si="15">(S17/$B$7)*P17</f>
        <v>7.5397969280615623E-2</v>
      </c>
    </row>
    <row r="18" spans="1:21">
      <c r="A18" s="27">
        <f t="shared" ref="A18:A33" si="16">A17+1</f>
        <v>3</v>
      </c>
      <c r="B18" s="30">
        <f t="shared" si="0"/>
        <v>0.88899635867091487</v>
      </c>
      <c r="C18" s="28">
        <f t="shared" si="1"/>
        <v>5</v>
      </c>
      <c r="D18" s="30">
        <f t="shared" si="2"/>
        <v>4.4449817933545743</v>
      </c>
      <c r="E18" s="30">
        <f t="shared" si="3"/>
        <v>3.9131693132524396E-2</v>
      </c>
      <c r="F18" s="39">
        <f t="shared" si="4"/>
        <v>0.11739507939757318</v>
      </c>
      <c r="G18" s="30">
        <f t="shared" si="5"/>
        <v>16.872959999999999</v>
      </c>
      <c r="I18" s="27">
        <f t="shared" ref="I18:I55" si="17">I17+1</f>
        <v>3</v>
      </c>
      <c r="J18" s="30">
        <f t="shared" si="6"/>
        <v>0.88899635867091487</v>
      </c>
      <c r="K18" s="34">
        <f t="shared" si="7"/>
        <v>5</v>
      </c>
      <c r="L18" s="30">
        <f t="shared" si="8"/>
        <v>4.4449817933545743</v>
      </c>
      <c r="M18" s="30">
        <f t="shared" si="9"/>
        <v>3.710559200908152E-2</v>
      </c>
      <c r="N18" s="39">
        <f t="shared" si="10"/>
        <v>0.11131677602724456</v>
      </c>
      <c r="P18" s="27">
        <f t="shared" ref="P18:P75" si="18">P17+1</f>
        <v>3</v>
      </c>
      <c r="Q18" s="30">
        <f t="shared" si="11"/>
        <v>0.88899635867091487</v>
      </c>
      <c r="R18" s="28">
        <f t="shared" si="12"/>
        <v>5</v>
      </c>
      <c r="S18" s="30">
        <f t="shared" si="13"/>
        <v>4.4449817933545743</v>
      </c>
      <c r="T18" s="30">
        <f t="shared" si="14"/>
        <v>3.6249023692603667E-2</v>
      </c>
      <c r="U18" s="39">
        <f t="shared" si="15"/>
        <v>0.10874707107781101</v>
      </c>
    </row>
    <row r="19" spans="1:21">
      <c r="A19" s="27">
        <f t="shared" si="16"/>
        <v>4</v>
      </c>
      <c r="B19" s="30">
        <f t="shared" si="0"/>
        <v>0.85480419102972571</v>
      </c>
      <c r="C19" s="28">
        <f t="shared" si="1"/>
        <v>5</v>
      </c>
      <c r="D19" s="30">
        <f t="shared" si="2"/>
        <v>4.2740209551486288</v>
      </c>
      <c r="E19" s="30">
        <f t="shared" si="3"/>
        <v>3.7626628012042682E-2</v>
      </c>
      <c r="F19" s="39">
        <f t="shared" si="4"/>
        <v>0.15050651204817073</v>
      </c>
      <c r="G19" s="30">
        <f t="shared" si="5"/>
        <v>29.246464000000003</v>
      </c>
      <c r="I19" s="27">
        <f t="shared" si="17"/>
        <v>4</v>
      </c>
      <c r="J19" s="30">
        <f t="shared" si="6"/>
        <v>0.85480419102972571</v>
      </c>
      <c r="K19" s="34">
        <f t="shared" si="7"/>
        <v>5</v>
      </c>
      <c r="L19" s="30">
        <f t="shared" si="8"/>
        <v>4.2740209551486288</v>
      </c>
      <c r="M19" s="30">
        <f t="shared" si="9"/>
        <v>3.5678453854886071E-2</v>
      </c>
      <c r="N19" s="39">
        <f t="shared" si="10"/>
        <v>0.14271381541954428</v>
      </c>
      <c r="P19" s="27">
        <f t="shared" si="18"/>
        <v>4</v>
      </c>
      <c r="Q19" s="30">
        <f t="shared" si="11"/>
        <v>0.85480419102972571</v>
      </c>
      <c r="R19" s="28">
        <f t="shared" si="12"/>
        <v>5</v>
      </c>
      <c r="S19" s="30">
        <f t="shared" si="13"/>
        <v>4.2740209551486288</v>
      </c>
      <c r="T19" s="30">
        <f t="shared" si="14"/>
        <v>3.4854830473657367E-2</v>
      </c>
      <c r="U19" s="39">
        <f t="shared" si="15"/>
        <v>0.13941932189462947</v>
      </c>
    </row>
    <row r="20" spans="1:21">
      <c r="A20" s="27">
        <f t="shared" si="16"/>
        <v>5</v>
      </c>
      <c r="B20" s="30">
        <f t="shared" si="0"/>
        <v>0.82192710675935154</v>
      </c>
      <c r="C20" s="28">
        <f t="shared" si="1"/>
        <v>5</v>
      </c>
      <c r="D20" s="30">
        <f t="shared" si="2"/>
        <v>4.1096355337967578</v>
      </c>
      <c r="E20" s="30">
        <f t="shared" si="3"/>
        <v>3.6179450011579496E-2</v>
      </c>
      <c r="F20" s="39">
        <f t="shared" si="4"/>
        <v>0.18089725005789747</v>
      </c>
      <c r="G20" s="30">
        <f t="shared" si="5"/>
        <v>45.624483840000011</v>
      </c>
      <c r="I20" s="27">
        <f t="shared" si="17"/>
        <v>5</v>
      </c>
      <c r="J20" s="30">
        <f t="shared" si="6"/>
        <v>0.82192710675935154</v>
      </c>
      <c r="K20" s="34">
        <f t="shared" si="7"/>
        <v>5</v>
      </c>
      <c r="L20" s="30">
        <f t="shared" si="8"/>
        <v>4.1096355337967578</v>
      </c>
      <c r="M20" s="30">
        <f t="shared" si="9"/>
        <v>3.430620562969814E-2</v>
      </c>
      <c r="N20" s="39">
        <f t="shared" si="10"/>
        <v>0.17153102814849069</v>
      </c>
      <c r="P20" s="27">
        <f t="shared" si="18"/>
        <v>5</v>
      </c>
      <c r="Q20" s="30">
        <f t="shared" si="11"/>
        <v>0.82192710675935154</v>
      </c>
      <c r="R20" s="28">
        <f t="shared" si="12"/>
        <v>5</v>
      </c>
      <c r="S20" s="30">
        <f t="shared" si="13"/>
        <v>4.1096355337967578</v>
      </c>
      <c r="T20" s="30">
        <f t="shared" si="14"/>
        <v>3.3514260070824385E-2</v>
      </c>
      <c r="U20" s="39">
        <f t="shared" si="15"/>
        <v>0.16757130035412193</v>
      </c>
    </row>
    <row r="21" spans="1:21">
      <c r="A21" s="27">
        <f t="shared" si="16"/>
        <v>6</v>
      </c>
      <c r="B21" s="30">
        <f t="shared" si="0"/>
        <v>0.79031452573014571</v>
      </c>
      <c r="C21" s="28">
        <f t="shared" si="1"/>
        <v>5</v>
      </c>
      <c r="D21" s="30">
        <f t="shared" si="2"/>
        <v>3.9515726286507284</v>
      </c>
      <c r="E21" s="30">
        <f t="shared" si="3"/>
        <v>3.4787932703441826E-2</v>
      </c>
      <c r="F21" s="39">
        <f t="shared" si="4"/>
        <v>0.20872759622065096</v>
      </c>
      <c r="G21" s="30">
        <f t="shared" si="5"/>
        <v>66.429248471040026</v>
      </c>
      <c r="I21" s="27">
        <f t="shared" si="17"/>
        <v>6</v>
      </c>
      <c r="J21" s="30">
        <f t="shared" si="6"/>
        <v>0.79031452573014571</v>
      </c>
      <c r="K21" s="34">
        <f t="shared" si="7"/>
        <v>5</v>
      </c>
      <c r="L21" s="30">
        <f t="shared" si="8"/>
        <v>3.9515726286507284</v>
      </c>
      <c r="M21" s="30">
        <f t="shared" si="9"/>
        <v>3.2986736182402054E-2</v>
      </c>
      <c r="N21" s="39">
        <f t="shared" si="10"/>
        <v>0.19792041709441233</v>
      </c>
      <c r="P21" s="27">
        <f t="shared" si="18"/>
        <v>6</v>
      </c>
      <c r="Q21" s="30">
        <f t="shared" si="11"/>
        <v>0.79031452573014571</v>
      </c>
      <c r="R21" s="28">
        <f t="shared" si="12"/>
        <v>5</v>
      </c>
      <c r="S21" s="30">
        <f t="shared" si="13"/>
        <v>3.9515726286507284</v>
      </c>
      <c r="T21" s="30">
        <f t="shared" si="14"/>
        <v>3.222525006810037E-2</v>
      </c>
      <c r="U21" s="39">
        <f t="shared" si="15"/>
        <v>0.19335150040860222</v>
      </c>
    </row>
    <row r="22" spans="1:21">
      <c r="A22" s="27">
        <f t="shared" si="16"/>
        <v>7</v>
      </c>
      <c r="B22" s="30">
        <f t="shared" si="0"/>
        <v>0.75991781320206331</v>
      </c>
      <c r="C22" s="28">
        <f t="shared" si="1"/>
        <v>5</v>
      </c>
      <c r="D22" s="30">
        <f t="shared" si="2"/>
        <v>3.7995890660103164</v>
      </c>
      <c r="E22" s="30">
        <f t="shared" si="3"/>
        <v>3.3449935291770989E-2</v>
      </c>
      <c r="F22" s="39">
        <f t="shared" si="4"/>
        <v>0.23414954704239693</v>
      </c>
      <c r="G22" s="30">
        <f t="shared" si="5"/>
        <v>92.115224546508813</v>
      </c>
      <c r="I22" s="27">
        <f t="shared" si="17"/>
        <v>7</v>
      </c>
      <c r="J22" s="30">
        <f t="shared" si="6"/>
        <v>0.75991781320206331</v>
      </c>
      <c r="K22" s="34">
        <f t="shared" si="7"/>
        <v>5</v>
      </c>
      <c r="L22" s="30">
        <f t="shared" si="8"/>
        <v>3.7995890660103164</v>
      </c>
      <c r="M22" s="30">
        <f t="shared" si="9"/>
        <v>3.1718015560001984E-2</v>
      </c>
      <c r="N22" s="39">
        <f t="shared" si="10"/>
        <v>0.2220261089200139</v>
      </c>
      <c r="P22" s="27">
        <f t="shared" si="18"/>
        <v>7</v>
      </c>
      <c r="Q22" s="30">
        <f t="shared" si="11"/>
        <v>0.75991781320206331</v>
      </c>
      <c r="R22" s="28">
        <f t="shared" si="12"/>
        <v>5</v>
      </c>
      <c r="S22" s="30">
        <f t="shared" si="13"/>
        <v>3.7995890660103164</v>
      </c>
      <c r="T22" s="30">
        <f t="shared" si="14"/>
        <v>3.0985817373173435E-2</v>
      </c>
      <c r="U22" s="39">
        <f t="shared" si="15"/>
        <v>0.21690072161221405</v>
      </c>
    </row>
    <row r="23" spans="1:21">
      <c r="A23" s="27">
        <f t="shared" si="16"/>
        <v>8</v>
      </c>
      <c r="B23" s="30">
        <f t="shared" si="0"/>
        <v>0.73069020500198378</v>
      </c>
      <c r="C23" s="28">
        <f t="shared" si="1"/>
        <v>5</v>
      </c>
      <c r="D23" s="30">
        <f t="shared" si="2"/>
        <v>3.653451025009919</v>
      </c>
      <c r="E23" s="30">
        <f t="shared" si="3"/>
        <v>3.2163399319010563E-2</v>
      </c>
      <c r="F23" s="39">
        <f t="shared" si="4"/>
        <v>0.25730719455208451</v>
      </c>
      <c r="G23" s="30">
        <f t="shared" si="5"/>
        <v>123.17121453647466</v>
      </c>
      <c r="I23" s="27">
        <f t="shared" si="17"/>
        <v>8</v>
      </c>
      <c r="J23" s="30">
        <f t="shared" si="6"/>
        <v>0.73069020500198378</v>
      </c>
      <c r="K23" s="34">
        <f t="shared" si="7"/>
        <v>5</v>
      </c>
      <c r="L23" s="30">
        <f t="shared" si="8"/>
        <v>3.653451025009919</v>
      </c>
      <c r="M23" s="30">
        <f t="shared" si="9"/>
        <v>3.0498091884617284E-2</v>
      </c>
      <c r="N23" s="39">
        <f t="shared" si="10"/>
        <v>0.24398473507693827</v>
      </c>
      <c r="P23" s="27">
        <f t="shared" si="18"/>
        <v>8</v>
      </c>
      <c r="Q23" s="30">
        <f t="shared" si="11"/>
        <v>0.73069020500198378</v>
      </c>
      <c r="R23" s="28">
        <f t="shared" si="12"/>
        <v>5</v>
      </c>
      <c r="S23" s="30">
        <f t="shared" si="13"/>
        <v>3.653451025009919</v>
      </c>
      <c r="T23" s="30">
        <f t="shared" si="14"/>
        <v>2.9794055166512914E-2</v>
      </c>
      <c r="U23" s="39">
        <f t="shared" si="15"/>
        <v>0.23835244133210332</v>
      </c>
    </row>
    <row r="24" spans="1:21">
      <c r="A24" s="27">
        <f t="shared" si="16"/>
        <v>9</v>
      </c>
      <c r="B24" s="30">
        <f t="shared" si="0"/>
        <v>0.70258673557883045</v>
      </c>
      <c r="C24" s="28">
        <f t="shared" si="1"/>
        <v>5</v>
      </c>
      <c r="D24" s="30">
        <f t="shared" si="2"/>
        <v>3.5129336778941522</v>
      </c>
      <c r="E24" s="30">
        <f t="shared" si="3"/>
        <v>3.0926345499048612E-2</v>
      </c>
      <c r="F24" s="39">
        <f t="shared" si="4"/>
        <v>0.27833710949143753</v>
      </c>
      <c r="G24" s="30">
        <f t="shared" si="5"/>
        <v>160.1225788974171</v>
      </c>
      <c r="I24" s="27">
        <f t="shared" si="17"/>
        <v>9</v>
      </c>
      <c r="J24" s="30">
        <f t="shared" si="6"/>
        <v>0.70258673557883045</v>
      </c>
      <c r="K24" s="34">
        <f t="shared" si="7"/>
        <v>5</v>
      </c>
      <c r="L24" s="30">
        <f t="shared" si="8"/>
        <v>3.5129336778941522</v>
      </c>
      <c r="M24" s="30">
        <f t="shared" si="9"/>
        <v>2.9325088350593536E-2</v>
      </c>
      <c r="N24" s="39">
        <f t="shared" si="10"/>
        <v>0.26392579515534181</v>
      </c>
      <c r="P24" s="27">
        <f t="shared" si="18"/>
        <v>9</v>
      </c>
      <c r="Q24" s="30">
        <f t="shared" si="11"/>
        <v>0.70258673557883045</v>
      </c>
      <c r="R24" s="28">
        <f t="shared" si="12"/>
        <v>5</v>
      </c>
      <c r="S24" s="30">
        <f t="shared" si="13"/>
        <v>3.5129336778941522</v>
      </c>
      <c r="T24" s="30">
        <f t="shared" si="14"/>
        <v>2.8648129967800876E-2</v>
      </c>
      <c r="U24" s="39">
        <f t="shared" si="15"/>
        <v>0.25783316971020787</v>
      </c>
    </row>
    <row r="25" spans="1:21">
      <c r="A25" s="27">
        <f t="shared" si="16"/>
        <v>10</v>
      </c>
      <c r="B25" s="30">
        <f t="shared" si="0"/>
        <v>0.67556416882579851</v>
      </c>
      <c r="C25" s="28">
        <f t="shared" si="1"/>
        <v>5</v>
      </c>
      <c r="D25" s="30">
        <f t="shared" si="2"/>
        <v>3.3778208441289923</v>
      </c>
      <c r="E25" s="30">
        <f t="shared" si="3"/>
        <v>2.9736870672162123E-2</v>
      </c>
      <c r="F25" s="39">
        <f t="shared" si="4"/>
        <v>0.29736870672162125</v>
      </c>
      <c r="G25" s="30">
        <f t="shared" si="5"/>
        <v>203.53358917627239</v>
      </c>
      <c r="I25" s="27">
        <f t="shared" si="17"/>
        <v>10</v>
      </c>
      <c r="J25" s="30">
        <f t="shared" si="6"/>
        <v>0.67556416882579851</v>
      </c>
      <c r="K25" s="34">
        <f t="shared" si="7"/>
        <v>5</v>
      </c>
      <c r="L25" s="30">
        <f t="shared" si="8"/>
        <v>3.3778208441289923</v>
      </c>
      <c r="M25" s="30">
        <f t="shared" si="9"/>
        <v>2.8197200337109169E-2</v>
      </c>
      <c r="N25" s="39">
        <f t="shared" si="10"/>
        <v>0.28197200337109168</v>
      </c>
      <c r="P25" s="27">
        <f t="shared" si="18"/>
        <v>10</v>
      </c>
      <c r="Q25" s="30">
        <f t="shared" si="11"/>
        <v>0.67556416882579851</v>
      </c>
      <c r="R25" s="28">
        <f t="shared" si="12"/>
        <v>5</v>
      </c>
      <c r="S25" s="30">
        <f t="shared" si="13"/>
        <v>3.3778208441289923</v>
      </c>
      <c r="T25" s="30">
        <f t="shared" si="14"/>
        <v>2.7546278815193146E-2</v>
      </c>
      <c r="U25" s="39">
        <f t="shared" si="15"/>
        <v>0.27546278815193148</v>
      </c>
    </row>
    <row r="26" spans="1:21">
      <c r="A26" s="27">
        <f t="shared" si="16"/>
        <v>11</v>
      </c>
      <c r="B26" s="30">
        <f t="shared" si="0"/>
        <v>0.6495809315632679</v>
      </c>
      <c r="C26" s="28">
        <f t="shared" si="1"/>
        <v>5</v>
      </c>
      <c r="D26" s="30">
        <f t="shared" si="2"/>
        <v>3.2479046578163393</v>
      </c>
      <c r="E26" s="30">
        <f t="shared" si="3"/>
        <v>2.8593144877078969E-2</v>
      </c>
      <c r="F26" s="39">
        <f t="shared" si="4"/>
        <v>0.31452459364786867</v>
      </c>
      <c r="G26" s="30">
        <f t="shared" si="5"/>
        <v>254.0099192919879</v>
      </c>
      <c r="I26" s="27">
        <f t="shared" si="17"/>
        <v>11</v>
      </c>
      <c r="J26" s="30">
        <f t="shared" si="6"/>
        <v>0.6495809315632679</v>
      </c>
      <c r="K26" s="34">
        <f t="shared" si="7"/>
        <v>5</v>
      </c>
      <c r="L26" s="30">
        <f t="shared" si="8"/>
        <v>3.2479046578163393</v>
      </c>
      <c r="M26" s="30">
        <f t="shared" si="9"/>
        <v>2.7112692631835744E-2</v>
      </c>
      <c r="N26" s="39">
        <f t="shared" si="10"/>
        <v>0.29823961895019319</v>
      </c>
      <c r="P26" s="27">
        <f t="shared" si="18"/>
        <v>11</v>
      </c>
      <c r="Q26" s="30">
        <f t="shared" si="11"/>
        <v>0.6495809315632679</v>
      </c>
      <c r="R26" s="28">
        <f t="shared" si="12"/>
        <v>5</v>
      </c>
      <c r="S26" s="30">
        <f t="shared" si="13"/>
        <v>3.2479046578163393</v>
      </c>
      <c r="T26" s="30">
        <f t="shared" si="14"/>
        <v>2.6486806553070338E-2</v>
      </c>
      <c r="U26" s="39">
        <f t="shared" si="15"/>
        <v>0.2913548720837737</v>
      </c>
    </row>
    <row r="27" spans="1:21">
      <c r="A27" s="27">
        <f t="shared" si="16"/>
        <v>12</v>
      </c>
      <c r="B27" s="30">
        <f t="shared" si="0"/>
        <v>0.62459704958006512</v>
      </c>
      <c r="C27" s="28">
        <f t="shared" si="1"/>
        <v>5</v>
      </c>
      <c r="D27" s="30">
        <f t="shared" si="2"/>
        <v>3.1229852479003255</v>
      </c>
      <c r="E27" s="30">
        <f t="shared" si="3"/>
        <v>2.7493408535652849E-2</v>
      </c>
      <c r="F27" s="39">
        <f t="shared" si="4"/>
        <v>0.32992090242783417</v>
      </c>
      <c r="G27" s="30">
        <f t="shared" si="5"/>
        <v>312.20128262069795</v>
      </c>
      <c r="I27" s="27">
        <f t="shared" si="17"/>
        <v>12</v>
      </c>
      <c r="J27" s="30">
        <f t="shared" si="6"/>
        <v>0.62459704958006512</v>
      </c>
      <c r="K27" s="34">
        <f t="shared" si="7"/>
        <v>5</v>
      </c>
      <c r="L27" s="30">
        <f t="shared" si="8"/>
        <v>3.1229852479003255</v>
      </c>
      <c r="M27" s="30">
        <f t="shared" si="9"/>
        <v>2.6069896761380516E-2</v>
      </c>
      <c r="N27" s="39">
        <f t="shared" si="10"/>
        <v>0.31283876113656617</v>
      </c>
      <c r="P27" s="27">
        <f t="shared" si="18"/>
        <v>12</v>
      </c>
      <c r="Q27" s="30">
        <f t="shared" si="11"/>
        <v>0.62459704958006512</v>
      </c>
      <c r="R27" s="28">
        <f t="shared" si="12"/>
        <v>5</v>
      </c>
      <c r="S27" s="30">
        <f t="shared" si="13"/>
        <v>3.1229852479003255</v>
      </c>
      <c r="T27" s="30">
        <f t="shared" si="14"/>
        <v>2.5468083224106087E-2</v>
      </c>
      <c r="U27" s="39">
        <f t="shared" si="15"/>
        <v>0.30561699868927306</v>
      </c>
    </row>
    <row r="28" spans="1:21">
      <c r="A28" s="27">
        <f t="shared" si="16"/>
        <v>13</v>
      </c>
      <c r="B28" s="30">
        <f t="shared" si="0"/>
        <v>0.600574086134678</v>
      </c>
      <c r="C28" s="28">
        <f t="shared" si="1"/>
        <v>5</v>
      </c>
      <c r="D28" s="30">
        <f t="shared" si="2"/>
        <v>3.00287043067339</v>
      </c>
      <c r="E28" s="30">
        <f t="shared" si="3"/>
        <v>2.6435969745820048E-2</v>
      </c>
      <c r="F28" s="39">
        <f t="shared" si="4"/>
        <v>0.34366760669566065</v>
      </c>
      <c r="G28" s="30">
        <f t="shared" si="5"/>
        <v>378.80422291311351</v>
      </c>
      <c r="I28" s="27">
        <f t="shared" si="17"/>
        <v>13</v>
      </c>
      <c r="J28" s="30">
        <f t="shared" si="6"/>
        <v>0.600574086134678</v>
      </c>
      <c r="K28" s="34">
        <f t="shared" si="7"/>
        <v>5</v>
      </c>
      <c r="L28" s="30">
        <f t="shared" si="8"/>
        <v>3.00287043067339</v>
      </c>
      <c r="M28" s="30">
        <f t="shared" si="9"/>
        <v>2.5067208424404342E-2</v>
      </c>
      <c r="N28" s="39">
        <f t="shared" si="10"/>
        <v>0.32587370951725647</v>
      </c>
      <c r="P28" s="27">
        <f t="shared" si="18"/>
        <v>13</v>
      </c>
      <c r="Q28" s="30">
        <f t="shared" si="11"/>
        <v>0.600574086134678</v>
      </c>
      <c r="R28" s="28">
        <f t="shared" si="12"/>
        <v>5</v>
      </c>
      <c r="S28" s="30">
        <f t="shared" si="13"/>
        <v>3.00287043067339</v>
      </c>
      <c r="T28" s="30">
        <f t="shared" si="14"/>
        <v>2.4488541561640469E-2</v>
      </c>
      <c r="U28" s="39">
        <f t="shared" si="15"/>
        <v>0.3183510403013261</v>
      </c>
    </row>
    <row r="29" spans="1:21">
      <c r="A29" s="27">
        <f t="shared" si="16"/>
        <v>14</v>
      </c>
      <c r="B29" s="30">
        <f t="shared" si="0"/>
        <v>0.57747508282180582</v>
      </c>
      <c r="C29" s="28">
        <f t="shared" si="1"/>
        <v>5</v>
      </c>
      <c r="D29" s="30">
        <f t="shared" si="2"/>
        <v>2.8873754141090293</v>
      </c>
      <c r="E29" s="30">
        <f t="shared" si="3"/>
        <v>2.5419201678673127E-2</v>
      </c>
      <c r="F29" s="39">
        <f t="shared" si="4"/>
        <v>0.35586882350142379</v>
      </c>
      <c r="G29" s="30">
        <f t="shared" si="5"/>
        <v>454.56506749573617</v>
      </c>
      <c r="I29" s="27">
        <f t="shared" si="17"/>
        <v>14</v>
      </c>
      <c r="J29" s="30">
        <f t="shared" si="6"/>
        <v>0.57747508282180582</v>
      </c>
      <c r="K29" s="34">
        <f t="shared" si="7"/>
        <v>5</v>
      </c>
      <c r="L29" s="30">
        <f t="shared" si="8"/>
        <v>2.8873754141090293</v>
      </c>
      <c r="M29" s="30">
        <f t="shared" si="9"/>
        <v>2.4103085023465719E-2</v>
      </c>
      <c r="N29" s="39">
        <f t="shared" si="10"/>
        <v>0.33744319032852005</v>
      </c>
      <c r="P29" s="27">
        <f t="shared" si="18"/>
        <v>14</v>
      </c>
      <c r="Q29" s="30">
        <f t="shared" si="11"/>
        <v>0.57747508282180582</v>
      </c>
      <c r="R29" s="28">
        <f t="shared" si="12"/>
        <v>5</v>
      </c>
      <c r="S29" s="30">
        <f t="shared" si="13"/>
        <v>2.8873754141090293</v>
      </c>
      <c r="T29" s="30">
        <f t="shared" si="14"/>
        <v>2.3546674578500456E-2</v>
      </c>
      <c r="U29" s="39">
        <f t="shared" si="15"/>
        <v>0.32965344409900638</v>
      </c>
    </row>
    <row r="30" spans="1:21">
      <c r="A30" s="27">
        <f t="shared" si="16"/>
        <v>15</v>
      </c>
      <c r="B30" s="30">
        <f t="shared" si="0"/>
        <v>0.55526450271327477</v>
      </c>
      <c r="C30" s="28">
        <f t="shared" si="1"/>
        <v>5</v>
      </c>
      <c r="D30" s="30">
        <f t="shared" si="2"/>
        <v>2.7763225135663738</v>
      </c>
      <c r="E30" s="30">
        <f t="shared" si="3"/>
        <v>2.4441540075647233E-2</v>
      </c>
      <c r="F30" s="39">
        <f t="shared" si="4"/>
        <v>0.36662310113470847</v>
      </c>
      <c r="G30" s="30">
        <f t="shared" si="5"/>
        <v>540.28305165207507</v>
      </c>
      <c r="I30" s="27">
        <f t="shared" si="17"/>
        <v>15</v>
      </c>
      <c r="J30" s="30">
        <f t="shared" si="6"/>
        <v>0.55526450271327477</v>
      </c>
      <c r="K30" s="34">
        <f t="shared" si="7"/>
        <v>5</v>
      </c>
      <c r="L30" s="30">
        <f t="shared" si="8"/>
        <v>2.7763225135663738</v>
      </c>
      <c r="M30" s="30">
        <f t="shared" si="9"/>
        <v>2.3176043291793957E-2</v>
      </c>
      <c r="N30" s="39">
        <f t="shared" si="10"/>
        <v>0.34764064937690936</v>
      </c>
      <c r="P30" s="27">
        <f t="shared" si="18"/>
        <v>15</v>
      </c>
      <c r="Q30" s="30">
        <f t="shared" si="11"/>
        <v>0.55526450271327477</v>
      </c>
      <c r="R30" s="28">
        <f t="shared" si="12"/>
        <v>5</v>
      </c>
      <c r="S30" s="30">
        <f t="shared" si="13"/>
        <v>2.7763225135663738</v>
      </c>
      <c r="T30" s="30">
        <f t="shared" si="14"/>
        <v>2.2641033248558127E-2</v>
      </c>
      <c r="U30" s="39">
        <f t="shared" si="15"/>
        <v>0.33961549872837188</v>
      </c>
    </row>
    <row r="31" spans="1:21">
      <c r="A31" s="27">
        <f t="shared" si="16"/>
        <v>16</v>
      </c>
      <c r="B31" s="30">
        <f t="shared" si="0"/>
        <v>0.53390817568584104</v>
      </c>
      <c r="C31" s="28">
        <f t="shared" si="1"/>
        <v>5</v>
      </c>
      <c r="D31" s="30">
        <f t="shared" si="2"/>
        <v>2.6695408784292054</v>
      </c>
      <c r="E31" s="30">
        <f t="shared" si="3"/>
        <v>2.3501480841968493E-2</v>
      </c>
      <c r="F31" s="39">
        <f t="shared" si="4"/>
        <v>0.37602369347149589</v>
      </c>
      <c r="G31" s="30">
        <f t="shared" si="5"/>
        <v>636.81362354724592</v>
      </c>
      <c r="I31" s="27">
        <f t="shared" si="17"/>
        <v>16</v>
      </c>
      <c r="J31" s="30">
        <f t="shared" si="6"/>
        <v>0.53390817568584104</v>
      </c>
      <c r="K31" s="34">
        <f t="shared" si="7"/>
        <v>5</v>
      </c>
      <c r="L31" s="30">
        <f t="shared" si="8"/>
        <v>2.6695408784292054</v>
      </c>
      <c r="M31" s="30">
        <f t="shared" si="9"/>
        <v>2.2284657011340341E-2</v>
      </c>
      <c r="N31" s="39">
        <f t="shared" si="10"/>
        <v>0.35655451218144546</v>
      </c>
      <c r="P31" s="27">
        <f t="shared" si="18"/>
        <v>16</v>
      </c>
      <c r="Q31" s="30">
        <f t="shared" si="11"/>
        <v>0.53390817568584104</v>
      </c>
      <c r="R31" s="28">
        <f t="shared" si="12"/>
        <v>5</v>
      </c>
      <c r="S31" s="30">
        <f t="shared" si="13"/>
        <v>2.6695408784292054</v>
      </c>
      <c r="T31" s="30">
        <f t="shared" si="14"/>
        <v>2.1770224277459733E-2</v>
      </c>
      <c r="U31" s="39">
        <f t="shared" si="15"/>
        <v>0.34832358843935574</v>
      </c>
    </row>
    <row r="32" spans="1:21">
      <c r="A32" s="27">
        <f t="shared" si="16"/>
        <v>17</v>
      </c>
      <c r="B32" s="30">
        <f t="shared" si="0"/>
        <v>0.51337324585177024</v>
      </c>
      <c r="C32" s="28">
        <f t="shared" si="1"/>
        <v>5</v>
      </c>
      <c r="D32" s="30">
        <f t="shared" si="2"/>
        <v>2.5668662292588511</v>
      </c>
      <c r="E32" s="30">
        <f t="shared" si="3"/>
        <v>2.2597577732662008E-2</v>
      </c>
      <c r="F32" s="39">
        <f t="shared" si="4"/>
        <v>0.38415882145525415</v>
      </c>
      <c r="G32" s="30">
        <f t="shared" si="5"/>
        <v>745.07193955027765</v>
      </c>
      <c r="I32" s="27">
        <f t="shared" si="17"/>
        <v>17</v>
      </c>
      <c r="J32" s="30">
        <f t="shared" si="6"/>
        <v>0.51337324585177024</v>
      </c>
      <c r="K32" s="34">
        <f t="shared" si="7"/>
        <v>5</v>
      </c>
      <c r="L32" s="30">
        <f t="shared" si="8"/>
        <v>2.5668662292588511</v>
      </c>
      <c r="M32" s="30">
        <f t="shared" si="9"/>
        <v>2.142755481859648E-2</v>
      </c>
      <c r="N32" s="39">
        <f t="shared" si="10"/>
        <v>0.36426843191614017</v>
      </c>
      <c r="P32" s="27">
        <f t="shared" si="18"/>
        <v>17</v>
      </c>
      <c r="Q32" s="30">
        <f t="shared" si="11"/>
        <v>0.51337324585177024</v>
      </c>
      <c r="R32" s="28">
        <f t="shared" si="12"/>
        <v>5</v>
      </c>
      <c r="S32" s="30">
        <f t="shared" si="13"/>
        <v>2.5668662292588511</v>
      </c>
      <c r="T32" s="30">
        <f t="shared" si="14"/>
        <v>2.0932907959095897E-2</v>
      </c>
      <c r="U32" s="39">
        <f t="shared" si="15"/>
        <v>0.35585943530463027</v>
      </c>
    </row>
    <row r="33" spans="1:21">
      <c r="A33" s="27">
        <f t="shared" si="16"/>
        <v>18</v>
      </c>
      <c r="B33" s="30">
        <f t="shared" si="0"/>
        <v>0.49362812101131748</v>
      </c>
      <c r="C33" s="28">
        <f t="shared" si="1"/>
        <v>5</v>
      </c>
      <c r="D33" s="30">
        <f>B33*C33</f>
        <v>2.4681406050565875</v>
      </c>
      <c r="E33" s="30">
        <f t="shared" si="3"/>
        <v>2.1728440127559624E-2</v>
      </c>
      <c r="F33" s="39">
        <f t="shared" si="4"/>
        <v>0.39111192229607322</v>
      </c>
      <c r="G33" s="30">
        <f t="shared" si="5"/>
        <v>866.03656032432286</v>
      </c>
      <c r="I33" s="27">
        <f t="shared" si="17"/>
        <v>18</v>
      </c>
      <c r="J33" s="30">
        <f t="shared" si="6"/>
        <v>0.49362812101131748</v>
      </c>
      <c r="K33" s="34">
        <f t="shared" si="7"/>
        <v>5</v>
      </c>
      <c r="L33" s="30">
        <f t="shared" si="8"/>
        <v>2.4681406050565875</v>
      </c>
      <c r="M33" s="30">
        <f t="shared" si="9"/>
        <v>2.0603418094804305E-2</v>
      </c>
      <c r="N33" s="39">
        <f t="shared" si="10"/>
        <v>0.37086152570647751</v>
      </c>
      <c r="P33" s="27">
        <f t="shared" si="18"/>
        <v>18</v>
      </c>
      <c r="Q33" s="30">
        <f t="shared" si="11"/>
        <v>0.49362812101131748</v>
      </c>
      <c r="R33" s="28">
        <f t="shared" si="12"/>
        <v>5</v>
      </c>
      <c r="S33" s="30">
        <f t="shared" si="13"/>
        <v>2.4681406050565875</v>
      </c>
      <c r="T33" s="30">
        <f t="shared" si="14"/>
        <v>2.0127796114515286E-2</v>
      </c>
      <c r="U33" s="39">
        <f t="shared" si="15"/>
        <v>0.36230033006127516</v>
      </c>
    </row>
    <row r="34" spans="1:21">
      <c r="A34" s="27">
        <f>A33+1</f>
        <v>19</v>
      </c>
      <c r="B34" s="30">
        <f t="shared" si="0"/>
        <v>0.47464242404934376</v>
      </c>
      <c r="C34" s="28">
        <f t="shared" si="1"/>
        <v>5</v>
      </c>
      <c r="D34" s="30">
        <f>B34*C34</f>
        <v>2.3732121202467189</v>
      </c>
      <c r="E34" s="30">
        <f t="shared" si="3"/>
        <v>2.0892730891884256E-2</v>
      </c>
      <c r="F34" s="39">
        <f t="shared" si="4"/>
        <v>0.39696188694580087</v>
      </c>
      <c r="G34" s="30">
        <f t="shared" si="5"/>
        <v>1000.7533585969952</v>
      </c>
      <c r="I34" s="27">
        <f t="shared" si="17"/>
        <v>19</v>
      </c>
      <c r="J34" s="30">
        <f t="shared" si="6"/>
        <v>0.47464242404934376</v>
      </c>
      <c r="K34" s="34">
        <f t="shared" si="7"/>
        <v>5</v>
      </c>
      <c r="L34" s="30">
        <f t="shared" si="8"/>
        <v>2.3732121202467189</v>
      </c>
      <c r="M34" s="30">
        <f t="shared" si="9"/>
        <v>1.9810978937311836E-2</v>
      </c>
      <c r="N34" s="39">
        <f t="shared" si="10"/>
        <v>0.37640859980892488</v>
      </c>
      <c r="P34" s="27">
        <f t="shared" si="18"/>
        <v>19</v>
      </c>
      <c r="Q34" s="30">
        <f t="shared" si="11"/>
        <v>0.47464242404934376</v>
      </c>
      <c r="R34" s="28">
        <f t="shared" si="12"/>
        <v>5</v>
      </c>
      <c r="S34" s="30">
        <f t="shared" si="13"/>
        <v>2.3732121202467189</v>
      </c>
      <c r="T34" s="30">
        <f t="shared" si="14"/>
        <v>1.9353650110110851E-2</v>
      </c>
      <c r="U34" s="39">
        <f t="shared" si="15"/>
        <v>0.36771935209210616</v>
      </c>
    </row>
    <row r="35" spans="1:21" ht="15.75" thickBot="1">
      <c r="A35" s="31">
        <f>A34+1</f>
        <v>20</v>
      </c>
      <c r="B35" s="32">
        <f t="shared" si="0"/>
        <v>0.45638694620129205</v>
      </c>
      <c r="C35" s="33">
        <f>0.5*$B$2+$B$3</f>
        <v>105</v>
      </c>
      <c r="D35" s="32">
        <f>B35*C35</f>
        <v>47.920629351135666</v>
      </c>
      <c r="E35" s="32">
        <f t="shared" si="3"/>
        <v>0.42187245070150897</v>
      </c>
      <c r="F35" s="40">
        <f t="shared" si="4"/>
        <v>8.4374490140301788</v>
      </c>
      <c r="G35" s="30"/>
      <c r="I35" s="27">
        <f t="shared" si="17"/>
        <v>20</v>
      </c>
      <c r="J35" s="30">
        <f t="shared" si="6"/>
        <v>0.45638694620129205</v>
      </c>
      <c r="K35" s="34">
        <f t="shared" si="7"/>
        <v>5</v>
      </c>
      <c r="L35" s="30">
        <f t="shared" si="8"/>
        <v>2.2819347310064604</v>
      </c>
      <c r="M35" s="30">
        <f t="shared" si="9"/>
        <v>1.9049018208953685E-2</v>
      </c>
      <c r="N35" s="39">
        <f t="shared" si="10"/>
        <v>0.38098036417907372</v>
      </c>
      <c r="P35" s="27">
        <f t="shared" si="18"/>
        <v>20</v>
      </c>
      <c r="Q35" s="30">
        <f t="shared" si="11"/>
        <v>0.45638694620129205</v>
      </c>
      <c r="R35" s="28">
        <f t="shared" si="12"/>
        <v>5</v>
      </c>
      <c r="S35" s="30">
        <f t="shared" si="13"/>
        <v>2.2819347310064604</v>
      </c>
      <c r="T35" s="30">
        <f t="shared" si="14"/>
        <v>1.8609278952029663E-2</v>
      </c>
      <c r="U35" s="39">
        <f t="shared" si="15"/>
        <v>0.37218557904059324</v>
      </c>
    </row>
    <row r="36" spans="1:21" ht="15.75">
      <c r="G36" s="203">
        <f>SUM(G16:G34)/(B5*(1.04^2))</f>
        <v>48.318417373670947</v>
      </c>
      <c r="I36" s="27">
        <f t="shared" si="17"/>
        <v>21</v>
      </c>
      <c r="J36" s="30">
        <f t="shared" si="6"/>
        <v>0.43883360211662686</v>
      </c>
      <c r="K36" s="34">
        <f t="shared" si="7"/>
        <v>5</v>
      </c>
      <c r="L36" s="30">
        <f t="shared" si="8"/>
        <v>2.1941680105831343</v>
      </c>
      <c r="M36" s="30">
        <f t="shared" si="9"/>
        <v>1.8316363662455461E-2</v>
      </c>
      <c r="N36" s="39">
        <f t="shared" si="10"/>
        <v>0.38464363691156467</v>
      </c>
      <c r="P36" s="27">
        <f t="shared" si="18"/>
        <v>21</v>
      </c>
      <c r="Q36" s="30">
        <f t="shared" si="11"/>
        <v>0.43883360211662686</v>
      </c>
      <c r="R36" s="28">
        <f t="shared" si="12"/>
        <v>5</v>
      </c>
      <c r="S36" s="30">
        <f t="shared" si="13"/>
        <v>2.1941680105831343</v>
      </c>
      <c r="T36" s="30">
        <f t="shared" si="14"/>
        <v>1.7893537453874672E-2</v>
      </c>
      <c r="U36" s="39">
        <f t="shared" si="15"/>
        <v>0.37576428653136812</v>
      </c>
    </row>
    <row r="37" spans="1:21">
      <c r="I37" s="27">
        <f t="shared" si="17"/>
        <v>22</v>
      </c>
      <c r="J37" s="30">
        <f t="shared" si="6"/>
        <v>0.42195538665060278</v>
      </c>
      <c r="K37" s="34">
        <f t="shared" si="7"/>
        <v>5</v>
      </c>
      <c r="L37" s="30">
        <f t="shared" si="8"/>
        <v>2.1097769332530141</v>
      </c>
      <c r="M37" s="30">
        <f t="shared" si="9"/>
        <v>1.7611888136976409E-2</v>
      </c>
      <c r="N37" s="39">
        <f t="shared" si="10"/>
        <v>0.38746153901348102</v>
      </c>
      <c r="P37" s="27">
        <f t="shared" si="18"/>
        <v>22</v>
      </c>
      <c r="Q37" s="30">
        <f t="shared" si="11"/>
        <v>0.42195538665060278</v>
      </c>
      <c r="R37" s="28">
        <f t="shared" si="12"/>
        <v>5</v>
      </c>
      <c r="S37" s="30">
        <f t="shared" si="13"/>
        <v>2.1097769332530141</v>
      </c>
      <c r="T37" s="30">
        <f t="shared" si="14"/>
        <v>1.7205324474879494E-2</v>
      </c>
      <c r="U37" s="39">
        <f t="shared" si="15"/>
        <v>0.37851713844734886</v>
      </c>
    </row>
    <row r="38" spans="1:21">
      <c r="I38" s="27">
        <f t="shared" si="17"/>
        <v>23</v>
      </c>
      <c r="J38" s="30">
        <f t="shared" si="6"/>
        <v>0.40572633331788732</v>
      </c>
      <c r="K38" s="34">
        <f t="shared" si="7"/>
        <v>5</v>
      </c>
      <c r="L38" s="30">
        <f t="shared" si="8"/>
        <v>2.0286316665894368</v>
      </c>
      <c r="M38" s="30">
        <f t="shared" si="9"/>
        <v>1.6934507824015781E-2</v>
      </c>
      <c r="N38" s="39">
        <f t="shared" si="10"/>
        <v>0.38949367995236295</v>
      </c>
      <c r="P38" s="27">
        <f t="shared" si="18"/>
        <v>23</v>
      </c>
      <c r="Q38" s="30">
        <f t="shared" si="11"/>
        <v>0.40572633331788732</v>
      </c>
      <c r="R38" s="28">
        <f t="shared" si="12"/>
        <v>5</v>
      </c>
      <c r="S38" s="30">
        <f t="shared" si="13"/>
        <v>2.0286316665894368</v>
      </c>
      <c r="T38" s="30">
        <f t="shared" si="14"/>
        <v>1.654358122584567E-2</v>
      </c>
      <c r="U38" s="39">
        <f t="shared" si="15"/>
        <v>0.38050236819445044</v>
      </c>
    </row>
    <row r="39" spans="1:21">
      <c r="I39" s="27">
        <f t="shared" si="17"/>
        <v>24</v>
      </c>
      <c r="J39" s="30">
        <f t="shared" si="6"/>
        <v>0.39012147434412242</v>
      </c>
      <c r="K39" s="34">
        <f t="shared" si="7"/>
        <v>5</v>
      </c>
      <c r="L39" s="30">
        <f t="shared" si="8"/>
        <v>1.950607371720612</v>
      </c>
      <c r="M39" s="30">
        <f t="shared" si="9"/>
        <v>1.6283180600015171E-2</v>
      </c>
      <c r="N39" s="39">
        <f t="shared" si="10"/>
        <v>0.3907963344003641</v>
      </c>
      <c r="P39" s="27">
        <f t="shared" si="18"/>
        <v>24</v>
      </c>
      <c r="Q39" s="30">
        <f t="shared" si="11"/>
        <v>0.39012147434412242</v>
      </c>
      <c r="R39" s="28">
        <f t="shared" si="12"/>
        <v>5</v>
      </c>
      <c r="S39" s="30">
        <f t="shared" si="13"/>
        <v>1.950607371720612</v>
      </c>
      <c r="T39" s="30">
        <f t="shared" si="14"/>
        <v>1.590728964023622E-2</v>
      </c>
      <c r="U39" s="39">
        <f t="shared" si="15"/>
        <v>0.3817749513656693</v>
      </c>
    </row>
    <row r="40" spans="1:21">
      <c r="I40" s="27">
        <f t="shared" si="17"/>
        <v>25</v>
      </c>
      <c r="J40" s="30">
        <f t="shared" si="6"/>
        <v>0.37511680225396377</v>
      </c>
      <c r="K40" s="34">
        <f t="shared" si="7"/>
        <v>5</v>
      </c>
      <c r="L40" s="30">
        <f t="shared" si="8"/>
        <v>1.8755840112698188</v>
      </c>
      <c r="M40" s="30">
        <f t="shared" si="9"/>
        <v>1.5656904423091506E-2</v>
      </c>
      <c r="N40" s="39">
        <f t="shared" si="10"/>
        <v>0.39142261057728767</v>
      </c>
      <c r="P40" s="27">
        <f t="shared" si="18"/>
        <v>25</v>
      </c>
      <c r="Q40" s="30">
        <f t="shared" si="11"/>
        <v>0.37511680225396377</v>
      </c>
      <c r="R40" s="28">
        <f t="shared" si="12"/>
        <v>5</v>
      </c>
      <c r="S40" s="30">
        <f t="shared" si="13"/>
        <v>1.8755840112698188</v>
      </c>
      <c r="T40" s="30">
        <f t="shared" si="14"/>
        <v>1.5295470807919436E-2</v>
      </c>
      <c r="U40" s="39">
        <f t="shared" si="15"/>
        <v>0.38238677019798589</v>
      </c>
    </row>
    <row r="41" spans="1:21">
      <c r="I41" s="27">
        <f t="shared" si="17"/>
        <v>26</v>
      </c>
      <c r="J41" s="30">
        <f t="shared" si="6"/>
        <v>0.36068923293650368</v>
      </c>
      <c r="K41" s="34">
        <f t="shared" si="7"/>
        <v>5</v>
      </c>
      <c r="L41" s="30">
        <f t="shared" si="8"/>
        <v>1.8034461646825184</v>
      </c>
      <c r="M41" s="30">
        <f t="shared" si="9"/>
        <v>1.5054715791434142E-2</v>
      </c>
      <c r="N41" s="39">
        <f t="shared" si="10"/>
        <v>0.39142261057728767</v>
      </c>
      <c r="P41" s="27">
        <f t="shared" si="18"/>
        <v>26</v>
      </c>
      <c r="Q41" s="30">
        <f t="shared" si="11"/>
        <v>0.36068923293650368</v>
      </c>
      <c r="R41" s="28">
        <f t="shared" si="12"/>
        <v>5</v>
      </c>
      <c r="S41" s="30">
        <f t="shared" si="13"/>
        <v>1.8034461646825184</v>
      </c>
      <c r="T41" s="30">
        <f t="shared" si="14"/>
        <v>1.4707183469153307E-2</v>
      </c>
      <c r="U41" s="39">
        <f t="shared" si="15"/>
        <v>0.382386770197986</v>
      </c>
    </row>
    <row r="42" spans="1:21">
      <c r="I42" s="27">
        <f t="shared" si="17"/>
        <v>27</v>
      </c>
      <c r="J42" s="30">
        <f t="shared" si="6"/>
        <v>0.3468165701312535</v>
      </c>
      <c r="K42" s="34">
        <f t="shared" si="7"/>
        <v>5</v>
      </c>
      <c r="L42" s="30">
        <f t="shared" si="8"/>
        <v>1.7340828506562675</v>
      </c>
      <c r="M42" s="30">
        <f t="shared" si="9"/>
        <v>1.4475688260994367E-2</v>
      </c>
      <c r="N42" s="39">
        <f t="shared" si="10"/>
        <v>0.39084358304684791</v>
      </c>
      <c r="P42" s="27">
        <f t="shared" si="18"/>
        <v>27</v>
      </c>
      <c r="Q42" s="30">
        <f t="shared" si="11"/>
        <v>0.3468165701312535</v>
      </c>
      <c r="R42" s="28">
        <f t="shared" si="12"/>
        <v>5</v>
      </c>
      <c r="S42" s="30">
        <f t="shared" si="13"/>
        <v>1.7340828506562675</v>
      </c>
      <c r="T42" s="30">
        <f t="shared" si="14"/>
        <v>1.4141522566493564E-2</v>
      </c>
      <c r="U42" s="39">
        <f t="shared" si="15"/>
        <v>0.3818211092953262</v>
      </c>
    </row>
    <row r="43" spans="1:21">
      <c r="I43" s="27">
        <f t="shared" si="17"/>
        <v>28</v>
      </c>
      <c r="J43" s="30">
        <f t="shared" si="6"/>
        <v>0.3334774712800514</v>
      </c>
      <c r="K43" s="34">
        <f t="shared" si="7"/>
        <v>5</v>
      </c>
      <c r="L43" s="30">
        <f t="shared" si="8"/>
        <v>1.667387356400257</v>
      </c>
      <c r="M43" s="30">
        <f t="shared" si="9"/>
        <v>1.3918931020186889E-2</v>
      </c>
      <c r="N43" s="39">
        <f t="shared" si="10"/>
        <v>0.3897300685652329</v>
      </c>
      <c r="P43" s="27">
        <f t="shared" si="18"/>
        <v>28</v>
      </c>
      <c r="Q43" s="30">
        <f t="shared" si="11"/>
        <v>0.3334774712800514</v>
      </c>
      <c r="R43" s="28">
        <f t="shared" si="12"/>
        <v>5</v>
      </c>
      <c r="S43" s="30">
        <f t="shared" si="13"/>
        <v>1.667387356400257</v>
      </c>
      <c r="T43" s="30">
        <f t="shared" si="14"/>
        <v>1.3597617852397655E-2</v>
      </c>
      <c r="U43" s="39">
        <f t="shared" si="15"/>
        <v>0.38073329986713433</v>
      </c>
    </row>
    <row r="44" spans="1:21">
      <c r="I44" s="27">
        <f t="shared" si="17"/>
        <v>29</v>
      </c>
      <c r="J44" s="30">
        <f t="shared" si="6"/>
        <v>0.32065141469235708</v>
      </c>
      <c r="K44" s="34">
        <f t="shared" si="7"/>
        <v>5</v>
      </c>
      <c r="L44" s="30">
        <f t="shared" si="8"/>
        <v>1.6032570734617855</v>
      </c>
      <c r="M44" s="30">
        <f t="shared" si="9"/>
        <v>1.3383587519410468E-2</v>
      </c>
      <c r="N44" s="39">
        <f t="shared" si="10"/>
        <v>0.38812403806290358</v>
      </c>
      <c r="P44" s="27">
        <f t="shared" si="18"/>
        <v>29</v>
      </c>
      <c r="Q44" s="30">
        <f t="shared" si="11"/>
        <v>0.32065141469235708</v>
      </c>
      <c r="R44" s="28">
        <f t="shared" si="12"/>
        <v>5</v>
      </c>
      <c r="S44" s="30">
        <f t="shared" si="13"/>
        <v>1.6032570734617855</v>
      </c>
      <c r="T44" s="30">
        <f t="shared" si="14"/>
        <v>1.307463255038236E-2</v>
      </c>
      <c r="U44" s="39">
        <f t="shared" si="15"/>
        <v>0.37916434396108845</v>
      </c>
    </row>
    <row r="45" spans="1:21">
      <c r="I45" s="27">
        <f t="shared" si="17"/>
        <v>30</v>
      </c>
      <c r="J45" s="30">
        <f t="shared" si="6"/>
        <v>0.30831866797342034</v>
      </c>
      <c r="K45" s="34">
        <f t="shared" si="7"/>
        <v>5</v>
      </c>
      <c r="L45" s="30">
        <f t="shared" si="8"/>
        <v>1.5415933398671018</v>
      </c>
      <c r="M45" s="30">
        <f t="shared" si="9"/>
        <v>1.28688341532793E-2</v>
      </c>
      <c r="N45" s="39">
        <f t="shared" si="10"/>
        <v>0.38606502459837899</v>
      </c>
      <c r="P45" s="27">
        <f t="shared" si="18"/>
        <v>30</v>
      </c>
      <c r="Q45" s="30">
        <f t="shared" si="11"/>
        <v>0.30831866797342034</v>
      </c>
      <c r="R45" s="28">
        <f t="shared" si="12"/>
        <v>5</v>
      </c>
      <c r="S45" s="30">
        <f t="shared" si="13"/>
        <v>1.5415933398671018</v>
      </c>
      <c r="T45" s="30">
        <f t="shared" si="14"/>
        <v>1.257176206767535E-2</v>
      </c>
      <c r="U45" s="39">
        <f t="shared" si="15"/>
        <v>0.37715286203026049</v>
      </c>
    </row>
    <row r="46" spans="1:21">
      <c r="I46" s="27">
        <f t="shared" si="17"/>
        <v>31</v>
      </c>
      <c r="J46" s="30">
        <f t="shared" si="6"/>
        <v>0.29646025766675027</v>
      </c>
      <c r="K46" s="34">
        <f t="shared" si="7"/>
        <v>5</v>
      </c>
      <c r="L46" s="30">
        <f t="shared" si="8"/>
        <v>1.4823012883337514</v>
      </c>
      <c r="M46" s="30">
        <f t="shared" si="9"/>
        <v>1.2373878993537786E-2</v>
      </c>
      <c r="N46" s="39">
        <f t="shared" si="10"/>
        <v>0.38359024879967135</v>
      </c>
      <c r="P46" s="27">
        <f t="shared" si="18"/>
        <v>31</v>
      </c>
      <c r="Q46" s="30">
        <f t="shared" si="11"/>
        <v>0.29646025766675027</v>
      </c>
      <c r="R46" s="28">
        <f t="shared" si="12"/>
        <v>5</v>
      </c>
      <c r="S46" s="30">
        <f t="shared" si="13"/>
        <v>1.4823012883337514</v>
      </c>
      <c r="T46" s="30">
        <f t="shared" si="14"/>
        <v>1.208823275738014E-2</v>
      </c>
      <c r="U46" s="39">
        <f t="shared" si="15"/>
        <v>0.37473521547878436</v>
      </c>
    </row>
    <row r="47" spans="1:21">
      <c r="I47" s="27">
        <f t="shared" si="17"/>
        <v>32</v>
      </c>
      <c r="J47" s="30">
        <f t="shared" si="6"/>
        <v>0.28505794006418295</v>
      </c>
      <c r="K47" s="34">
        <f t="shared" si="7"/>
        <v>5</v>
      </c>
      <c r="L47" s="30">
        <f t="shared" si="8"/>
        <v>1.4252897003209148</v>
      </c>
      <c r="M47" s="30">
        <f t="shared" si="9"/>
        <v>1.1897960570709409E-2</v>
      </c>
      <c r="N47" s="39">
        <f t="shared" si="10"/>
        <v>0.3807347382627011</v>
      </c>
      <c r="P47" s="27">
        <f t="shared" si="18"/>
        <v>32</v>
      </c>
      <c r="Q47" s="30">
        <f t="shared" si="11"/>
        <v>0.28505794006418295</v>
      </c>
      <c r="R47" s="28">
        <f t="shared" si="12"/>
        <v>5</v>
      </c>
      <c r="S47" s="30">
        <f t="shared" si="13"/>
        <v>1.4252897003209148</v>
      </c>
      <c r="T47" s="30">
        <f t="shared" si="14"/>
        <v>1.1623300728250135E-2</v>
      </c>
      <c r="U47" s="39">
        <f t="shared" si="15"/>
        <v>0.37194562330400432</v>
      </c>
    </row>
    <row r="48" spans="1:21">
      <c r="I48" s="27">
        <f t="shared" si="17"/>
        <v>33</v>
      </c>
      <c r="J48" s="30">
        <f t="shared" si="6"/>
        <v>0.27409417313863743</v>
      </c>
      <c r="K48" s="34">
        <f t="shared" si="7"/>
        <v>5</v>
      </c>
      <c r="L48" s="30">
        <f t="shared" si="8"/>
        <v>1.3704708656931872</v>
      </c>
      <c r="M48" s="30">
        <f t="shared" si="9"/>
        <v>1.14403467026052E-2</v>
      </c>
      <c r="N48" s="39">
        <f t="shared" si="10"/>
        <v>0.37753144118597159</v>
      </c>
      <c r="P48" s="27">
        <f t="shared" si="18"/>
        <v>33</v>
      </c>
      <c r="Q48" s="30">
        <f t="shared" si="11"/>
        <v>0.27409417313863743</v>
      </c>
      <c r="R48" s="28">
        <f t="shared" si="12"/>
        <v>5</v>
      </c>
      <c r="S48" s="30">
        <f t="shared" si="13"/>
        <v>1.3704708656931872</v>
      </c>
      <c r="T48" s="30">
        <f t="shared" si="14"/>
        <v>1.1176250700240514E-2</v>
      </c>
      <c r="U48" s="39">
        <f t="shared" si="15"/>
        <v>0.36881627310793696</v>
      </c>
    </row>
    <row r="49" spans="9:21">
      <c r="I49" s="27">
        <f t="shared" si="17"/>
        <v>34</v>
      </c>
      <c r="J49" s="30">
        <f t="shared" si="6"/>
        <v>0.26355208955638215</v>
      </c>
      <c r="K49" s="34">
        <f t="shared" si="7"/>
        <v>5</v>
      </c>
      <c r="L49" s="30">
        <f t="shared" si="8"/>
        <v>1.3177604477819107</v>
      </c>
      <c r="M49" s="30">
        <f t="shared" si="9"/>
        <v>1.1000333367889616E-2</v>
      </c>
      <c r="N49" s="39">
        <f t="shared" si="10"/>
        <v>0.37401133450824692</v>
      </c>
      <c r="P49" s="27">
        <f t="shared" si="18"/>
        <v>34</v>
      </c>
      <c r="Q49" s="30">
        <f t="shared" si="11"/>
        <v>0.26355208955638215</v>
      </c>
      <c r="R49" s="28">
        <f t="shared" si="12"/>
        <v>5</v>
      </c>
      <c r="S49" s="30">
        <f t="shared" si="13"/>
        <v>1.3177604477819107</v>
      </c>
      <c r="T49" s="30">
        <f t="shared" si="14"/>
        <v>1.0746394904077416E-2</v>
      </c>
      <c r="U49" s="39">
        <f t="shared" si="15"/>
        <v>0.36537742673863216</v>
      </c>
    </row>
    <row r="50" spans="9:21">
      <c r="I50" s="27">
        <f t="shared" si="17"/>
        <v>35</v>
      </c>
      <c r="J50" s="30">
        <f t="shared" si="6"/>
        <v>0.25341547072729048</v>
      </c>
      <c r="K50" s="34">
        <f t="shared" si="7"/>
        <v>5</v>
      </c>
      <c r="L50" s="30">
        <f t="shared" si="8"/>
        <v>1.2670773536364524</v>
      </c>
      <c r="M50" s="30">
        <f t="shared" si="9"/>
        <v>1.0577243622970783E-2</v>
      </c>
      <c r="N50" s="39">
        <f t="shared" si="10"/>
        <v>0.37020352680397739</v>
      </c>
      <c r="P50" s="27">
        <f t="shared" si="18"/>
        <v>35</v>
      </c>
      <c r="Q50" s="30">
        <f t="shared" si="11"/>
        <v>0.25341547072729048</v>
      </c>
      <c r="R50" s="28">
        <f t="shared" si="12"/>
        <v>5</v>
      </c>
      <c r="S50" s="30">
        <f t="shared" si="13"/>
        <v>1.2670773536364524</v>
      </c>
      <c r="T50" s="30">
        <f t="shared" si="14"/>
        <v>1.033307202315136E-2</v>
      </c>
      <c r="U50" s="39">
        <f t="shared" si="15"/>
        <v>0.36165752081029762</v>
      </c>
    </row>
    <row r="51" spans="9:21">
      <c r="I51" s="27">
        <f t="shared" si="17"/>
        <v>36</v>
      </c>
      <c r="J51" s="30">
        <f t="shared" si="6"/>
        <v>0.24366872185316396</v>
      </c>
      <c r="K51" s="34">
        <f t="shared" si="7"/>
        <v>5</v>
      </c>
      <c r="L51" s="30">
        <f t="shared" si="8"/>
        <v>1.2183436092658197</v>
      </c>
      <c r="M51" s="30">
        <f t="shared" si="9"/>
        <v>1.0170426560548831E-2</v>
      </c>
      <c r="N51" s="39">
        <f t="shared" si="10"/>
        <v>0.3661353561797579</v>
      </c>
      <c r="P51" s="27">
        <f t="shared" si="18"/>
        <v>36</v>
      </c>
      <c r="Q51" s="30">
        <f t="shared" si="11"/>
        <v>0.24366872185316396</v>
      </c>
      <c r="R51" s="28">
        <f t="shared" si="12"/>
        <v>5</v>
      </c>
      <c r="S51" s="30">
        <f t="shared" si="13"/>
        <v>1.2183436092658197</v>
      </c>
      <c r="T51" s="30">
        <f t="shared" si="14"/>
        <v>9.9356461761070779E-3</v>
      </c>
      <c r="U51" s="39">
        <f t="shared" si="15"/>
        <v>0.35768326233985481</v>
      </c>
    </row>
    <row r="52" spans="9:21">
      <c r="I52" s="27">
        <f t="shared" si="17"/>
        <v>37</v>
      </c>
      <c r="J52" s="30">
        <f t="shared" si="6"/>
        <v>0.23429684793573452</v>
      </c>
      <c r="K52" s="34">
        <f t="shared" si="7"/>
        <v>5</v>
      </c>
      <c r="L52" s="30">
        <f t="shared" si="8"/>
        <v>1.1714842396786727</v>
      </c>
      <c r="M52" s="30">
        <f t="shared" si="9"/>
        <v>9.7792563082200277E-3</v>
      </c>
      <c r="N52" s="39">
        <f t="shared" si="10"/>
        <v>0.36183248340414104</v>
      </c>
      <c r="P52" s="27">
        <f t="shared" si="18"/>
        <v>37</v>
      </c>
      <c r="Q52" s="30">
        <f t="shared" si="11"/>
        <v>0.23429684793573452</v>
      </c>
      <c r="R52" s="28">
        <f t="shared" si="12"/>
        <v>5</v>
      </c>
      <c r="S52" s="30">
        <f t="shared" si="13"/>
        <v>1.1714842396786727</v>
      </c>
      <c r="T52" s="30">
        <f t="shared" si="14"/>
        <v>9.5535059385644973E-3</v>
      </c>
      <c r="U52" s="39">
        <f t="shared" si="15"/>
        <v>0.35347971972688641</v>
      </c>
    </row>
    <row r="53" spans="9:21">
      <c r="I53" s="27">
        <f t="shared" si="17"/>
        <v>38</v>
      </c>
      <c r="J53" s="30">
        <f t="shared" si="6"/>
        <v>0.22528543070743706</v>
      </c>
      <c r="K53" s="34">
        <f t="shared" si="7"/>
        <v>5</v>
      </c>
      <c r="L53" s="30">
        <f t="shared" si="8"/>
        <v>1.1264271535371853</v>
      </c>
      <c r="M53" s="30">
        <f t="shared" si="9"/>
        <v>9.4031310655961799E-3</v>
      </c>
      <c r="N53" s="39">
        <f t="shared" si="10"/>
        <v>0.35731898049265481</v>
      </c>
      <c r="P53" s="27">
        <f t="shared" si="18"/>
        <v>38</v>
      </c>
      <c r="Q53" s="30">
        <f t="shared" si="11"/>
        <v>0.22528543070743706</v>
      </c>
      <c r="R53" s="28">
        <f t="shared" si="12"/>
        <v>5</v>
      </c>
      <c r="S53" s="30">
        <f t="shared" si="13"/>
        <v>1.1264271535371853</v>
      </c>
      <c r="T53" s="30">
        <f t="shared" si="14"/>
        <v>9.1860634024658622E-3</v>
      </c>
      <c r="U53" s="39">
        <f t="shared" si="15"/>
        <v>0.34907040929370275</v>
      </c>
    </row>
    <row r="54" spans="9:21">
      <c r="I54" s="27">
        <f t="shared" si="17"/>
        <v>39</v>
      </c>
      <c r="J54" s="30">
        <f t="shared" si="6"/>
        <v>0.21662060644945874</v>
      </c>
      <c r="K54" s="34">
        <f t="shared" si="7"/>
        <v>5</v>
      </c>
      <c r="L54" s="30">
        <f t="shared" si="8"/>
        <v>1.0831030322472937</v>
      </c>
      <c r="M54" s="30">
        <f t="shared" si="9"/>
        <v>9.0414721784578666E-3</v>
      </c>
      <c r="N54" s="39">
        <f t="shared" si="10"/>
        <v>0.35261741495985682</v>
      </c>
      <c r="P54" s="27">
        <f t="shared" si="18"/>
        <v>39</v>
      </c>
      <c r="Q54" s="30">
        <f t="shared" si="11"/>
        <v>0.21662060644945874</v>
      </c>
      <c r="R54" s="28">
        <f t="shared" si="12"/>
        <v>5</v>
      </c>
      <c r="S54" s="30">
        <f t="shared" si="13"/>
        <v>1.0831030322472937</v>
      </c>
      <c r="T54" s="30">
        <f t="shared" si="14"/>
        <v>8.8327532716017919E-3</v>
      </c>
      <c r="U54" s="39">
        <f t="shared" si="15"/>
        <v>0.34447737759246988</v>
      </c>
    </row>
    <row r="55" spans="9:21" ht="15.75" thickBot="1">
      <c r="I55" s="31">
        <f t="shared" si="17"/>
        <v>40</v>
      </c>
      <c r="J55" s="32">
        <f t="shared" si="6"/>
        <v>0.20828904466294101</v>
      </c>
      <c r="K55" s="35">
        <f>0.5*$B$2+B3</f>
        <v>105</v>
      </c>
      <c r="L55" s="32">
        <f t="shared" si="8"/>
        <v>21.870349689608805</v>
      </c>
      <c r="M55" s="32">
        <f t="shared" si="9"/>
        <v>0.1825681882188607</v>
      </c>
      <c r="N55" s="40">
        <f t="shared" si="10"/>
        <v>7.3027275287544278</v>
      </c>
      <c r="P55" s="27">
        <f t="shared" si="18"/>
        <v>40</v>
      </c>
      <c r="Q55" s="30">
        <f t="shared" si="11"/>
        <v>0.20828904466294101</v>
      </c>
      <c r="R55" s="28">
        <f t="shared" si="12"/>
        <v>5</v>
      </c>
      <c r="S55" s="30">
        <f t="shared" si="13"/>
        <v>1.0414452233147051</v>
      </c>
      <c r="T55" s="30">
        <f t="shared" si="14"/>
        <v>8.4930319919247974E-3</v>
      </c>
      <c r="U55" s="39">
        <f t="shared" si="15"/>
        <v>0.33972127967699189</v>
      </c>
    </row>
    <row r="56" spans="9:21">
      <c r="P56" s="27">
        <f t="shared" si="18"/>
        <v>41</v>
      </c>
      <c r="Q56" s="30">
        <f t="shared" si="11"/>
        <v>0.20027792756052021</v>
      </c>
      <c r="R56" s="28">
        <f t="shared" si="12"/>
        <v>5</v>
      </c>
      <c r="S56" s="30">
        <f t="shared" si="13"/>
        <v>1.001389637802601</v>
      </c>
      <c r="T56" s="30">
        <f t="shared" si="14"/>
        <v>8.1663769153123046E-3</v>
      </c>
      <c r="U56" s="39">
        <f t="shared" si="15"/>
        <v>0.33482145352780451</v>
      </c>
    </row>
    <row r="57" spans="9:21">
      <c r="P57" s="27">
        <f t="shared" si="18"/>
        <v>42</v>
      </c>
      <c r="Q57" s="30">
        <f t="shared" si="11"/>
        <v>0.19257493034665407</v>
      </c>
      <c r="R57" s="28">
        <f t="shared" si="12"/>
        <v>5</v>
      </c>
      <c r="S57" s="30">
        <f t="shared" si="13"/>
        <v>0.96287465173327036</v>
      </c>
      <c r="T57" s="30">
        <f t="shared" si="14"/>
        <v>7.8522854954926023E-3</v>
      </c>
      <c r="U57" s="39">
        <f t="shared" si="15"/>
        <v>0.32979599081068928</v>
      </c>
    </row>
    <row r="58" spans="9:21">
      <c r="P58" s="27">
        <f t="shared" si="18"/>
        <v>43</v>
      </c>
      <c r="Q58" s="30">
        <f t="shared" si="11"/>
        <v>0.18516820225639813</v>
      </c>
      <c r="R58" s="28">
        <f t="shared" si="12"/>
        <v>5</v>
      </c>
      <c r="S58" s="30">
        <f t="shared" si="13"/>
        <v>0.92584101128199059</v>
      </c>
      <c r="T58" s="30">
        <f t="shared" si="14"/>
        <v>7.5502745148967321E-3</v>
      </c>
      <c r="U58" s="39">
        <f t="shared" si="15"/>
        <v>0.32466180414055945</v>
      </c>
    </row>
    <row r="59" spans="9:21">
      <c r="P59" s="27">
        <f t="shared" si="18"/>
        <v>44</v>
      </c>
      <c r="Q59" s="30">
        <f t="shared" si="11"/>
        <v>0.17804634832345972</v>
      </c>
      <c r="R59" s="28">
        <f t="shared" si="12"/>
        <v>5</v>
      </c>
      <c r="S59" s="30">
        <f t="shared" si="13"/>
        <v>0.89023174161729868</v>
      </c>
      <c r="T59" s="30">
        <f t="shared" si="14"/>
        <v>7.2598793412468575E-3</v>
      </c>
      <c r="U59" s="39">
        <f t="shared" si="15"/>
        <v>0.31943469101486172</v>
      </c>
    </row>
    <row r="60" spans="9:21">
      <c r="P60" s="27">
        <f t="shared" si="18"/>
        <v>45</v>
      </c>
      <c r="Q60" s="30">
        <f t="shared" si="11"/>
        <v>0.17119841184948048</v>
      </c>
      <c r="R60" s="28">
        <f t="shared" si="12"/>
        <v>5</v>
      </c>
      <c r="S60" s="30">
        <f t="shared" si="13"/>
        <v>0.8559920592474024</v>
      </c>
      <c r="T60" s="30">
        <f t="shared" si="14"/>
        <v>6.9806532127373614E-3</v>
      </c>
      <c r="U60" s="39">
        <f t="shared" si="15"/>
        <v>0.31412939457318129</v>
      </c>
    </row>
    <row r="61" spans="9:21">
      <c r="P61" s="27">
        <f t="shared" si="18"/>
        <v>46</v>
      </c>
      <c r="Q61" s="30">
        <f t="shared" si="11"/>
        <v>0.1646138575475774</v>
      </c>
      <c r="R61" s="28">
        <f t="shared" si="12"/>
        <v>5</v>
      </c>
      <c r="S61" s="30">
        <f t="shared" si="13"/>
        <v>0.82306928773788701</v>
      </c>
      <c r="T61" s="30">
        <f t="shared" si="14"/>
        <v>6.7121665507090022E-3</v>
      </c>
      <c r="U61" s="39">
        <f t="shared" si="15"/>
        <v>0.30875966133261412</v>
      </c>
    </row>
    <row r="62" spans="9:21">
      <c r="P62" s="27">
        <f t="shared" si="18"/>
        <v>47</v>
      </c>
      <c r="Q62" s="30">
        <f t="shared" si="11"/>
        <v>0.15828255533420904</v>
      </c>
      <c r="R62" s="28">
        <f t="shared" si="12"/>
        <v>5</v>
      </c>
      <c r="S62" s="30">
        <f t="shared" si="13"/>
        <v>0.79141277667104526</v>
      </c>
      <c r="T62" s="30">
        <f t="shared" si="14"/>
        <v>6.4540062987586567E-3</v>
      </c>
      <c r="U62" s="39">
        <f t="shared" si="15"/>
        <v>0.30333829604165685</v>
      </c>
    </row>
    <row r="63" spans="9:21">
      <c r="P63" s="27">
        <f t="shared" si="18"/>
        <v>48</v>
      </c>
      <c r="Q63" s="30">
        <f t="shared" si="11"/>
        <v>0.15219476474443175</v>
      </c>
      <c r="R63" s="28">
        <f t="shared" si="12"/>
        <v>5</v>
      </c>
      <c r="S63" s="30">
        <f t="shared" si="13"/>
        <v>0.76097382372215872</v>
      </c>
      <c r="T63" s="30">
        <f t="shared" si="14"/>
        <v>6.2057752872679379E-3</v>
      </c>
      <c r="U63" s="39">
        <f t="shared" si="15"/>
        <v>0.29787721378886101</v>
      </c>
    </row>
    <row r="64" spans="9:21">
      <c r="P64" s="27">
        <f t="shared" si="18"/>
        <v>49</v>
      </c>
      <c r="Q64" s="30">
        <f t="shared" si="11"/>
        <v>0.14634111994656898</v>
      </c>
      <c r="R64" s="28">
        <f t="shared" si="12"/>
        <v>5</v>
      </c>
      <c r="S64" s="30">
        <f t="shared" si="13"/>
        <v>0.73170559973284488</v>
      </c>
      <c r="T64" s="30">
        <f t="shared" si="14"/>
        <v>5.9670916223730167E-3</v>
      </c>
      <c r="U64" s="39">
        <f t="shared" si="15"/>
        <v>0.2923874894962778</v>
      </c>
    </row>
    <row r="65" spans="16:21">
      <c r="P65" s="27">
        <f t="shared" si="18"/>
        <v>50</v>
      </c>
      <c r="Q65" s="30">
        <f t="shared" si="11"/>
        <v>0.14071261533323939</v>
      </c>
      <c r="R65" s="28">
        <f t="shared" si="12"/>
        <v>5</v>
      </c>
      <c r="S65" s="30">
        <f t="shared" si="13"/>
        <v>0.703563076666197</v>
      </c>
      <c r="T65" s="30">
        <f t="shared" si="14"/>
        <v>5.7375880984355931E-3</v>
      </c>
      <c r="U65" s="39">
        <f t="shared" si="15"/>
        <v>0.28687940492177966</v>
      </c>
    </row>
    <row r="66" spans="16:21">
      <c r="P66" s="27">
        <f t="shared" si="18"/>
        <v>51</v>
      </c>
      <c r="Q66" s="30">
        <f t="shared" si="11"/>
        <v>0.13530059166657632</v>
      </c>
      <c r="R66" s="28">
        <f t="shared" si="12"/>
        <v>5</v>
      </c>
      <c r="S66" s="30">
        <f t="shared" si="13"/>
        <v>0.67650295833288165</v>
      </c>
      <c r="T66" s="30">
        <f t="shared" si="14"/>
        <v>5.5169116331111462E-3</v>
      </c>
      <c r="U66" s="39">
        <f t="shared" si="15"/>
        <v>0.28136249328866847</v>
      </c>
    </row>
    <row r="67" spans="16:21">
      <c r="P67" s="27">
        <f t="shared" si="18"/>
        <v>52</v>
      </c>
      <c r="Q67" s="30">
        <f t="shared" si="11"/>
        <v>0.13009672275632339</v>
      </c>
      <c r="R67" s="28">
        <f t="shared" si="12"/>
        <v>5</v>
      </c>
      <c r="S67" s="30">
        <f t="shared" si="13"/>
        <v>0.65048361378161701</v>
      </c>
      <c r="T67" s="30">
        <f t="shared" si="14"/>
        <v>5.3047227241453335E-3</v>
      </c>
      <c r="U67" s="39">
        <f t="shared" si="15"/>
        <v>0.27584558165555734</v>
      </c>
    </row>
    <row r="68" spans="16:21">
      <c r="P68" s="27">
        <f t="shared" si="18"/>
        <v>53</v>
      </c>
      <c r="Q68" s="30">
        <f t="shared" si="11"/>
        <v>0.12509300265031092</v>
      </c>
      <c r="R68" s="28">
        <f t="shared" si="12"/>
        <v>5</v>
      </c>
      <c r="S68" s="30">
        <f t="shared" si="13"/>
        <v>0.62546501325155468</v>
      </c>
      <c r="T68" s="30">
        <f t="shared" si="14"/>
        <v>5.1006949270628191E-3</v>
      </c>
      <c r="U68" s="39">
        <f t="shared" si="15"/>
        <v>0.27033683113432944</v>
      </c>
    </row>
    <row r="69" spans="16:21">
      <c r="P69" s="27">
        <f t="shared" si="18"/>
        <v>54</v>
      </c>
      <c r="Q69" s="30">
        <f t="shared" si="11"/>
        <v>0.12028173331760666</v>
      </c>
      <c r="R69" s="28">
        <f t="shared" si="12"/>
        <v>5</v>
      </c>
      <c r="S69" s="30">
        <f t="shared" si="13"/>
        <v>0.60140866658803338</v>
      </c>
      <c r="T69" s="30">
        <f t="shared" si="14"/>
        <v>4.9045143529450191E-3</v>
      </c>
      <c r="U69" s="39">
        <f t="shared" si="15"/>
        <v>0.26484377505903101</v>
      </c>
    </row>
    <row r="70" spans="16:21">
      <c r="P70" s="27">
        <f t="shared" si="18"/>
        <v>55</v>
      </c>
      <c r="Q70" s="30">
        <f t="shared" si="11"/>
        <v>0.11565551280539103</v>
      </c>
      <c r="R70" s="28">
        <f t="shared" si="12"/>
        <v>5</v>
      </c>
      <c r="S70" s="30">
        <f t="shared" si="13"/>
        <v>0.57827756402695518</v>
      </c>
      <c r="T70" s="30">
        <f t="shared" si="14"/>
        <v>4.7158791855240563E-3</v>
      </c>
      <c r="U70" s="39">
        <f t="shared" si="15"/>
        <v>0.2593733552038231</v>
      </c>
    </row>
    <row r="71" spans="16:21">
      <c r="P71" s="27">
        <f t="shared" si="18"/>
        <v>56</v>
      </c>
      <c r="Q71" s="30">
        <f t="shared" si="11"/>
        <v>0.11120722385133754</v>
      </c>
      <c r="R71" s="28">
        <f t="shared" si="12"/>
        <v>5</v>
      </c>
      <c r="S71" s="30">
        <f t="shared" si="13"/>
        <v>0.55603611925668772</v>
      </c>
      <c r="T71" s="30">
        <f t="shared" si="14"/>
        <v>4.5344992168500553E-3</v>
      </c>
      <c r="U71" s="39">
        <f t="shared" si="15"/>
        <v>0.25393195614360309</v>
      </c>
    </row>
    <row r="72" spans="16:21">
      <c r="P72" s="27">
        <f t="shared" si="18"/>
        <v>57</v>
      </c>
      <c r="Q72" s="30">
        <f t="shared" si="11"/>
        <v>0.10693002293397837</v>
      </c>
      <c r="R72" s="28">
        <f t="shared" si="12"/>
        <v>5</v>
      </c>
      <c r="S72" s="30">
        <f t="shared" si="13"/>
        <v>0.53465011466989187</v>
      </c>
      <c r="T72" s="30">
        <f t="shared" si="14"/>
        <v>4.3600954008173589E-3</v>
      </c>
      <c r="U72" s="39">
        <f t="shared" si="15"/>
        <v>0.24852543784658945</v>
      </c>
    </row>
    <row r="73" spans="16:21">
      <c r="P73" s="27">
        <f t="shared" si="18"/>
        <v>58</v>
      </c>
      <c r="Q73" s="30">
        <f t="shared" si="11"/>
        <v>0.10281732974420998</v>
      </c>
      <c r="R73" s="28">
        <f t="shared" si="12"/>
        <v>5</v>
      </c>
      <c r="S73" s="30">
        <f t="shared" si="13"/>
        <v>0.51408664872104992</v>
      </c>
      <c r="T73" s="30">
        <f t="shared" si="14"/>
        <v>4.1923994238628453E-3</v>
      </c>
      <c r="U73" s="39">
        <f t="shared" si="15"/>
        <v>0.24315916658404502</v>
      </c>
    </row>
    <row r="74" spans="16:21">
      <c r="P74" s="27">
        <f t="shared" si="18"/>
        <v>59</v>
      </c>
      <c r="Q74" s="30">
        <f t="shared" si="11"/>
        <v>9.8862817061740368E-2</v>
      </c>
      <c r="R74" s="28">
        <f t="shared" si="12"/>
        <v>5</v>
      </c>
      <c r="S74" s="30">
        <f t="shared" si="13"/>
        <v>0.49431408530870186</v>
      </c>
      <c r="T74" s="30">
        <f t="shared" si="14"/>
        <v>4.0311532921758131E-3</v>
      </c>
      <c r="U74" s="39">
        <f t="shared" si="15"/>
        <v>0.23783804423837296</v>
      </c>
    </row>
    <row r="75" spans="16:21" ht="15.75" thickBot="1">
      <c r="P75" s="31">
        <f t="shared" si="18"/>
        <v>60</v>
      </c>
      <c r="Q75" s="32">
        <f t="shared" si="11"/>
        <v>9.506040102090417E-2</v>
      </c>
      <c r="R75" s="33">
        <f>0.5*$B$2+B3</f>
        <v>105</v>
      </c>
      <c r="S75" s="32">
        <f t="shared" si="13"/>
        <v>9.9813421071949371</v>
      </c>
      <c r="T75" s="32">
        <f t="shared" si="14"/>
        <v>8.1398287630473118E-2</v>
      </c>
      <c r="U75" s="40">
        <f t="shared" si="15"/>
        <v>4.8838972578283872</v>
      </c>
    </row>
  </sheetData>
  <mergeCells count="3">
    <mergeCell ref="A13:F13"/>
    <mergeCell ref="I13:N13"/>
    <mergeCell ref="P13:U1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"/>
  <sheetViews>
    <sheetView topLeftCell="A4" workbookViewId="0">
      <selection activeCell="F91" sqref="F91"/>
    </sheetView>
  </sheetViews>
  <sheetFormatPr defaultRowHeight="15"/>
  <cols>
    <col min="1" max="1" width="11.28515625" bestFit="1" customWidth="1"/>
    <col min="2" max="2" width="10.5703125" bestFit="1" customWidth="1"/>
    <col min="3" max="4" width="10.5703125" customWidth="1"/>
    <col min="5" max="5" width="7.7109375" bestFit="1" customWidth="1"/>
    <col min="6" max="6" width="12" bestFit="1" customWidth="1"/>
  </cols>
  <sheetData>
    <row r="1" spans="1:26">
      <c r="A1" s="12" t="s">
        <v>14</v>
      </c>
      <c r="B1" s="6">
        <v>10</v>
      </c>
    </row>
    <row r="2" spans="1:26" ht="15.75" thickBot="1">
      <c r="A2" s="9" t="s">
        <v>30</v>
      </c>
      <c r="B2" s="13">
        <v>100</v>
      </c>
    </row>
    <row r="4" spans="1:26" ht="15.75" thickBot="1"/>
    <row r="5" spans="1:26">
      <c r="A5" s="12"/>
      <c r="B5" s="59" t="s">
        <v>56</v>
      </c>
      <c r="C5" s="59" t="s">
        <v>57</v>
      </c>
      <c r="D5" s="60" t="s">
        <v>58</v>
      </c>
      <c r="I5" s="57"/>
      <c r="J5" s="57"/>
      <c r="K5" s="19"/>
      <c r="L5" s="57"/>
      <c r="M5" s="57"/>
    </row>
    <row r="6" spans="1:26" ht="18">
      <c r="A6" s="7" t="s">
        <v>47</v>
      </c>
      <c r="B6" s="19">
        <v>0.05</v>
      </c>
      <c r="C6" s="19">
        <v>0.05</v>
      </c>
      <c r="D6" s="8">
        <v>0.05</v>
      </c>
      <c r="I6" s="19"/>
      <c r="J6" s="19"/>
      <c r="K6" s="19"/>
      <c r="L6" s="19"/>
      <c r="M6" s="19"/>
    </row>
    <row r="7" spans="1:26" ht="18">
      <c r="A7" s="7" t="s">
        <v>48</v>
      </c>
      <c r="B7" s="19">
        <v>0.1</v>
      </c>
      <c r="C7" s="19">
        <v>0.1</v>
      </c>
      <c r="D7" s="8">
        <v>0.1</v>
      </c>
      <c r="I7" s="19"/>
      <c r="J7" s="19"/>
      <c r="K7" s="19"/>
      <c r="L7" s="19"/>
      <c r="M7" s="19"/>
    </row>
    <row r="8" spans="1:26" ht="18">
      <c r="A8" s="7" t="s">
        <v>49</v>
      </c>
      <c r="B8" s="19">
        <v>0.15</v>
      </c>
      <c r="C8" s="19">
        <v>0.15</v>
      </c>
      <c r="D8" s="8">
        <v>0.15</v>
      </c>
      <c r="I8" s="19"/>
      <c r="J8" s="19"/>
      <c r="K8" s="19"/>
      <c r="L8" s="19"/>
      <c r="M8" s="19"/>
    </row>
    <row r="9" spans="1:26">
      <c r="A9" s="7"/>
      <c r="B9" s="19"/>
      <c r="C9" s="19"/>
      <c r="D9" s="8"/>
      <c r="I9" s="19"/>
      <c r="J9" s="19"/>
      <c r="K9" s="19"/>
      <c r="L9" s="19"/>
      <c r="M9" s="19"/>
    </row>
    <row r="10" spans="1:26" ht="18">
      <c r="A10" s="18" t="s">
        <v>59</v>
      </c>
      <c r="B10" s="16">
        <f>SUM(F15:F34)/B2</f>
        <v>1.3897290571411713</v>
      </c>
      <c r="C10" s="16">
        <f>SUM(O15:O54)/B2</f>
        <v>1.6275693763021974</v>
      </c>
      <c r="D10" s="42">
        <f>SUM(X15:X74)/B2</f>
        <v>1.7727164121264416</v>
      </c>
      <c r="I10" s="16"/>
      <c r="J10" s="19"/>
      <c r="K10" s="19"/>
      <c r="L10" s="16"/>
      <c r="M10" s="19"/>
    </row>
    <row r="11" spans="1:26" ht="18">
      <c r="A11" s="18" t="s">
        <v>60</v>
      </c>
      <c r="B11" s="16">
        <f>SUM(G15:G34)/B2</f>
        <v>0.99999999999999989</v>
      </c>
      <c r="C11" s="16">
        <f>SUM(P15:P54)/B2</f>
        <v>1</v>
      </c>
      <c r="D11" s="42">
        <f>SUM(Y15:Y74)/B2</f>
        <v>1</v>
      </c>
      <c r="I11" s="16"/>
      <c r="J11" s="19"/>
      <c r="K11" s="19"/>
      <c r="L11" s="16"/>
      <c r="M11" s="19"/>
    </row>
    <row r="12" spans="1:26" ht="18.75" thickBot="1">
      <c r="A12" s="11" t="s">
        <v>61</v>
      </c>
      <c r="B12" s="58">
        <f>SUM(H15:H34)/B2</f>
        <v>0.7451377160202024</v>
      </c>
      <c r="C12" s="58">
        <f>SUM(Q15:Q54)/B2</f>
        <v>0.68513978342660198</v>
      </c>
      <c r="D12" s="41">
        <f>SUM(Z15:Z74)/B2</f>
        <v>0.67101548123761445</v>
      </c>
      <c r="I12" s="16"/>
      <c r="J12" s="19"/>
      <c r="K12" s="19"/>
      <c r="L12" s="16"/>
      <c r="M12" s="19"/>
    </row>
    <row r="14" spans="1:26" ht="15" hidden="1" customHeight="1">
      <c r="A14" s="54" t="s">
        <v>31</v>
      </c>
      <c r="B14" s="55" t="s">
        <v>53</v>
      </c>
      <c r="C14" s="55" t="s">
        <v>54</v>
      </c>
      <c r="D14" s="55" t="s">
        <v>55</v>
      </c>
      <c r="E14" s="55" t="s">
        <v>33</v>
      </c>
      <c r="F14" s="55" t="s">
        <v>50</v>
      </c>
      <c r="G14" s="55" t="s">
        <v>51</v>
      </c>
      <c r="H14" s="55" t="s">
        <v>52</v>
      </c>
      <c r="J14" s="54" t="s">
        <v>31</v>
      </c>
      <c r="K14" s="55" t="s">
        <v>53</v>
      </c>
      <c r="L14" s="55" t="s">
        <v>54</v>
      </c>
      <c r="M14" s="55" t="s">
        <v>55</v>
      </c>
      <c r="N14" s="55" t="s">
        <v>33</v>
      </c>
      <c r="O14" s="55" t="s">
        <v>50</v>
      </c>
      <c r="P14" s="55" t="s">
        <v>51</v>
      </c>
      <c r="Q14" s="55" t="s">
        <v>52</v>
      </c>
      <c r="S14" s="54" t="s">
        <v>31</v>
      </c>
      <c r="T14" s="55" t="s">
        <v>53</v>
      </c>
      <c r="U14" s="55" t="s">
        <v>54</v>
      </c>
      <c r="V14" s="55" t="s">
        <v>55</v>
      </c>
      <c r="W14" s="55" t="s">
        <v>33</v>
      </c>
      <c r="X14" s="55" t="s">
        <v>50</v>
      </c>
      <c r="Y14" s="55" t="s">
        <v>51</v>
      </c>
      <c r="Z14" s="55" t="s">
        <v>52</v>
      </c>
    </row>
    <row r="15" spans="1:26" ht="15" hidden="1" customHeight="1">
      <c r="A15">
        <v>1</v>
      </c>
      <c r="B15">
        <f>(1+$B$6/2)^-A15</f>
        <v>0.97560975609756106</v>
      </c>
      <c r="C15">
        <f>(1+$B$7/2)^-A15</f>
        <v>0.95238095238095233</v>
      </c>
      <c r="D15">
        <f>(1+$B$8/2)^-A15</f>
        <v>0.93023255813953487</v>
      </c>
      <c r="E15">
        <f>$B$1/2</f>
        <v>5</v>
      </c>
      <c r="F15">
        <f t="shared" ref="F15:F34" si="0">E15*B15</f>
        <v>4.8780487804878057</v>
      </c>
      <c r="G15">
        <f>E15*C15</f>
        <v>4.7619047619047619</v>
      </c>
      <c r="H15">
        <f>E15*D15</f>
        <v>4.6511627906976747</v>
      </c>
      <c r="J15">
        <v>1</v>
      </c>
      <c r="K15">
        <f t="shared" ref="K15:K54" si="1">(1+$C$6/2)^-J15</f>
        <v>0.97560975609756106</v>
      </c>
      <c r="L15">
        <f t="shared" ref="L15:L54" si="2">(1+$C$7/2)^-J15</f>
        <v>0.95238095238095233</v>
      </c>
      <c r="M15">
        <f t="shared" ref="M15:M54" si="3">(1+$C$8/2)^-J15</f>
        <v>0.93023255813953487</v>
      </c>
      <c r="N15">
        <f>$B$1/2</f>
        <v>5</v>
      </c>
      <c r="O15">
        <f t="shared" ref="O15:O34" si="4">N15*K15</f>
        <v>4.8780487804878057</v>
      </c>
      <c r="P15">
        <f>N15*L15</f>
        <v>4.7619047619047619</v>
      </c>
      <c r="Q15">
        <f>N15*M15</f>
        <v>4.6511627906976747</v>
      </c>
      <c r="S15">
        <v>1</v>
      </c>
      <c r="T15">
        <f t="shared" ref="T15:T46" si="5">(1+$D$6/2)^-S15</f>
        <v>0.97560975609756106</v>
      </c>
      <c r="U15">
        <f t="shared" ref="U15:U46" si="6">(1+$D$7/2)^-S15</f>
        <v>0.95238095238095233</v>
      </c>
      <c r="V15">
        <f t="shared" ref="V15:V46" si="7">(1+$D$8/2)^-S15</f>
        <v>0.93023255813953487</v>
      </c>
      <c r="W15">
        <f>$B$1/2</f>
        <v>5</v>
      </c>
      <c r="X15">
        <f t="shared" ref="X15:X34" si="8">W15*T15</f>
        <v>4.8780487804878057</v>
      </c>
      <c r="Y15">
        <f>W15*U15</f>
        <v>4.7619047619047619</v>
      </c>
      <c r="Z15">
        <f>W15*V15</f>
        <v>4.6511627906976747</v>
      </c>
    </row>
    <row r="16" spans="1:26" ht="15" hidden="1" customHeight="1">
      <c r="A16">
        <f>A15+1</f>
        <v>2</v>
      </c>
      <c r="B16">
        <f t="shared" ref="B16:B34" si="9">(1+$B$6/2)^-A16</f>
        <v>0.95181439619274244</v>
      </c>
      <c r="C16">
        <f t="shared" ref="C16:C34" si="10">(1+$B$7/2)^-A16</f>
        <v>0.90702947845804982</v>
      </c>
      <c r="D16">
        <f t="shared" ref="D16:D34" si="11">(1+$B$8/2)^-A16</f>
        <v>0.86533261222282321</v>
      </c>
      <c r="E16">
        <f t="shared" ref="E16:E33" si="12">$B$1/2</f>
        <v>5</v>
      </c>
      <c r="F16">
        <f t="shared" si="0"/>
        <v>4.7590719809637125</v>
      </c>
      <c r="G16">
        <f t="shared" ref="G16:G34" si="13">E16*C16</f>
        <v>4.5351473922902494</v>
      </c>
      <c r="H16">
        <f t="shared" ref="H16:H34" si="14">E16*D16</f>
        <v>4.3266630611141164</v>
      </c>
      <c r="J16">
        <f>J15+1</f>
        <v>2</v>
      </c>
      <c r="K16">
        <f t="shared" si="1"/>
        <v>0.95181439619274244</v>
      </c>
      <c r="L16">
        <f t="shared" si="2"/>
        <v>0.90702947845804982</v>
      </c>
      <c r="M16">
        <f t="shared" si="3"/>
        <v>0.86533261222282321</v>
      </c>
      <c r="N16">
        <f t="shared" ref="N16:N53" si="15">$B$1/2</f>
        <v>5</v>
      </c>
      <c r="O16">
        <f t="shared" si="4"/>
        <v>4.7590719809637125</v>
      </c>
      <c r="P16">
        <f t="shared" ref="P16:P34" si="16">N16*L16</f>
        <v>4.5351473922902494</v>
      </c>
      <c r="Q16">
        <f t="shared" ref="Q16:Q34" si="17">N16*M16</f>
        <v>4.3266630611141164</v>
      </c>
      <c r="S16">
        <f>S15+1</f>
        <v>2</v>
      </c>
      <c r="T16">
        <f t="shared" si="5"/>
        <v>0.95181439619274244</v>
      </c>
      <c r="U16">
        <f t="shared" si="6"/>
        <v>0.90702947845804982</v>
      </c>
      <c r="V16">
        <f t="shared" si="7"/>
        <v>0.86533261222282321</v>
      </c>
      <c r="W16">
        <f t="shared" ref="W16:W73" si="18">$B$1/2</f>
        <v>5</v>
      </c>
      <c r="X16">
        <f t="shared" si="8"/>
        <v>4.7590719809637125</v>
      </c>
      <c r="Y16">
        <f t="shared" ref="Y16:Y54" si="19">W16*U16</f>
        <v>4.5351473922902494</v>
      </c>
      <c r="Z16">
        <f t="shared" ref="Z16:Z54" si="20">W16*V16</f>
        <v>4.3266630611141164</v>
      </c>
    </row>
    <row r="17" spans="1:26" ht="15" hidden="1" customHeight="1">
      <c r="A17">
        <f t="shared" ref="A17:A23" si="21">A16+1</f>
        <v>3</v>
      </c>
      <c r="B17">
        <f t="shared" si="9"/>
        <v>0.92859941091974885</v>
      </c>
      <c r="C17">
        <f t="shared" si="10"/>
        <v>0.86383759853147601</v>
      </c>
      <c r="D17">
        <f t="shared" si="11"/>
        <v>0.80496056950960304</v>
      </c>
      <c r="E17">
        <f t="shared" si="12"/>
        <v>5</v>
      </c>
      <c r="F17">
        <f t="shared" si="0"/>
        <v>4.6429970545987445</v>
      </c>
      <c r="G17">
        <f t="shared" si="13"/>
        <v>4.3191879926573797</v>
      </c>
      <c r="H17">
        <f t="shared" si="14"/>
        <v>4.0248028475480151</v>
      </c>
      <c r="J17">
        <f t="shared" ref="J17:J23" si="22">J16+1</f>
        <v>3</v>
      </c>
      <c r="K17">
        <f t="shared" si="1"/>
        <v>0.92859941091974885</v>
      </c>
      <c r="L17">
        <f t="shared" si="2"/>
        <v>0.86383759853147601</v>
      </c>
      <c r="M17">
        <f t="shared" si="3"/>
        <v>0.80496056950960304</v>
      </c>
      <c r="N17">
        <f t="shared" si="15"/>
        <v>5</v>
      </c>
      <c r="O17">
        <f t="shared" si="4"/>
        <v>4.6429970545987445</v>
      </c>
      <c r="P17">
        <f t="shared" si="16"/>
        <v>4.3191879926573797</v>
      </c>
      <c r="Q17">
        <f t="shared" si="17"/>
        <v>4.0248028475480151</v>
      </c>
      <c r="S17">
        <f t="shared" ref="S17:S23" si="23">S16+1</f>
        <v>3</v>
      </c>
      <c r="T17">
        <f t="shared" si="5"/>
        <v>0.92859941091974885</v>
      </c>
      <c r="U17">
        <f t="shared" si="6"/>
        <v>0.86383759853147601</v>
      </c>
      <c r="V17">
        <f t="shared" si="7"/>
        <v>0.80496056950960304</v>
      </c>
      <c r="W17">
        <f t="shared" si="18"/>
        <v>5</v>
      </c>
      <c r="X17">
        <f t="shared" si="8"/>
        <v>4.6429970545987445</v>
      </c>
      <c r="Y17">
        <f t="shared" si="19"/>
        <v>4.3191879926573797</v>
      </c>
      <c r="Z17">
        <f t="shared" si="20"/>
        <v>4.0248028475480151</v>
      </c>
    </row>
    <row r="18" spans="1:26" ht="15" hidden="1" customHeight="1">
      <c r="A18">
        <f t="shared" si="21"/>
        <v>4</v>
      </c>
      <c r="B18">
        <f t="shared" si="9"/>
        <v>0.90595064479975507</v>
      </c>
      <c r="C18">
        <f t="shared" si="10"/>
        <v>0.82270247479188197</v>
      </c>
      <c r="D18">
        <f t="shared" si="11"/>
        <v>0.7488005297763749</v>
      </c>
      <c r="E18">
        <f t="shared" si="12"/>
        <v>5</v>
      </c>
      <c r="F18">
        <f t="shared" si="0"/>
        <v>4.5297532239987754</v>
      </c>
      <c r="G18">
        <f t="shared" si="13"/>
        <v>4.1135123739594102</v>
      </c>
      <c r="H18">
        <f t="shared" si="14"/>
        <v>3.7440026488818745</v>
      </c>
      <c r="J18">
        <f t="shared" si="22"/>
        <v>4</v>
      </c>
      <c r="K18">
        <f t="shared" si="1"/>
        <v>0.90595064479975507</v>
      </c>
      <c r="L18">
        <f t="shared" si="2"/>
        <v>0.82270247479188197</v>
      </c>
      <c r="M18">
        <f t="shared" si="3"/>
        <v>0.7488005297763749</v>
      </c>
      <c r="N18">
        <f t="shared" si="15"/>
        <v>5</v>
      </c>
      <c r="O18">
        <f t="shared" si="4"/>
        <v>4.5297532239987754</v>
      </c>
      <c r="P18">
        <f t="shared" si="16"/>
        <v>4.1135123739594102</v>
      </c>
      <c r="Q18">
        <f t="shared" si="17"/>
        <v>3.7440026488818745</v>
      </c>
      <c r="S18">
        <f t="shared" si="23"/>
        <v>4</v>
      </c>
      <c r="T18">
        <f t="shared" si="5"/>
        <v>0.90595064479975507</v>
      </c>
      <c r="U18">
        <f t="shared" si="6"/>
        <v>0.82270247479188197</v>
      </c>
      <c r="V18">
        <f t="shared" si="7"/>
        <v>0.7488005297763749</v>
      </c>
      <c r="W18">
        <f t="shared" si="18"/>
        <v>5</v>
      </c>
      <c r="X18">
        <f t="shared" si="8"/>
        <v>4.5297532239987754</v>
      </c>
      <c r="Y18">
        <f t="shared" si="19"/>
        <v>4.1135123739594102</v>
      </c>
      <c r="Z18">
        <f t="shared" si="20"/>
        <v>3.7440026488818745</v>
      </c>
    </row>
    <row r="19" spans="1:26" ht="15" hidden="1" customHeight="1">
      <c r="A19">
        <f t="shared" si="21"/>
        <v>5</v>
      </c>
      <c r="B19">
        <f t="shared" si="9"/>
        <v>0.88385428760951712</v>
      </c>
      <c r="C19">
        <f t="shared" si="10"/>
        <v>0.78352616646845896</v>
      </c>
      <c r="D19">
        <f t="shared" si="11"/>
        <v>0.69655863235011617</v>
      </c>
      <c r="E19">
        <f t="shared" si="12"/>
        <v>5</v>
      </c>
      <c r="F19">
        <f t="shared" si="0"/>
        <v>4.4192714380475859</v>
      </c>
      <c r="G19">
        <f t="shared" si="13"/>
        <v>3.9176308323422946</v>
      </c>
      <c r="H19">
        <f t="shared" si="14"/>
        <v>3.482793161750581</v>
      </c>
      <c r="J19">
        <f t="shared" si="22"/>
        <v>5</v>
      </c>
      <c r="K19">
        <f t="shared" si="1"/>
        <v>0.88385428760951712</v>
      </c>
      <c r="L19">
        <f t="shared" si="2"/>
        <v>0.78352616646845896</v>
      </c>
      <c r="M19">
        <f t="shared" si="3"/>
        <v>0.69655863235011617</v>
      </c>
      <c r="N19">
        <f t="shared" si="15"/>
        <v>5</v>
      </c>
      <c r="O19">
        <f t="shared" si="4"/>
        <v>4.4192714380475859</v>
      </c>
      <c r="P19">
        <f t="shared" si="16"/>
        <v>3.9176308323422946</v>
      </c>
      <c r="Q19">
        <f t="shared" si="17"/>
        <v>3.482793161750581</v>
      </c>
      <c r="S19">
        <f t="shared" si="23"/>
        <v>5</v>
      </c>
      <c r="T19">
        <f t="shared" si="5"/>
        <v>0.88385428760951712</v>
      </c>
      <c r="U19">
        <f t="shared" si="6"/>
        <v>0.78352616646845896</v>
      </c>
      <c r="V19">
        <f t="shared" si="7"/>
        <v>0.69655863235011617</v>
      </c>
      <c r="W19">
        <f t="shared" si="18"/>
        <v>5</v>
      </c>
      <c r="X19">
        <f t="shared" si="8"/>
        <v>4.4192714380475859</v>
      </c>
      <c r="Y19">
        <f t="shared" si="19"/>
        <v>3.9176308323422946</v>
      </c>
      <c r="Z19">
        <f t="shared" si="20"/>
        <v>3.482793161750581</v>
      </c>
    </row>
    <row r="20" spans="1:26" ht="15" hidden="1" customHeight="1">
      <c r="A20">
        <f t="shared" si="21"/>
        <v>6</v>
      </c>
      <c r="B20">
        <f t="shared" si="9"/>
        <v>0.86229686596050459</v>
      </c>
      <c r="C20">
        <f t="shared" si="10"/>
        <v>0.74621539663662761</v>
      </c>
      <c r="D20">
        <f t="shared" si="11"/>
        <v>0.64796151846522443</v>
      </c>
      <c r="E20">
        <f t="shared" si="12"/>
        <v>5</v>
      </c>
      <c r="F20">
        <f t="shared" si="0"/>
        <v>4.3114843298025232</v>
      </c>
      <c r="G20">
        <f t="shared" si="13"/>
        <v>3.7310769831831383</v>
      </c>
      <c r="H20">
        <f t="shared" si="14"/>
        <v>3.2398075923261223</v>
      </c>
      <c r="J20">
        <f t="shared" si="22"/>
        <v>6</v>
      </c>
      <c r="K20">
        <f t="shared" si="1"/>
        <v>0.86229686596050459</v>
      </c>
      <c r="L20">
        <f t="shared" si="2"/>
        <v>0.74621539663662761</v>
      </c>
      <c r="M20">
        <f t="shared" si="3"/>
        <v>0.64796151846522443</v>
      </c>
      <c r="N20">
        <f t="shared" si="15"/>
        <v>5</v>
      </c>
      <c r="O20">
        <f t="shared" si="4"/>
        <v>4.3114843298025232</v>
      </c>
      <c r="P20">
        <f t="shared" si="16"/>
        <v>3.7310769831831383</v>
      </c>
      <c r="Q20">
        <f t="shared" si="17"/>
        <v>3.2398075923261223</v>
      </c>
      <c r="S20">
        <f t="shared" si="23"/>
        <v>6</v>
      </c>
      <c r="T20">
        <f t="shared" si="5"/>
        <v>0.86229686596050459</v>
      </c>
      <c r="U20">
        <f t="shared" si="6"/>
        <v>0.74621539663662761</v>
      </c>
      <c r="V20">
        <f t="shared" si="7"/>
        <v>0.64796151846522443</v>
      </c>
      <c r="W20">
        <f t="shared" si="18"/>
        <v>5</v>
      </c>
      <c r="X20">
        <f t="shared" si="8"/>
        <v>4.3114843298025232</v>
      </c>
      <c r="Y20">
        <f t="shared" si="19"/>
        <v>3.7310769831831383</v>
      </c>
      <c r="Z20">
        <f t="shared" si="20"/>
        <v>3.2398075923261223</v>
      </c>
    </row>
    <row r="21" spans="1:26" ht="15" hidden="1" customHeight="1">
      <c r="A21">
        <f t="shared" si="21"/>
        <v>7</v>
      </c>
      <c r="B21">
        <f t="shared" si="9"/>
        <v>0.84126523508341911</v>
      </c>
      <c r="C21">
        <f t="shared" si="10"/>
        <v>0.71068133013012147</v>
      </c>
      <c r="D21">
        <f t="shared" si="11"/>
        <v>0.60275490089788319</v>
      </c>
      <c r="E21">
        <f t="shared" si="12"/>
        <v>5</v>
      </c>
      <c r="F21">
        <f t="shared" si="0"/>
        <v>4.2063261754170957</v>
      </c>
      <c r="G21">
        <f t="shared" si="13"/>
        <v>3.5534066506506075</v>
      </c>
      <c r="H21">
        <f t="shared" si="14"/>
        <v>3.0137745044894162</v>
      </c>
      <c r="J21">
        <f t="shared" si="22"/>
        <v>7</v>
      </c>
      <c r="K21">
        <f t="shared" si="1"/>
        <v>0.84126523508341911</v>
      </c>
      <c r="L21">
        <f t="shared" si="2"/>
        <v>0.71068133013012147</v>
      </c>
      <c r="M21">
        <f t="shared" si="3"/>
        <v>0.60275490089788319</v>
      </c>
      <c r="N21">
        <f t="shared" si="15"/>
        <v>5</v>
      </c>
      <c r="O21">
        <f t="shared" si="4"/>
        <v>4.2063261754170957</v>
      </c>
      <c r="P21">
        <f t="shared" si="16"/>
        <v>3.5534066506506075</v>
      </c>
      <c r="Q21">
        <f t="shared" si="17"/>
        <v>3.0137745044894162</v>
      </c>
      <c r="S21">
        <f t="shared" si="23"/>
        <v>7</v>
      </c>
      <c r="T21">
        <f t="shared" si="5"/>
        <v>0.84126523508341911</v>
      </c>
      <c r="U21">
        <f t="shared" si="6"/>
        <v>0.71068133013012147</v>
      </c>
      <c r="V21">
        <f t="shared" si="7"/>
        <v>0.60275490089788319</v>
      </c>
      <c r="W21">
        <f t="shared" si="18"/>
        <v>5</v>
      </c>
      <c r="X21">
        <f t="shared" si="8"/>
        <v>4.2063261754170957</v>
      </c>
      <c r="Y21">
        <f t="shared" si="19"/>
        <v>3.5534066506506075</v>
      </c>
      <c r="Z21">
        <f t="shared" si="20"/>
        <v>3.0137745044894162</v>
      </c>
    </row>
    <row r="22" spans="1:26" ht="15" hidden="1" customHeight="1">
      <c r="A22">
        <f t="shared" si="21"/>
        <v>8</v>
      </c>
      <c r="B22">
        <f t="shared" si="9"/>
        <v>0.82074657081309188</v>
      </c>
      <c r="C22">
        <f t="shared" si="10"/>
        <v>0.67683936202868722</v>
      </c>
      <c r="D22">
        <f t="shared" si="11"/>
        <v>0.56070223339337966</v>
      </c>
      <c r="E22">
        <f t="shared" si="12"/>
        <v>5</v>
      </c>
      <c r="F22">
        <f t="shared" si="0"/>
        <v>4.1037328540654592</v>
      </c>
      <c r="G22">
        <f t="shared" si="13"/>
        <v>3.3841968101434361</v>
      </c>
      <c r="H22">
        <f t="shared" si="14"/>
        <v>2.8035111669668984</v>
      </c>
      <c r="J22">
        <f t="shared" si="22"/>
        <v>8</v>
      </c>
      <c r="K22">
        <f t="shared" si="1"/>
        <v>0.82074657081309188</v>
      </c>
      <c r="L22">
        <f t="shared" si="2"/>
        <v>0.67683936202868722</v>
      </c>
      <c r="M22">
        <f t="shared" si="3"/>
        <v>0.56070223339337966</v>
      </c>
      <c r="N22">
        <f t="shared" si="15"/>
        <v>5</v>
      </c>
      <c r="O22">
        <f t="shared" si="4"/>
        <v>4.1037328540654592</v>
      </c>
      <c r="P22">
        <f t="shared" si="16"/>
        <v>3.3841968101434361</v>
      </c>
      <c r="Q22">
        <f t="shared" si="17"/>
        <v>2.8035111669668984</v>
      </c>
      <c r="S22">
        <f t="shared" si="23"/>
        <v>8</v>
      </c>
      <c r="T22">
        <f t="shared" si="5"/>
        <v>0.82074657081309188</v>
      </c>
      <c r="U22">
        <f t="shared" si="6"/>
        <v>0.67683936202868722</v>
      </c>
      <c r="V22">
        <f t="shared" si="7"/>
        <v>0.56070223339337966</v>
      </c>
      <c r="W22">
        <f t="shared" si="18"/>
        <v>5</v>
      </c>
      <c r="X22">
        <f t="shared" si="8"/>
        <v>4.1037328540654592</v>
      </c>
      <c r="Y22">
        <f t="shared" si="19"/>
        <v>3.3841968101434361</v>
      </c>
      <c r="Z22">
        <f t="shared" si="20"/>
        <v>2.8035111669668984</v>
      </c>
    </row>
    <row r="23" spans="1:26" ht="15" hidden="1" customHeight="1">
      <c r="A23">
        <f t="shared" si="21"/>
        <v>9</v>
      </c>
      <c r="B23">
        <f t="shared" si="9"/>
        <v>0.8007283617688703</v>
      </c>
      <c r="C23">
        <f t="shared" si="10"/>
        <v>0.64460891621779726</v>
      </c>
      <c r="D23">
        <f t="shared" si="11"/>
        <v>0.52158347292407414</v>
      </c>
      <c r="E23">
        <f t="shared" si="12"/>
        <v>5</v>
      </c>
      <c r="F23">
        <f t="shared" si="0"/>
        <v>4.0036418088443515</v>
      </c>
      <c r="G23">
        <f t="shared" si="13"/>
        <v>3.2230445810889865</v>
      </c>
      <c r="H23">
        <f t="shared" si="14"/>
        <v>2.6079173646203708</v>
      </c>
      <c r="J23">
        <f t="shared" si="22"/>
        <v>9</v>
      </c>
      <c r="K23">
        <f t="shared" si="1"/>
        <v>0.8007283617688703</v>
      </c>
      <c r="L23">
        <f t="shared" si="2"/>
        <v>0.64460891621779726</v>
      </c>
      <c r="M23">
        <f t="shared" si="3"/>
        <v>0.52158347292407414</v>
      </c>
      <c r="N23">
        <f t="shared" si="15"/>
        <v>5</v>
      </c>
      <c r="O23">
        <f t="shared" si="4"/>
        <v>4.0036418088443515</v>
      </c>
      <c r="P23">
        <f t="shared" si="16"/>
        <v>3.2230445810889865</v>
      </c>
      <c r="Q23">
        <f t="shared" si="17"/>
        <v>2.6079173646203708</v>
      </c>
      <c r="S23">
        <f t="shared" si="23"/>
        <v>9</v>
      </c>
      <c r="T23">
        <f t="shared" si="5"/>
        <v>0.8007283617688703</v>
      </c>
      <c r="U23">
        <f t="shared" si="6"/>
        <v>0.64460891621779726</v>
      </c>
      <c r="V23">
        <f t="shared" si="7"/>
        <v>0.52158347292407414</v>
      </c>
      <c r="W23">
        <f t="shared" si="18"/>
        <v>5</v>
      </c>
      <c r="X23">
        <f t="shared" si="8"/>
        <v>4.0036418088443515</v>
      </c>
      <c r="Y23">
        <f t="shared" si="19"/>
        <v>3.2230445810889865</v>
      </c>
      <c r="Z23">
        <f t="shared" si="20"/>
        <v>2.6079173646203708</v>
      </c>
    </row>
    <row r="24" spans="1:26" ht="15" hidden="1" customHeight="1">
      <c r="A24">
        <f>A23+1</f>
        <v>10</v>
      </c>
      <c r="B24">
        <f t="shared" si="9"/>
        <v>0.78119840172572708</v>
      </c>
      <c r="C24">
        <f t="shared" si="10"/>
        <v>0.61391325354075932</v>
      </c>
      <c r="D24">
        <f t="shared" si="11"/>
        <v>0.48519392830146441</v>
      </c>
      <c r="E24">
        <f t="shared" si="12"/>
        <v>5</v>
      </c>
      <c r="F24">
        <f t="shared" si="0"/>
        <v>3.9059920086286355</v>
      </c>
      <c r="G24">
        <f t="shared" si="13"/>
        <v>3.0695662677037965</v>
      </c>
      <c r="H24">
        <f t="shared" si="14"/>
        <v>2.4259696415073222</v>
      </c>
      <c r="J24">
        <f>J23+1</f>
        <v>10</v>
      </c>
      <c r="K24">
        <f t="shared" si="1"/>
        <v>0.78119840172572708</v>
      </c>
      <c r="L24">
        <f t="shared" si="2"/>
        <v>0.61391325354075932</v>
      </c>
      <c r="M24">
        <f t="shared" si="3"/>
        <v>0.48519392830146441</v>
      </c>
      <c r="N24">
        <f t="shared" si="15"/>
        <v>5</v>
      </c>
      <c r="O24">
        <f t="shared" si="4"/>
        <v>3.9059920086286355</v>
      </c>
      <c r="P24">
        <f t="shared" si="16"/>
        <v>3.0695662677037965</v>
      </c>
      <c r="Q24">
        <f t="shared" si="17"/>
        <v>2.4259696415073222</v>
      </c>
      <c r="S24">
        <f>S23+1</f>
        <v>10</v>
      </c>
      <c r="T24">
        <f t="shared" si="5"/>
        <v>0.78119840172572708</v>
      </c>
      <c r="U24">
        <f t="shared" si="6"/>
        <v>0.61391325354075932</v>
      </c>
      <c r="V24">
        <f t="shared" si="7"/>
        <v>0.48519392830146441</v>
      </c>
      <c r="W24">
        <f t="shared" si="18"/>
        <v>5</v>
      </c>
      <c r="X24">
        <f t="shared" si="8"/>
        <v>3.9059920086286355</v>
      </c>
      <c r="Y24">
        <f t="shared" si="19"/>
        <v>3.0695662677037965</v>
      </c>
      <c r="Z24">
        <f t="shared" si="20"/>
        <v>2.4259696415073222</v>
      </c>
    </row>
    <row r="25" spans="1:26" ht="15" hidden="1" customHeight="1">
      <c r="A25">
        <f t="shared" ref="A25:A34" si="24">A24+1</f>
        <v>11</v>
      </c>
      <c r="B25">
        <f t="shared" si="9"/>
        <v>0.7621447821714411</v>
      </c>
      <c r="C25">
        <f t="shared" si="10"/>
        <v>0.5846792890864374</v>
      </c>
      <c r="D25">
        <f t="shared" si="11"/>
        <v>0.45134318911764126</v>
      </c>
      <c r="E25">
        <f t="shared" si="12"/>
        <v>5</v>
      </c>
      <c r="F25">
        <f t="shared" si="0"/>
        <v>3.8107239108572055</v>
      </c>
      <c r="G25">
        <f t="shared" si="13"/>
        <v>2.923396445432187</v>
      </c>
      <c r="H25">
        <f t="shared" si="14"/>
        <v>2.2567159455882062</v>
      </c>
      <c r="J25">
        <f t="shared" ref="J25:J30" si="25">J24+1</f>
        <v>11</v>
      </c>
      <c r="K25">
        <f t="shared" si="1"/>
        <v>0.7621447821714411</v>
      </c>
      <c r="L25">
        <f t="shared" si="2"/>
        <v>0.5846792890864374</v>
      </c>
      <c r="M25">
        <f t="shared" si="3"/>
        <v>0.45134318911764126</v>
      </c>
      <c r="N25">
        <f t="shared" si="15"/>
        <v>5</v>
      </c>
      <c r="O25">
        <f t="shared" si="4"/>
        <v>3.8107239108572055</v>
      </c>
      <c r="P25">
        <f t="shared" si="16"/>
        <v>2.923396445432187</v>
      </c>
      <c r="Q25">
        <f t="shared" si="17"/>
        <v>2.2567159455882062</v>
      </c>
      <c r="S25">
        <f t="shared" ref="S25:S30" si="26">S24+1</f>
        <v>11</v>
      </c>
      <c r="T25">
        <f t="shared" si="5"/>
        <v>0.7621447821714411</v>
      </c>
      <c r="U25">
        <f t="shared" si="6"/>
        <v>0.5846792890864374</v>
      </c>
      <c r="V25">
        <f t="shared" si="7"/>
        <v>0.45134318911764126</v>
      </c>
      <c r="W25">
        <f t="shared" si="18"/>
        <v>5</v>
      </c>
      <c r="X25">
        <f t="shared" si="8"/>
        <v>3.8107239108572055</v>
      </c>
      <c r="Y25">
        <f t="shared" si="19"/>
        <v>2.923396445432187</v>
      </c>
      <c r="Z25">
        <f t="shared" si="20"/>
        <v>2.2567159455882062</v>
      </c>
    </row>
    <row r="26" spans="1:26" ht="15" hidden="1" customHeight="1">
      <c r="A26">
        <f t="shared" si="24"/>
        <v>12</v>
      </c>
      <c r="B26">
        <f t="shared" si="9"/>
        <v>0.74355588504530845</v>
      </c>
      <c r="C26">
        <f t="shared" si="10"/>
        <v>0.5568374181775595</v>
      </c>
      <c r="D26">
        <f t="shared" si="11"/>
        <v>0.41985412941175931</v>
      </c>
      <c r="E26">
        <f t="shared" si="12"/>
        <v>5</v>
      </c>
      <c r="F26">
        <f t="shared" si="0"/>
        <v>3.7177794252265421</v>
      </c>
      <c r="G26">
        <f t="shared" si="13"/>
        <v>2.7841870908877975</v>
      </c>
      <c r="H26">
        <f t="shared" si="14"/>
        <v>2.0992706470587965</v>
      </c>
      <c r="J26">
        <f t="shared" si="25"/>
        <v>12</v>
      </c>
      <c r="K26">
        <f t="shared" si="1"/>
        <v>0.74355588504530845</v>
      </c>
      <c r="L26">
        <f t="shared" si="2"/>
        <v>0.5568374181775595</v>
      </c>
      <c r="M26">
        <f t="shared" si="3"/>
        <v>0.41985412941175931</v>
      </c>
      <c r="N26">
        <f t="shared" si="15"/>
        <v>5</v>
      </c>
      <c r="O26">
        <f t="shared" si="4"/>
        <v>3.7177794252265421</v>
      </c>
      <c r="P26">
        <f t="shared" si="16"/>
        <v>2.7841870908877975</v>
      </c>
      <c r="Q26">
        <f t="shared" si="17"/>
        <v>2.0992706470587965</v>
      </c>
      <c r="S26">
        <f t="shared" si="26"/>
        <v>12</v>
      </c>
      <c r="T26">
        <f t="shared" si="5"/>
        <v>0.74355588504530845</v>
      </c>
      <c r="U26">
        <f t="shared" si="6"/>
        <v>0.5568374181775595</v>
      </c>
      <c r="V26">
        <f t="shared" si="7"/>
        <v>0.41985412941175931</v>
      </c>
      <c r="W26">
        <f t="shared" si="18"/>
        <v>5</v>
      </c>
      <c r="X26">
        <f t="shared" si="8"/>
        <v>3.7177794252265421</v>
      </c>
      <c r="Y26">
        <f t="shared" si="19"/>
        <v>2.7841870908877975</v>
      </c>
      <c r="Z26">
        <f t="shared" si="20"/>
        <v>2.0992706470587965</v>
      </c>
    </row>
    <row r="27" spans="1:26" ht="15" hidden="1" customHeight="1">
      <c r="A27">
        <f t="shared" si="24"/>
        <v>13</v>
      </c>
      <c r="B27">
        <f t="shared" si="9"/>
        <v>0.72542037565395945</v>
      </c>
      <c r="C27">
        <f t="shared" si="10"/>
        <v>0.53032135064529462</v>
      </c>
      <c r="D27">
        <f t="shared" si="11"/>
        <v>0.39056198084814819</v>
      </c>
      <c r="E27">
        <f t="shared" si="12"/>
        <v>5</v>
      </c>
      <c r="F27">
        <f t="shared" si="0"/>
        <v>3.627101878269797</v>
      </c>
      <c r="G27">
        <f t="shared" si="13"/>
        <v>2.6516067532264733</v>
      </c>
      <c r="H27">
        <f t="shared" si="14"/>
        <v>1.952809904240741</v>
      </c>
      <c r="J27">
        <f t="shared" si="25"/>
        <v>13</v>
      </c>
      <c r="K27">
        <f t="shared" si="1"/>
        <v>0.72542037565395945</v>
      </c>
      <c r="L27">
        <f t="shared" si="2"/>
        <v>0.53032135064529462</v>
      </c>
      <c r="M27">
        <f t="shared" si="3"/>
        <v>0.39056198084814819</v>
      </c>
      <c r="N27">
        <f t="shared" si="15"/>
        <v>5</v>
      </c>
      <c r="O27">
        <f t="shared" si="4"/>
        <v>3.627101878269797</v>
      </c>
      <c r="P27">
        <f t="shared" si="16"/>
        <v>2.6516067532264733</v>
      </c>
      <c r="Q27">
        <f t="shared" si="17"/>
        <v>1.952809904240741</v>
      </c>
      <c r="S27">
        <f t="shared" si="26"/>
        <v>13</v>
      </c>
      <c r="T27">
        <f t="shared" si="5"/>
        <v>0.72542037565395945</v>
      </c>
      <c r="U27">
        <f t="shared" si="6"/>
        <v>0.53032135064529462</v>
      </c>
      <c r="V27">
        <f t="shared" si="7"/>
        <v>0.39056198084814819</v>
      </c>
      <c r="W27">
        <f t="shared" si="18"/>
        <v>5</v>
      </c>
      <c r="X27">
        <f t="shared" si="8"/>
        <v>3.627101878269797</v>
      </c>
      <c r="Y27">
        <f t="shared" si="19"/>
        <v>2.6516067532264733</v>
      </c>
      <c r="Z27">
        <f t="shared" si="20"/>
        <v>1.952809904240741</v>
      </c>
    </row>
    <row r="28" spans="1:26" ht="15" hidden="1" customHeight="1">
      <c r="A28">
        <f t="shared" si="24"/>
        <v>14</v>
      </c>
      <c r="B28">
        <f t="shared" si="9"/>
        <v>0.70772719575996057</v>
      </c>
      <c r="C28">
        <f t="shared" si="10"/>
        <v>0.50506795299551888</v>
      </c>
      <c r="D28">
        <f t="shared" si="11"/>
        <v>0.36331347055641694</v>
      </c>
      <c r="E28">
        <f t="shared" si="12"/>
        <v>5</v>
      </c>
      <c r="F28">
        <f t="shared" si="0"/>
        <v>3.5386359787998027</v>
      </c>
      <c r="G28">
        <f t="shared" si="13"/>
        <v>2.5253397649775944</v>
      </c>
      <c r="H28">
        <f t="shared" si="14"/>
        <v>1.8165673527820847</v>
      </c>
      <c r="J28">
        <f t="shared" si="25"/>
        <v>14</v>
      </c>
      <c r="K28">
        <f t="shared" si="1"/>
        <v>0.70772719575996057</v>
      </c>
      <c r="L28">
        <f t="shared" si="2"/>
        <v>0.50506795299551888</v>
      </c>
      <c r="M28">
        <f t="shared" si="3"/>
        <v>0.36331347055641694</v>
      </c>
      <c r="N28">
        <f t="shared" si="15"/>
        <v>5</v>
      </c>
      <c r="O28">
        <f t="shared" si="4"/>
        <v>3.5386359787998027</v>
      </c>
      <c r="P28">
        <f t="shared" si="16"/>
        <v>2.5253397649775944</v>
      </c>
      <c r="Q28">
        <f t="shared" si="17"/>
        <v>1.8165673527820847</v>
      </c>
      <c r="S28">
        <f t="shared" si="26"/>
        <v>14</v>
      </c>
      <c r="T28">
        <f t="shared" si="5"/>
        <v>0.70772719575996057</v>
      </c>
      <c r="U28">
        <f t="shared" si="6"/>
        <v>0.50506795299551888</v>
      </c>
      <c r="V28">
        <f t="shared" si="7"/>
        <v>0.36331347055641694</v>
      </c>
      <c r="W28">
        <f t="shared" si="18"/>
        <v>5</v>
      </c>
      <c r="X28">
        <f t="shared" si="8"/>
        <v>3.5386359787998027</v>
      </c>
      <c r="Y28">
        <f t="shared" si="19"/>
        <v>2.5253397649775944</v>
      </c>
      <c r="Z28">
        <f t="shared" si="20"/>
        <v>1.8165673527820847</v>
      </c>
    </row>
    <row r="29" spans="1:26" ht="15" hidden="1" customHeight="1">
      <c r="A29">
        <f t="shared" si="24"/>
        <v>15</v>
      </c>
      <c r="B29">
        <f t="shared" si="9"/>
        <v>0.69046555683898581</v>
      </c>
      <c r="C29">
        <f t="shared" si="10"/>
        <v>0.48101709809097021</v>
      </c>
      <c r="D29">
        <f t="shared" si="11"/>
        <v>0.33796601912224833</v>
      </c>
      <c r="E29">
        <f t="shared" si="12"/>
        <v>5</v>
      </c>
      <c r="F29">
        <f t="shared" si="0"/>
        <v>3.4523277841949289</v>
      </c>
      <c r="G29">
        <f t="shared" si="13"/>
        <v>2.4050854904548511</v>
      </c>
      <c r="H29">
        <f t="shared" si="14"/>
        <v>1.6898300956112418</v>
      </c>
      <c r="J29">
        <f t="shared" si="25"/>
        <v>15</v>
      </c>
      <c r="K29">
        <f t="shared" si="1"/>
        <v>0.69046555683898581</v>
      </c>
      <c r="L29">
        <f t="shared" si="2"/>
        <v>0.48101709809097021</v>
      </c>
      <c r="M29">
        <f t="shared" si="3"/>
        <v>0.33796601912224833</v>
      </c>
      <c r="N29">
        <f t="shared" si="15"/>
        <v>5</v>
      </c>
      <c r="O29">
        <f t="shared" si="4"/>
        <v>3.4523277841949289</v>
      </c>
      <c r="P29">
        <f t="shared" si="16"/>
        <v>2.4050854904548511</v>
      </c>
      <c r="Q29">
        <f t="shared" si="17"/>
        <v>1.6898300956112418</v>
      </c>
      <c r="S29">
        <f t="shared" si="26"/>
        <v>15</v>
      </c>
      <c r="T29">
        <f t="shared" si="5"/>
        <v>0.69046555683898581</v>
      </c>
      <c r="U29">
        <f t="shared" si="6"/>
        <v>0.48101709809097021</v>
      </c>
      <c r="V29">
        <f t="shared" si="7"/>
        <v>0.33796601912224833</v>
      </c>
      <c r="W29">
        <f t="shared" si="18"/>
        <v>5</v>
      </c>
      <c r="X29">
        <f t="shared" si="8"/>
        <v>3.4523277841949289</v>
      </c>
      <c r="Y29">
        <f t="shared" si="19"/>
        <v>2.4050854904548511</v>
      </c>
      <c r="Z29">
        <f t="shared" si="20"/>
        <v>1.6898300956112418</v>
      </c>
    </row>
    <row r="30" spans="1:26" ht="15" hidden="1" customHeight="1">
      <c r="A30">
        <f t="shared" si="24"/>
        <v>16</v>
      </c>
      <c r="B30">
        <f t="shared" si="9"/>
        <v>0.67362493350144959</v>
      </c>
      <c r="C30">
        <f t="shared" si="10"/>
        <v>0.45811152199140021</v>
      </c>
      <c r="D30">
        <f t="shared" si="11"/>
        <v>0.31438699453232405</v>
      </c>
      <c r="E30">
        <f t="shared" si="12"/>
        <v>5</v>
      </c>
      <c r="F30">
        <f t="shared" si="0"/>
        <v>3.368124667507248</v>
      </c>
      <c r="G30">
        <f t="shared" si="13"/>
        <v>2.2905576099570011</v>
      </c>
      <c r="H30">
        <f t="shared" si="14"/>
        <v>1.5719349726616203</v>
      </c>
      <c r="J30">
        <f t="shared" si="25"/>
        <v>16</v>
      </c>
      <c r="K30">
        <f t="shared" si="1"/>
        <v>0.67362493350144959</v>
      </c>
      <c r="L30">
        <f t="shared" si="2"/>
        <v>0.45811152199140021</v>
      </c>
      <c r="M30">
        <f t="shared" si="3"/>
        <v>0.31438699453232405</v>
      </c>
      <c r="N30">
        <f t="shared" si="15"/>
        <v>5</v>
      </c>
      <c r="O30">
        <f t="shared" si="4"/>
        <v>3.368124667507248</v>
      </c>
      <c r="P30">
        <f t="shared" si="16"/>
        <v>2.2905576099570011</v>
      </c>
      <c r="Q30">
        <f t="shared" si="17"/>
        <v>1.5719349726616203</v>
      </c>
      <c r="S30">
        <f t="shared" si="26"/>
        <v>16</v>
      </c>
      <c r="T30">
        <f t="shared" si="5"/>
        <v>0.67362493350144959</v>
      </c>
      <c r="U30">
        <f t="shared" si="6"/>
        <v>0.45811152199140021</v>
      </c>
      <c r="V30">
        <f t="shared" si="7"/>
        <v>0.31438699453232405</v>
      </c>
      <c r="W30">
        <f t="shared" si="18"/>
        <v>5</v>
      </c>
      <c r="X30">
        <f t="shared" si="8"/>
        <v>3.368124667507248</v>
      </c>
      <c r="Y30">
        <f t="shared" si="19"/>
        <v>2.2905576099570011</v>
      </c>
      <c r="Z30">
        <f t="shared" si="20"/>
        <v>1.5719349726616203</v>
      </c>
    </row>
    <row r="31" spans="1:26" ht="15" hidden="1" customHeight="1">
      <c r="A31">
        <f>A30+1</f>
        <v>17</v>
      </c>
      <c r="B31">
        <f t="shared" si="9"/>
        <v>0.65719505707458503</v>
      </c>
      <c r="C31">
        <f t="shared" si="10"/>
        <v>0.43629668761085727</v>
      </c>
      <c r="D31">
        <f t="shared" si="11"/>
        <v>0.29245301816960378</v>
      </c>
      <c r="E31">
        <f t="shared" si="12"/>
        <v>5</v>
      </c>
      <c r="F31">
        <f t="shared" si="0"/>
        <v>3.2859752853729249</v>
      </c>
      <c r="G31">
        <f t="shared" si="13"/>
        <v>2.1814834380542862</v>
      </c>
      <c r="H31">
        <f t="shared" si="14"/>
        <v>1.4622650908480188</v>
      </c>
      <c r="J31">
        <f>J30+1</f>
        <v>17</v>
      </c>
      <c r="K31">
        <f t="shared" si="1"/>
        <v>0.65719505707458503</v>
      </c>
      <c r="L31">
        <f t="shared" si="2"/>
        <v>0.43629668761085727</v>
      </c>
      <c r="M31">
        <f t="shared" si="3"/>
        <v>0.29245301816960378</v>
      </c>
      <c r="N31">
        <f t="shared" si="15"/>
        <v>5</v>
      </c>
      <c r="O31">
        <f t="shared" si="4"/>
        <v>3.2859752853729249</v>
      </c>
      <c r="P31">
        <f t="shared" si="16"/>
        <v>2.1814834380542862</v>
      </c>
      <c r="Q31">
        <f t="shared" si="17"/>
        <v>1.4622650908480188</v>
      </c>
      <c r="S31">
        <f>S30+1</f>
        <v>17</v>
      </c>
      <c r="T31">
        <f t="shared" si="5"/>
        <v>0.65719505707458503</v>
      </c>
      <c r="U31">
        <f t="shared" si="6"/>
        <v>0.43629668761085727</v>
      </c>
      <c r="V31">
        <f t="shared" si="7"/>
        <v>0.29245301816960378</v>
      </c>
      <c r="W31">
        <f t="shared" si="18"/>
        <v>5</v>
      </c>
      <c r="X31">
        <f t="shared" si="8"/>
        <v>3.2859752853729249</v>
      </c>
      <c r="Y31">
        <f t="shared" si="19"/>
        <v>2.1814834380542862</v>
      </c>
      <c r="Z31">
        <f t="shared" si="20"/>
        <v>1.4622650908480188</v>
      </c>
    </row>
    <row r="32" spans="1:26" ht="15" hidden="1" customHeight="1">
      <c r="A32">
        <f t="shared" si="24"/>
        <v>18</v>
      </c>
      <c r="B32">
        <f t="shared" si="9"/>
        <v>0.64116590934105855</v>
      </c>
      <c r="C32">
        <f t="shared" si="10"/>
        <v>0.41552065486748313</v>
      </c>
      <c r="D32">
        <f t="shared" si="11"/>
        <v>0.27204931922753844</v>
      </c>
      <c r="E32">
        <f t="shared" si="12"/>
        <v>5</v>
      </c>
      <c r="F32">
        <f t="shared" si="0"/>
        <v>3.2058295467052926</v>
      </c>
      <c r="G32">
        <f t="shared" si="13"/>
        <v>2.0776032743374158</v>
      </c>
      <c r="H32">
        <f t="shared" si="14"/>
        <v>1.3602465961376922</v>
      </c>
      <c r="J32">
        <f t="shared" ref="J32" si="27">J31+1</f>
        <v>18</v>
      </c>
      <c r="K32">
        <f t="shared" si="1"/>
        <v>0.64116590934105855</v>
      </c>
      <c r="L32">
        <f t="shared" si="2"/>
        <v>0.41552065486748313</v>
      </c>
      <c r="M32">
        <f t="shared" si="3"/>
        <v>0.27204931922753844</v>
      </c>
      <c r="N32">
        <f t="shared" si="15"/>
        <v>5</v>
      </c>
      <c r="O32">
        <f t="shared" si="4"/>
        <v>3.2058295467052926</v>
      </c>
      <c r="P32">
        <f t="shared" si="16"/>
        <v>2.0776032743374158</v>
      </c>
      <c r="Q32">
        <f t="shared" si="17"/>
        <v>1.3602465961376922</v>
      </c>
      <c r="S32">
        <f t="shared" ref="S32" si="28">S31+1</f>
        <v>18</v>
      </c>
      <c r="T32">
        <f t="shared" si="5"/>
        <v>0.64116590934105855</v>
      </c>
      <c r="U32">
        <f t="shared" si="6"/>
        <v>0.41552065486748313</v>
      </c>
      <c r="V32">
        <f t="shared" si="7"/>
        <v>0.27204931922753844</v>
      </c>
      <c r="W32">
        <f t="shared" si="18"/>
        <v>5</v>
      </c>
      <c r="X32">
        <f t="shared" si="8"/>
        <v>3.2058295467052926</v>
      </c>
      <c r="Y32">
        <f t="shared" si="19"/>
        <v>2.0776032743374158</v>
      </c>
      <c r="Z32">
        <f t="shared" si="20"/>
        <v>1.3602465961376922</v>
      </c>
    </row>
    <row r="33" spans="1:26" ht="15" hidden="1" customHeight="1">
      <c r="A33">
        <f>A32+1</f>
        <v>19</v>
      </c>
      <c r="B33">
        <f t="shared" si="9"/>
        <v>0.62552771643030103</v>
      </c>
      <c r="C33">
        <f t="shared" si="10"/>
        <v>0.39573395701665059</v>
      </c>
      <c r="D33">
        <f t="shared" si="11"/>
        <v>0.25306913416515198</v>
      </c>
      <c r="E33">
        <f t="shared" si="12"/>
        <v>5</v>
      </c>
      <c r="F33">
        <f t="shared" si="0"/>
        <v>3.1276385821515049</v>
      </c>
      <c r="G33">
        <f t="shared" si="13"/>
        <v>1.9786697850832531</v>
      </c>
      <c r="H33">
        <f t="shared" si="14"/>
        <v>1.2653456708257598</v>
      </c>
      <c r="J33">
        <f>J32+1</f>
        <v>19</v>
      </c>
      <c r="K33">
        <f t="shared" si="1"/>
        <v>0.62552771643030103</v>
      </c>
      <c r="L33">
        <f t="shared" si="2"/>
        <v>0.39573395701665059</v>
      </c>
      <c r="M33">
        <f t="shared" si="3"/>
        <v>0.25306913416515198</v>
      </c>
      <c r="N33">
        <f t="shared" si="15"/>
        <v>5</v>
      </c>
      <c r="O33">
        <f t="shared" si="4"/>
        <v>3.1276385821515049</v>
      </c>
      <c r="P33">
        <f t="shared" si="16"/>
        <v>1.9786697850832531</v>
      </c>
      <c r="Q33">
        <f t="shared" si="17"/>
        <v>1.2653456708257598</v>
      </c>
      <c r="S33">
        <f>S32+1</f>
        <v>19</v>
      </c>
      <c r="T33">
        <f t="shared" si="5"/>
        <v>0.62552771643030103</v>
      </c>
      <c r="U33">
        <f t="shared" si="6"/>
        <v>0.39573395701665059</v>
      </c>
      <c r="V33">
        <f t="shared" si="7"/>
        <v>0.25306913416515198</v>
      </c>
      <c r="W33">
        <f t="shared" si="18"/>
        <v>5</v>
      </c>
      <c r="X33">
        <f t="shared" si="8"/>
        <v>3.1276385821515049</v>
      </c>
      <c r="Y33">
        <f t="shared" si="19"/>
        <v>1.9786697850832531</v>
      </c>
      <c r="Z33">
        <f t="shared" si="20"/>
        <v>1.2653456708257598</v>
      </c>
    </row>
    <row r="34" spans="1:26" ht="15" hidden="1" customHeight="1">
      <c r="A34">
        <f t="shared" si="24"/>
        <v>20</v>
      </c>
      <c r="B34">
        <f t="shared" si="9"/>
        <v>0.61027094285883032</v>
      </c>
      <c r="C34">
        <f t="shared" si="10"/>
        <v>0.37688948287300061</v>
      </c>
      <c r="D34">
        <f t="shared" si="11"/>
        <v>0.23541314806060654</v>
      </c>
      <c r="E34">
        <f>$B$1/2+B2</f>
        <v>105</v>
      </c>
      <c r="F34">
        <f t="shared" si="0"/>
        <v>64.078449000177187</v>
      </c>
      <c r="G34">
        <f t="shared" si="13"/>
        <v>39.573395701665063</v>
      </c>
      <c r="H34">
        <f t="shared" si="14"/>
        <v>24.718380546363687</v>
      </c>
      <c r="J34">
        <f t="shared" ref="J34:J54" si="29">J33+1</f>
        <v>20</v>
      </c>
      <c r="K34">
        <f t="shared" si="1"/>
        <v>0.61027094285883032</v>
      </c>
      <c r="L34">
        <f t="shared" si="2"/>
        <v>0.37688948287300061</v>
      </c>
      <c r="M34">
        <f t="shared" si="3"/>
        <v>0.23541314806060654</v>
      </c>
      <c r="N34">
        <f t="shared" si="15"/>
        <v>5</v>
      </c>
      <c r="O34">
        <f t="shared" si="4"/>
        <v>3.0513547142941517</v>
      </c>
      <c r="P34">
        <f t="shared" si="16"/>
        <v>1.884447414365003</v>
      </c>
      <c r="Q34">
        <f t="shared" si="17"/>
        <v>1.1770657403030327</v>
      </c>
      <c r="S34">
        <f t="shared" ref="S34:S74" si="30">S33+1</f>
        <v>20</v>
      </c>
      <c r="T34">
        <f t="shared" si="5"/>
        <v>0.61027094285883032</v>
      </c>
      <c r="U34">
        <f t="shared" si="6"/>
        <v>0.37688948287300061</v>
      </c>
      <c r="V34">
        <f t="shared" si="7"/>
        <v>0.23541314806060654</v>
      </c>
      <c r="W34">
        <f t="shared" si="18"/>
        <v>5</v>
      </c>
      <c r="X34">
        <f t="shared" si="8"/>
        <v>3.0513547142941517</v>
      </c>
      <c r="Y34">
        <f t="shared" si="19"/>
        <v>1.884447414365003</v>
      </c>
      <c r="Z34">
        <f t="shared" si="20"/>
        <v>1.1770657403030327</v>
      </c>
    </row>
    <row r="35" spans="1:26" ht="15.75" hidden="1" customHeight="1" thickBot="1">
      <c r="J35">
        <f t="shared" si="29"/>
        <v>21</v>
      </c>
      <c r="K35">
        <f t="shared" si="1"/>
        <v>0.59538628571593211</v>
      </c>
      <c r="L35">
        <f t="shared" si="2"/>
        <v>0.35894236464095297</v>
      </c>
      <c r="M35">
        <f t="shared" si="3"/>
        <v>0.21898897494009908</v>
      </c>
      <c r="N35">
        <f t="shared" si="15"/>
        <v>5</v>
      </c>
      <c r="O35">
        <f t="shared" ref="O35:O54" si="31">N35*K35</f>
        <v>2.9769314285796606</v>
      </c>
      <c r="P35">
        <f t="shared" ref="P35:P54" si="32">N35*L35</f>
        <v>1.7947118232047647</v>
      </c>
      <c r="Q35">
        <f t="shared" ref="Q35:Q54" si="33">N35*M35</f>
        <v>1.0949448747004955</v>
      </c>
      <c r="S35">
        <f t="shared" si="30"/>
        <v>21</v>
      </c>
      <c r="T35">
        <f t="shared" si="5"/>
        <v>0.59538628571593211</v>
      </c>
      <c r="U35">
        <f t="shared" si="6"/>
        <v>0.35894236464095297</v>
      </c>
      <c r="V35">
        <f t="shared" si="7"/>
        <v>0.21898897494009908</v>
      </c>
      <c r="W35">
        <f t="shared" si="18"/>
        <v>5</v>
      </c>
      <c r="X35">
        <f t="shared" ref="X35:X54" si="34">W35*T35</f>
        <v>2.9769314285796606</v>
      </c>
      <c r="Y35">
        <f t="shared" si="19"/>
        <v>1.7947118232047647</v>
      </c>
      <c r="Z35">
        <f t="shared" si="20"/>
        <v>1.0949448747004955</v>
      </c>
    </row>
    <row r="36" spans="1:26" hidden="1">
      <c r="J36">
        <f t="shared" si="29"/>
        <v>22</v>
      </c>
      <c r="K36">
        <f t="shared" si="1"/>
        <v>0.5808646689911533</v>
      </c>
      <c r="L36">
        <f t="shared" si="2"/>
        <v>0.3418498710866219</v>
      </c>
      <c r="M36">
        <f t="shared" si="3"/>
        <v>0.20371067436288287</v>
      </c>
      <c r="N36">
        <f t="shared" si="15"/>
        <v>5</v>
      </c>
      <c r="O36">
        <f t="shared" si="31"/>
        <v>2.9043233449557664</v>
      </c>
      <c r="P36">
        <f t="shared" si="32"/>
        <v>1.7092493554331094</v>
      </c>
      <c r="Q36">
        <f t="shared" si="33"/>
        <v>1.0185533718144144</v>
      </c>
      <c r="S36">
        <f t="shared" si="30"/>
        <v>22</v>
      </c>
      <c r="T36">
        <f t="shared" si="5"/>
        <v>0.5808646689911533</v>
      </c>
      <c r="U36">
        <f t="shared" si="6"/>
        <v>0.3418498710866219</v>
      </c>
      <c r="V36">
        <f t="shared" si="7"/>
        <v>0.20371067436288287</v>
      </c>
      <c r="W36">
        <f t="shared" si="18"/>
        <v>5</v>
      </c>
      <c r="X36">
        <f t="shared" si="34"/>
        <v>2.9043233449557664</v>
      </c>
      <c r="Y36">
        <f t="shared" si="19"/>
        <v>1.7092493554331094</v>
      </c>
      <c r="Z36">
        <f t="shared" si="20"/>
        <v>1.0185533718144144</v>
      </c>
    </row>
    <row r="37" spans="1:26" hidden="1">
      <c r="J37">
        <f t="shared" si="29"/>
        <v>23</v>
      </c>
      <c r="K37">
        <f t="shared" si="1"/>
        <v>0.5666972380401496</v>
      </c>
      <c r="L37">
        <f t="shared" si="2"/>
        <v>0.32557130579678267</v>
      </c>
      <c r="M37">
        <f t="shared" si="3"/>
        <v>0.18949830173291429</v>
      </c>
      <c r="N37">
        <f t="shared" si="15"/>
        <v>5</v>
      </c>
      <c r="O37">
        <f t="shared" si="31"/>
        <v>2.8334861902007482</v>
      </c>
      <c r="P37">
        <f t="shared" si="32"/>
        <v>1.6278565289839133</v>
      </c>
      <c r="Q37">
        <f t="shared" si="33"/>
        <v>0.94749150866457144</v>
      </c>
      <c r="S37">
        <f t="shared" si="30"/>
        <v>23</v>
      </c>
      <c r="T37">
        <f t="shared" si="5"/>
        <v>0.5666972380401496</v>
      </c>
      <c r="U37">
        <f t="shared" si="6"/>
        <v>0.32557130579678267</v>
      </c>
      <c r="V37">
        <f t="shared" si="7"/>
        <v>0.18949830173291429</v>
      </c>
      <c r="W37">
        <f t="shared" si="18"/>
        <v>5</v>
      </c>
      <c r="X37">
        <f t="shared" si="34"/>
        <v>2.8334861902007482</v>
      </c>
      <c r="Y37">
        <f t="shared" si="19"/>
        <v>1.6278565289839133</v>
      </c>
      <c r="Z37">
        <f t="shared" si="20"/>
        <v>0.94749150866457144</v>
      </c>
    </row>
    <row r="38" spans="1:26" hidden="1">
      <c r="J38">
        <f t="shared" si="29"/>
        <v>24</v>
      </c>
      <c r="K38">
        <f t="shared" si="1"/>
        <v>0.55287535418551181</v>
      </c>
      <c r="L38">
        <f t="shared" si="2"/>
        <v>0.31006791028265024</v>
      </c>
      <c r="M38">
        <f t="shared" si="3"/>
        <v>0.17627748998410636</v>
      </c>
      <c r="N38">
        <f t="shared" si="15"/>
        <v>5</v>
      </c>
      <c r="O38">
        <f t="shared" si="31"/>
        <v>2.7643767709275591</v>
      </c>
      <c r="P38">
        <f t="shared" si="32"/>
        <v>1.5503395514132512</v>
      </c>
      <c r="Q38">
        <f t="shared" si="33"/>
        <v>0.88138744992053186</v>
      </c>
      <c r="S38">
        <f t="shared" si="30"/>
        <v>24</v>
      </c>
      <c r="T38">
        <f t="shared" si="5"/>
        <v>0.55287535418551181</v>
      </c>
      <c r="U38">
        <f t="shared" si="6"/>
        <v>0.31006791028265024</v>
      </c>
      <c r="V38">
        <f t="shared" si="7"/>
        <v>0.17627748998410636</v>
      </c>
      <c r="W38">
        <f t="shared" si="18"/>
        <v>5</v>
      </c>
      <c r="X38">
        <f t="shared" si="34"/>
        <v>2.7643767709275591</v>
      </c>
      <c r="Y38">
        <f t="shared" si="19"/>
        <v>1.5503395514132512</v>
      </c>
      <c r="Z38">
        <f t="shared" si="20"/>
        <v>0.88138744992053186</v>
      </c>
    </row>
    <row r="39" spans="1:26" hidden="1">
      <c r="J39">
        <f t="shared" si="29"/>
        <v>25</v>
      </c>
      <c r="K39">
        <f t="shared" si="1"/>
        <v>0.53939058944927987</v>
      </c>
      <c r="L39">
        <f t="shared" si="2"/>
        <v>0.29530277169776209</v>
      </c>
      <c r="M39">
        <f t="shared" si="3"/>
        <v>0.16397906045033148</v>
      </c>
      <c r="N39">
        <f t="shared" si="15"/>
        <v>5</v>
      </c>
      <c r="O39">
        <f t="shared" si="31"/>
        <v>2.6969529472463991</v>
      </c>
      <c r="P39">
        <f t="shared" si="32"/>
        <v>1.4765138584888104</v>
      </c>
      <c r="Q39">
        <f t="shared" si="33"/>
        <v>0.81989530225165741</v>
      </c>
      <c r="S39">
        <f t="shared" si="30"/>
        <v>25</v>
      </c>
      <c r="T39">
        <f t="shared" si="5"/>
        <v>0.53939058944927987</v>
      </c>
      <c r="U39">
        <f t="shared" si="6"/>
        <v>0.29530277169776209</v>
      </c>
      <c r="V39">
        <f t="shared" si="7"/>
        <v>0.16397906045033148</v>
      </c>
      <c r="W39">
        <f t="shared" si="18"/>
        <v>5</v>
      </c>
      <c r="X39">
        <f t="shared" si="34"/>
        <v>2.6969529472463991</v>
      </c>
      <c r="Y39">
        <f t="shared" si="19"/>
        <v>1.4765138584888104</v>
      </c>
      <c r="Z39">
        <f t="shared" si="20"/>
        <v>0.81989530225165741</v>
      </c>
    </row>
    <row r="40" spans="1:26" hidden="1">
      <c r="J40">
        <f t="shared" si="29"/>
        <v>26</v>
      </c>
      <c r="K40">
        <f t="shared" si="1"/>
        <v>0.52623472141393168</v>
      </c>
      <c r="L40">
        <f t="shared" si="2"/>
        <v>0.28124073495024959</v>
      </c>
      <c r="M40">
        <f t="shared" si="3"/>
        <v>0.15253866088402931</v>
      </c>
      <c r="N40">
        <f t="shared" si="15"/>
        <v>5</v>
      </c>
      <c r="O40">
        <f t="shared" si="31"/>
        <v>2.6311736070696585</v>
      </c>
      <c r="P40">
        <f t="shared" si="32"/>
        <v>1.4062036747512479</v>
      </c>
      <c r="Q40">
        <f t="shared" si="33"/>
        <v>0.7626933044201466</v>
      </c>
      <c r="S40">
        <f t="shared" si="30"/>
        <v>26</v>
      </c>
      <c r="T40">
        <f t="shared" si="5"/>
        <v>0.52623472141393168</v>
      </c>
      <c r="U40">
        <f t="shared" si="6"/>
        <v>0.28124073495024959</v>
      </c>
      <c r="V40">
        <f t="shared" si="7"/>
        <v>0.15253866088402931</v>
      </c>
      <c r="W40">
        <f t="shared" si="18"/>
        <v>5</v>
      </c>
      <c r="X40">
        <f t="shared" si="34"/>
        <v>2.6311736070696585</v>
      </c>
      <c r="Y40">
        <f t="shared" si="19"/>
        <v>1.4062036747512479</v>
      </c>
      <c r="Z40">
        <f t="shared" si="20"/>
        <v>0.7626933044201466</v>
      </c>
    </row>
    <row r="41" spans="1:26" hidden="1">
      <c r="J41">
        <f t="shared" si="29"/>
        <v>27</v>
      </c>
      <c r="K41">
        <f t="shared" si="1"/>
        <v>0.51339972820871382</v>
      </c>
      <c r="L41">
        <f t="shared" si="2"/>
        <v>0.2678483190002377</v>
      </c>
      <c r="M41">
        <f t="shared" si="3"/>
        <v>0.14189642872932959</v>
      </c>
      <c r="N41">
        <f t="shared" si="15"/>
        <v>5</v>
      </c>
      <c r="O41">
        <f t="shared" si="31"/>
        <v>2.5669986410435692</v>
      </c>
      <c r="P41">
        <f t="shared" si="32"/>
        <v>1.3392415950011884</v>
      </c>
      <c r="Q41">
        <f t="shared" si="33"/>
        <v>0.70948214364664797</v>
      </c>
      <c r="S41">
        <f t="shared" si="30"/>
        <v>27</v>
      </c>
      <c r="T41">
        <f t="shared" si="5"/>
        <v>0.51339972820871382</v>
      </c>
      <c r="U41">
        <f t="shared" si="6"/>
        <v>0.2678483190002377</v>
      </c>
      <c r="V41">
        <f t="shared" si="7"/>
        <v>0.14189642872932959</v>
      </c>
      <c r="W41">
        <f t="shared" si="18"/>
        <v>5</v>
      </c>
      <c r="X41">
        <f t="shared" si="34"/>
        <v>2.5669986410435692</v>
      </c>
      <c r="Y41">
        <f t="shared" si="19"/>
        <v>1.3392415950011884</v>
      </c>
      <c r="Z41">
        <f t="shared" si="20"/>
        <v>0.70948214364664797</v>
      </c>
    </row>
    <row r="42" spans="1:26" hidden="1">
      <c r="J42">
        <f t="shared" si="29"/>
        <v>28</v>
      </c>
      <c r="K42">
        <f t="shared" si="1"/>
        <v>0.50087778361825741</v>
      </c>
      <c r="L42">
        <f t="shared" si="2"/>
        <v>0.25509363714308358</v>
      </c>
      <c r="M42">
        <f t="shared" si="3"/>
        <v>0.13199667788774846</v>
      </c>
      <c r="N42">
        <f t="shared" si="15"/>
        <v>5</v>
      </c>
      <c r="O42">
        <f t="shared" si="31"/>
        <v>2.5043889180912871</v>
      </c>
      <c r="P42">
        <f t="shared" si="32"/>
        <v>1.275468185715418</v>
      </c>
      <c r="Q42">
        <f t="shared" si="33"/>
        <v>0.65998338943874235</v>
      </c>
      <c r="S42">
        <f t="shared" si="30"/>
        <v>28</v>
      </c>
      <c r="T42">
        <f t="shared" si="5"/>
        <v>0.50087778361825741</v>
      </c>
      <c r="U42">
        <f t="shared" si="6"/>
        <v>0.25509363714308358</v>
      </c>
      <c r="V42">
        <f t="shared" si="7"/>
        <v>0.13199667788774846</v>
      </c>
      <c r="W42">
        <f t="shared" si="18"/>
        <v>5</v>
      </c>
      <c r="X42">
        <f t="shared" si="34"/>
        <v>2.5043889180912871</v>
      </c>
      <c r="Y42">
        <f t="shared" si="19"/>
        <v>1.275468185715418</v>
      </c>
      <c r="Z42">
        <f t="shared" si="20"/>
        <v>0.65998338943874235</v>
      </c>
    </row>
    <row r="43" spans="1:26" hidden="1">
      <c r="J43">
        <f t="shared" si="29"/>
        <v>29</v>
      </c>
      <c r="K43">
        <f t="shared" si="1"/>
        <v>0.48866125231049495</v>
      </c>
      <c r="L43">
        <f t="shared" si="2"/>
        <v>0.24294632108865097</v>
      </c>
      <c r="M43">
        <f t="shared" si="3"/>
        <v>0.1227876073374404</v>
      </c>
      <c r="N43">
        <f t="shared" si="15"/>
        <v>5</v>
      </c>
      <c r="O43">
        <f t="shared" si="31"/>
        <v>2.4433062615524745</v>
      </c>
      <c r="P43">
        <f t="shared" si="32"/>
        <v>1.2147316054432549</v>
      </c>
      <c r="Q43">
        <f t="shared" si="33"/>
        <v>0.61393803668720204</v>
      </c>
      <c r="S43">
        <f t="shared" si="30"/>
        <v>29</v>
      </c>
      <c r="T43">
        <f t="shared" si="5"/>
        <v>0.48866125231049495</v>
      </c>
      <c r="U43">
        <f t="shared" si="6"/>
        <v>0.24294632108865097</v>
      </c>
      <c r="V43">
        <f t="shared" si="7"/>
        <v>0.1227876073374404</v>
      </c>
      <c r="W43">
        <f t="shared" si="18"/>
        <v>5</v>
      </c>
      <c r="X43">
        <f t="shared" si="34"/>
        <v>2.4433062615524745</v>
      </c>
      <c r="Y43">
        <f t="shared" si="19"/>
        <v>1.2147316054432549</v>
      </c>
      <c r="Z43">
        <f t="shared" si="20"/>
        <v>0.61393803668720204</v>
      </c>
    </row>
    <row r="44" spans="1:26" hidden="1">
      <c r="J44">
        <f t="shared" si="29"/>
        <v>30</v>
      </c>
      <c r="K44">
        <f t="shared" si="1"/>
        <v>0.47674268518097085</v>
      </c>
      <c r="L44">
        <f t="shared" si="2"/>
        <v>0.23137744865585813</v>
      </c>
      <c r="M44">
        <f t="shared" si="3"/>
        <v>0.11422103008133992</v>
      </c>
      <c r="N44">
        <f t="shared" si="15"/>
        <v>5</v>
      </c>
      <c r="O44">
        <f t="shared" si="31"/>
        <v>2.3837134259048542</v>
      </c>
      <c r="P44">
        <f t="shared" si="32"/>
        <v>1.1568872432792907</v>
      </c>
      <c r="Q44">
        <f t="shared" si="33"/>
        <v>0.57110515040669962</v>
      </c>
      <c r="S44">
        <f t="shared" si="30"/>
        <v>30</v>
      </c>
      <c r="T44">
        <f t="shared" si="5"/>
        <v>0.47674268518097085</v>
      </c>
      <c r="U44">
        <f t="shared" si="6"/>
        <v>0.23137744865585813</v>
      </c>
      <c r="V44">
        <f t="shared" si="7"/>
        <v>0.11422103008133992</v>
      </c>
      <c r="W44">
        <f t="shared" si="18"/>
        <v>5</v>
      </c>
      <c r="X44">
        <f t="shared" si="34"/>
        <v>2.3837134259048542</v>
      </c>
      <c r="Y44">
        <f t="shared" si="19"/>
        <v>1.1568872432792907</v>
      </c>
      <c r="Z44">
        <f t="shared" si="20"/>
        <v>0.57110515040669962</v>
      </c>
    </row>
    <row r="45" spans="1:26" hidden="1">
      <c r="J45">
        <f t="shared" si="29"/>
        <v>31</v>
      </c>
      <c r="K45">
        <f t="shared" si="1"/>
        <v>0.4651148148107031</v>
      </c>
      <c r="L45">
        <f t="shared" si="2"/>
        <v>0.220359474910341</v>
      </c>
      <c r="M45">
        <f t="shared" si="3"/>
        <v>0.10625212100589761</v>
      </c>
      <c r="N45">
        <f t="shared" si="15"/>
        <v>5</v>
      </c>
      <c r="O45">
        <f t="shared" si="31"/>
        <v>2.3255740740535153</v>
      </c>
      <c r="P45">
        <f t="shared" si="32"/>
        <v>1.1017973745517049</v>
      </c>
      <c r="Q45">
        <f t="shared" si="33"/>
        <v>0.53126060502948802</v>
      </c>
      <c r="S45">
        <f t="shared" si="30"/>
        <v>31</v>
      </c>
      <c r="T45">
        <f t="shared" si="5"/>
        <v>0.4651148148107031</v>
      </c>
      <c r="U45">
        <f t="shared" si="6"/>
        <v>0.220359474910341</v>
      </c>
      <c r="V45">
        <f t="shared" si="7"/>
        <v>0.10625212100589761</v>
      </c>
      <c r="W45">
        <f t="shared" si="18"/>
        <v>5</v>
      </c>
      <c r="X45">
        <f t="shared" si="34"/>
        <v>2.3255740740535153</v>
      </c>
      <c r="Y45">
        <f t="shared" si="19"/>
        <v>1.1017973745517049</v>
      </c>
      <c r="Z45">
        <f t="shared" si="20"/>
        <v>0.53126060502948802</v>
      </c>
    </row>
    <row r="46" spans="1:26" hidden="1">
      <c r="J46">
        <f t="shared" si="29"/>
        <v>32</v>
      </c>
      <c r="K46">
        <f t="shared" si="1"/>
        <v>0.45377055103483238</v>
      </c>
      <c r="L46">
        <f t="shared" si="2"/>
        <v>0.20986616658127716</v>
      </c>
      <c r="M46">
        <f t="shared" si="3"/>
        <v>9.8839182331067546E-2</v>
      </c>
      <c r="N46">
        <f t="shared" si="15"/>
        <v>5</v>
      </c>
      <c r="O46">
        <f t="shared" si="31"/>
        <v>2.2688527551741617</v>
      </c>
      <c r="P46">
        <f t="shared" si="32"/>
        <v>1.0493308329063857</v>
      </c>
      <c r="Q46">
        <f t="shared" si="33"/>
        <v>0.49419591165533772</v>
      </c>
      <c r="S46">
        <f t="shared" si="30"/>
        <v>32</v>
      </c>
      <c r="T46">
        <f t="shared" si="5"/>
        <v>0.45377055103483238</v>
      </c>
      <c r="U46">
        <f t="shared" si="6"/>
        <v>0.20986616658127716</v>
      </c>
      <c r="V46">
        <f t="shared" si="7"/>
        <v>9.8839182331067546E-2</v>
      </c>
      <c r="W46">
        <f t="shared" si="18"/>
        <v>5</v>
      </c>
      <c r="X46">
        <f t="shared" si="34"/>
        <v>2.2688527551741617</v>
      </c>
      <c r="Y46">
        <f t="shared" si="19"/>
        <v>1.0493308329063857</v>
      </c>
      <c r="Z46">
        <f t="shared" si="20"/>
        <v>0.49419591165533772</v>
      </c>
    </row>
    <row r="47" spans="1:26" hidden="1">
      <c r="J47">
        <f t="shared" si="29"/>
        <v>33</v>
      </c>
      <c r="K47">
        <f t="shared" si="1"/>
        <v>0.44270297661934871</v>
      </c>
      <c r="L47">
        <f t="shared" si="2"/>
        <v>0.19987253960121634</v>
      </c>
      <c r="M47">
        <f t="shared" si="3"/>
        <v>9.1943425424248881E-2</v>
      </c>
      <c r="N47">
        <f t="shared" si="15"/>
        <v>5</v>
      </c>
      <c r="O47">
        <f t="shared" si="31"/>
        <v>2.2135148830967437</v>
      </c>
      <c r="P47">
        <f t="shared" si="32"/>
        <v>0.99936269800608168</v>
      </c>
      <c r="Q47">
        <f t="shared" si="33"/>
        <v>0.45971712712124441</v>
      </c>
      <c r="S47">
        <f t="shared" si="30"/>
        <v>33</v>
      </c>
      <c r="T47">
        <f t="shared" ref="T47:T74" si="35">(1+$D$6/2)^-S47</f>
        <v>0.44270297661934871</v>
      </c>
      <c r="U47">
        <f t="shared" ref="U47:U74" si="36">(1+$D$7/2)^-S47</f>
        <v>0.19987253960121634</v>
      </c>
      <c r="V47">
        <f t="shared" ref="V47:V74" si="37">(1+$D$8/2)^-S47</f>
        <v>9.1943425424248881E-2</v>
      </c>
      <c r="W47">
        <f t="shared" si="18"/>
        <v>5</v>
      </c>
      <c r="X47">
        <f t="shared" si="34"/>
        <v>2.2135148830967437</v>
      </c>
      <c r="Y47">
        <f t="shared" si="19"/>
        <v>0.99936269800608168</v>
      </c>
      <c r="Z47">
        <f t="shared" si="20"/>
        <v>0.45971712712124441</v>
      </c>
    </row>
    <row r="48" spans="1:26" hidden="1">
      <c r="J48">
        <f t="shared" si="29"/>
        <v>34</v>
      </c>
      <c r="K48">
        <f t="shared" si="1"/>
        <v>0.43190534304326705</v>
      </c>
      <c r="L48">
        <f t="shared" si="2"/>
        <v>0.19035479962020604</v>
      </c>
      <c r="M48">
        <f t="shared" si="3"/>
        <v>8.5528767836510602E-2</v>
      </c>
      <c r="N48">
        <f t="shared" si="15"/>
        <v>5</v>
      </c>
      <c r="O48">
        <f t="shared" si="31"/>
        <v>2.1595267152163351</v>
      </c>
      <c r="P48">
        <f t="shared" si="32"/>
        <v>0.95177399810103025</v>
      </c>
      <c r="Q48">
        <f t="shared" si="33"/>
        <v>0.427643839182553</v>
      </c>
      <c r="S48">
        <f t="shared" si="30"/>
        <v>34</v>
      </c>
      <c r="T48">
        <f t="shared" si="35"/>
        <v>0.43190534304326705</v>
      </c>
      <c r="U48">
        <f t="shared" si="36"/>
        <v>0.19035479962020604</v>
      </c>
      <c r="V48">
        <f t="shared" si="37"/>
        <v>8.5528767836510602E-2</v>
      </c>
      <c r="W48">
        <f t="shared" si="18"/>
        <v>5</v>
      </c>
      <c r="X48">
        <f t="shared" si="34"/>
        <v>2.1595267152163351</v>
      </c>
      <c r="Y48">
        <f t="shared" si="19"/>
        <v>0.95177399810103025</v>
      </c>
      <c r="Z48">
        <f t="shared" si="20"/>
        <v>0.427643839182553</v>
      </c>
    </row>
    <row r="49" spans="10:26" hidden="1">
      <c r="J49">
        <f t="shared" si="29"/>
        <v>35</v>
      </c>
      <c r="K49">
        <f t="shared" si="1"/>
        <v>0.42137106638367522</v>
      </c>
      <c r="L49">
        <f t="shared" si="2"/>
        <v>0.18129028535257716</v>
      </c>
      <c r="M49">
        <f t="shared" si="3"/>
        <v>7.9561644499079626E-2</v>
      </c>
      <c r="N49">
        <f t="shared" si="15"/>
        <v>5</v>
      </c>
      <c r="O49">
        <f t="shared" si="31"/>
        <v>2.1068553319183763</v>
      </c>
      <c r="P49">
        <f t="shared" si="32"/>
        <v>0.90645142676288581</v>
      </c>
      <c r="Q49">
        <f t="shared" si="33"/>
        <v>0.39780822249539816</v>
      </c>
      <c r="S49">
        <f t="shared" si="30"/>
        <v>35</v>
      </c>
      <c r="T49">
        <f t="shared" si="35"/>
        <v>0.42137106638367522</v>
      </c>
      <c r="U49">
        <f t="shared" si="36"/>
        <v>0.18129028535257716</v>
      </c>
      <c r="V49">
        <f t="shared" si="37"/>
        <v>7.9561644499079626E-2</v>
      </c>
      <c r="W49">
        <f t="shared" si="18"/>
        <v>5</v>
      </c>
      <c r="X49">
        <f t="shared" si="34"/>
        <v>2.1068553319183763</v>
      </c>
      <c r="Y49">
        <f t="shared" si="19"/>
        <v>0.90645142676288581</v>
      </c>
      <c r="Z49">
        <f t="shared" si="20"/>
        <v>0.39780822249539816</v>
      </c>
    </row>
    <row r="50" spans="10:26" hidden="1">
      <c r="J50">
        <f t="shared" si="29"/>
        <v>36</v>
      </c>
      <c r="K50">
        <f t="shared" si="1"/>
        <v>0.41109372330114652</v>
      </c>
      <c r="L50">
        <f t="shared" si="2"/>
        <v>0.17265741462150208</v>
      </c>
      <c r="M50">
        <f t="shared" si="3"/>
        <v>7.4010832092167092E-2</v>
      </c>
      <c r="N50">
        <f t="shared" si="15"/>
        <v>5</v>
      </c>
      <c r="O50">
        <f t="shared" si="31"/>
        <v>2.0554686165057325</v>
      </c>
      <c r="P50">
        <f t="shared" si="32"/>
        <v>0.86328707310751041</v>
      </c>
      <c r="Q50">
        <f t="shared" si="33"/>
        <v>0.37005416046083545</v>
      </c>
      <c r="S50">
        <f t="shared" si="30"/>
        <v>36</v>
      </c>
      <c r="T50">
        <f t="shared" si="35"/>
        <v>0.41109372330114652</v>
      </c>
      <c r="U50">
        <f t="shared" si="36"/>
        <v>0.17265741462150208</v>
      </c>
      <c r="V50">
        <f t="shared" si="37"/>
        <v>7.4010832092167092E-2</v>
      </c>
      <c r="W50">
        <f t="shared" si="18"/>
        <v>5</v>
      </c>
      <c r="X50">
        <f t="shared" si="34"/>
        <v>2.0554686165057325</v>
      </c>
      <c r="Y50">
        <f t="shared" si="19"/>
        <v>0.86328707310751041</v>
      </c>
      <c r="Z50">
        <f t="shared" si="20"/>
        <v>0.37005416046083545</v>
      </c>
    </row>
    <row r="51" spans="10:26" hidden="1">
      <c r="J51">
        <f t="shared" si="29"/>
        <v>37</v>
      </c>
      <c r="K51">
        <f t="shared" si="1"/>
        <v>0.40106704712306984</v>
      </c>
      <c r="L51">
        <f t="shared" si="2"/>
        <v>0.1644356329728591</v>
      </c>
      <c r="M51">
        <f t="shared" si="3"/>
        <v>6.8847285667132177E-2</v>
      </c>
      <c r="N51">
        <f t="shared" si="15"/>
        <v>5</v>
      </c>
      <c r="O51">
        <f t="shared" si="31"/>
        <v>2.0053352356153491</v>
      </c>
      <c r="P51">
        <f t="shared" si="32"/>
        <v>0.82217816486429551</v>
      </c>
      <c r="Q51">
        <f t="shared" si="33"/>
        <v>0.34423642833566087</v>
      </c>
      <c r="S51">
        <f t="shared" si="30"/>
        <v>37</v>
      </c>
      <c r="T51">
        <f t="shared" si="35"/>
        <v>0.40106704712306984</v>
      </c>
      <c r="U51">
        <f t="shared" si="36"/>
        <v>0.1644356329728591</v>
      </c>
      <c r="V51">
        <f t="shared" si="37"/>
        <v>6.8847285667132177E-2</v>
      </c>
      <c r="W51">
        <f t="shared" si="18"/>
        <v>5</v>
      </c>
      <c r="X51">
        <f t="shared" si="34"/>
        <v>2.0053352356153491</v>
      </c>
      <c r="Y51">
        <f t="shared" si="19"/>
        <v>0.82217816486429551</v>
      </c>
      <c r="Z51">
        <f t="shared" si="20"/>
        <v>0.34423642833566087</v>
      </c>
    </row>
    <row r="52" spans="10:26" hidden="1">
      <c r="J52">
        <f t="shared" si="29"/>
        <v>38</v>
      </c>
      <c r="K52">
        <f t="shared" si="1"/>
        <v>0.39128492402250725</v>
      </c>
      <c r="L52">
        <f t="shared" si="2"/>
        <v>0.15660536473605632</v>
      </c>
      <c r="M52">
        <f t="shared" si="3"/>
        <v>6.4043986667099706E-2</v>
      </c>
      <c r="N52">
        <f t="shared" si="15"/>
        <v>5</v>
      </c>
      <c r="O52">
        <f t="shared" si="31"/>
        <v>1.9564246201125362</v>
      </c>
      <c r="P52">
        <f t="shared" si="32"/>
        <v>0.78302682368028165</v>
      </c>
      <c r="Q52">
        <f t="shared" si="33"/>
        <v>0.32021993333549853</v>
      </c>
      <c r="S52">
        <f t="shared" si="30"/>
        <v>38</v>
      </c>
      <c r="T52">
        <f t="shared" si="35"/>
        <v>0.39128492402250725</v>
      </c>
      <c r="U52">
        <f t="shared" si="36"/>
        <v>0.15660536473605632</v>
      </c>
      <c r="V52">
        <f t="shared" si="37"/>
        <v>6.4043986667099706E-2</v>
      </c>
      <c r="W52">
        <f t="shared" si="18"/>
        <v>5</v>
      </c>
      <c r="X52">
        <f t="shared" si="34"/>
        <v>1.9564246201125362</v>
      </c>
      <c r="Y52">
        <f t="shared" si="19"/>
        <v>0.78302682368028165</v>
      </c>
      <c r="Z52">
        <f t="shared" si="20"/>
        <v>0.32021993333549853</v>
      </c>
    </row>
    <row r="53" spans="10:26" hidden="1">
      <c r="J53">
        <f t="shared" si="29"/>
        <v>39</v>
      </c>
      <c r="K53">
        <f t="shared" si="1"/>
        <v>0.38174138929025092</v>
      </c>
      <c r="L53">
        <f t="shared" si="2"/>
        <v>0.14914796641529171</v>
      </c>
      <c r="M53">
        <f t="shared" si="3"/>
        <v>5.9575801550790432E-2</v>
      </c>
      <c r="N53">
        <f t="shared" si="15"/>
        <v>5</v>
      </c>
      <c r="O53">
        <f t="shared" si="31"/>
        <v>1.9087069464512547</v>
      </c>
      <c r="P53">
        <f t="shared" si="32"/>
        <v>0.74573983207645855</v>
      </c>
      <c r="Q53">
        <f t="shared" si="33"/>
        <v>0.29787900775395215</v>
      </c>
      <c r="S53">
        <f t="shared" si="30"/>
        <v>39</v>
      </c>
      <c r="T53">
        <f t="shared" si="35"/>
        <v>0.38174138929025092</v>
      </c>
      <c r="U53">
        <f t="shared" si="36"/>
        <v>0.14914796641529171</v>
      </c>
      <c r="V53">
        <f t="shared" si="37"/>
        <v>5.9575801550790432E-2</v>
      </c>
      <c r="W53">
        <f t="shared" si="18"/>
        <v>5</v>
      </c>
      <c r="X53">
        <f t="shared" si="34"/>
        <v>1.9087069464512547</v>
      </c>
      <c r="Y53">
        <f t="shared" si="19"/>
        <v>0.74573983207645855</v>
      </c>
      <c r="Z53">
        <f t="shared" si="20"/>
        <v>0.29787900775395215</v>
      </c>
    </row>
    <row r="54" spans="10:26" hidden="1">
      <c r="J54">
        <f t="shared" si="29"/>
        <v>40</v>
      </c>
      <c r="K54">
        <f t="shared" si="1"/>
        <v>0.37243062369780583</v>
      </c>
      <c r="L54">
        <f t="shared" si="2"/>
        <v>0.14204568230027784</v>
      </c>
      <c r="M54">
        <f t="shared" si="3"/>
        <v>5.5419350279805046E-2</v>
      </c>
      <c r="N54">
        <f>$B$1/2+B2</f>
        <v>105</v>
      </c>
      <c r="O54">
        <f t="shared" si="31"/>
        <v>39.105215488269614</v>
      </c>
      <c r="P54">
        <f t="shared" si="32"/>
        <v>14.914796641529174</v>
      </c>
      <c r="Q54">
        <f t="shared" si="33"/>
        <v>5.8190317793795296</v>
      </c>
      <c r="S54">
        <f t="shared" si="30"/>
        <v>40</v>
      </c>
      <c r="T54">
        <f t="shared" si="35"/>
        <v>0.37243062369780583</v>
      </c>
      <c r="U54">
        <f t="shared" si="36"/>
        <v>0.14204568230027784</v>
      </c>
      <c r="V54">
        <f t="shared" si="37"/>
        <v>5.5419350279805046E-2</v>
      </c>
      <c r="W54">
        <f t="shared" si="18"/>
        <v>5</v>
      </c>
      <c r="X54">
        <f t="shared" si="34"/>
        <v>1.8621531184890292</v>
      </c>
      <c r="Y54">
        <f t="shared" si="19"/>
        <v>0.71022841150138916</v>
      </c>
      <c r="Z54">
        <f t="shared" si="20"/>
        <v>0.27709675139902523</v>
      </c>
    </row>
    <row r="55" spans="10:26" hidden="1">
      <c r="S55">
        <f t="shared" si="30"/>
        <v>41</v>
      </c>
      <c r="T55">
        <f t="shared" si="35"/>
        <v>0.36334694994907885</v>
      </c>
      <c r="U55">
        <f t="shared" si="36"/>
        <v>0.13528160219074079</v>
      </c>
      <c r="V55">
        <f t="shared" si="37"/>
        <v>5.1552883981213993E-2</v>
      </c>
      <c r="W55">
        <f t="shared" si="18"/>
        <v>5</v>
      </c>
      <c r="X55">
        <f t="shared" ref="X55:X74" si="38">W55*T55</f>
        <v>1.8167347497453943</v>
      </c>
      <c r="Y55">
        <f t="shared" ref="Y55:Y74" si="39">W55*U55</f>
        <v>0.67640801095370395</v>
      </c>
      <c r="Z55">
        <f t="shared" ref="Z55:Z74" si="40">W55*V55</f>
        <v>0.25776441990606996</v>
      </c>
    </row>
    <row r="56" spans="10:26" hidden="1">
      <c r="S56">
        <f t="shared" si="30"/>
        <v>42</v>
      </c>
      <c r="T56">
        <f t="shared" si="35"/>
        <v>0.35448482921861352</v>
      </c>
      <c r="U56">
        <f t="shared" si="36"/>
        <v>0.12883962113403885</v>
      </c>
      <c r="V56">
        <f t="shared" si="37"/>
        <v>4.7956171145315356E-2</v>
      </c>
      <c r="W56">
        <f t="shared" si="18"/>
        <v>5</v>
      </c>
      <c r="X56">
        <f t="shared" si="38"/>
        <v>1.7724241460930676</v>
      </c>
      <c r="Y56">
        <f t="shared" si="39"/>
        <v>0.6441981056701942</v>
      </c>
      <c r="Z56">
        <f t="shared" si="40"/>
        <v>0.23978085572657679</v>
      </c>
    </row>
    <row r="57" spans="10:26" hidden="1">
      <c r="S57">
        <f t="shared" si="30"/>
        <v>43</v>
      </c>
      <c r="T57">
        <f t="shared" si="35"/>
        <v>0.3458388577742571</v>
      </c>
      <c r="U57">
        <f t="shared" si="36"/>
        <v>0.12270440108003698</v>
      </c>
      <c r="V57">
        <f t="shared" si="37"/>
        <v>4.4610391763084047E-2</v>
      </c>
      <c r="W57">
        <f t="shared" si="18"/>
        <v>5</v>
      </c>
      <c r="X57">
        <f t="shared" si="38"/>
        <v>1.7291942888712855</v>
      </c>
      <c r="Y57">
        <f t="shared" si="39"/>
        <v>0.61352200540018487</v>
      </c>
      <c r="Z57">
        <f t="shared" si="40"/>
        <v>0.22305195881542023</v>
      </c>
    </row>
    <row r="58" spans="10:26" hidden="1">
      <c r="S58">
        <f t="shared" si="30"/>
        <v>44</v>
      </c>
      <c r="T58">
        <f t="shared" si="35"/>
        <v>0.33740376368220215</v>
      </c>
      <c r="U58">
        <f t="shared" si="36"/>
        <v>0.11686133436193999</v>
      </c>
      <c r="V58">
        <f t="shared" si="37"/>
        <v>4.1498038849380511E-2</v>
      </c>
      <c r="W58">
        <f t="shared" si="18"/>
        <v>5</v>
      </c>
      <c r="X58">
        <f t="shared" si="38"/>
        <v>1.6870188184110106</v>
      </c>
      <c r="Y58">
        <f t="shared" si="39"/>
        <v>0.58430667180969997</v>
      </c>
      <c r="Z58">
        <f t="shared" si="40"/>
        <v>0.20749019424690257</v>
      </c>
    </row>
    <row r="59" spans="10:26" hidden="1">
      <c r="S59">
        <f t="shared" si="30"/>
        <v>45</v>
      </c>
      <c r="T59">
        <f t="shared" si="35"/>
        <v>0.32917440359239231</v>
      </c>
      <c r="U59">
        <f t="shared" si="36"/>
        <v>0.1112965089161333</v>
      </c>
      <c r="V59">
        <f t="shared" si="37"/>
        <v>3.8602826836633027E-2</v>
      </c>
      <c r="W59">
        <f t="shared" si="18"/>
        <v>5</v>
      </c>
      <c r="X59">
        <f t="shared" si="38"/>
        <v>1.6458720179619615</v>
      </c>
      <c r="Y59">
        <f t="shared" si="39"/>
        <v>0.55648254458066648</v>
      </c>
      <c r="Z59">
        <f t="shared" si="40"/>
        <v>0.19301413418316513</v>
      </c>
    </row>
    <row r="60" spans="10:26" hidden="1">
      <c r="S60">
        <f t="shared" si="30"/>
        <v>46</v>
      </c>
      <c r="T60">
        <f t="shared" si="35"/>
        <v>0.32114575960233399</v>
      </c>
      <c r="U60">
        <f t="shared" si="36"/>
        <v>0.10599667515822221</v>
      </c>
      <c r="V60">
        <f t="shared" si="37"/>
        <v>3.590960635965864E-2</v>
      </c>
      <c r="W60">
        <f t="shared" si="18"/>
        <v>5</v>
      </c>
      <c r="X60">
        <f t="shared" si="38"/>
        <v>1.6057287980116699</v>
      </c>
      <c r="Y60">
        <f t="shared" si="39"/>
        <v>0.5299833757911111</v>
      </c>
      <c r="Z60">
        <f t="shared" si="40"/>
        <v>0.17954803179829321</v>
      </c>
    </row>
    <row r="61" spans="10:26" hidden="1">
      <c r="S61">
        <f t="shared" si="30"/>
        <v>47</v>
      </c>
      <c r="T61">
        <f t="shared" si="35"/>
        <v>0.31331293619739897</v>
      </c>
      <c r="U61">
        <f t="shared" si="36"/>
        <v>0.10094921443640208</v>
      </c>
      <c r="V61">
        <f t="shared" si="37"/>
        <v>3.3404284985728963E-2</v>
      </c>
      <c r="W61">
        <f t="shared" si="18"/>
        <v>5</v>
      </c>
      <c r="X61">
        <f t="shared" si="38"/>
        <v>1.5665646809869949</v>
      </c>
      <c r="Y61">
        <f t="shared" si="39"/>
        <v>0.5047460721820104</v>
      </c>
      <c r="Z61">
        <f t="shared" si="40"/>
        <v>0.1670214249286448</v>
      </c>
    </row>
    <row r="62" spans="10:26" hidden="1">
      <c r="S62">
        <f t="shared" si="30"/>
        <v>48</v>
      </c>
      <c r="T62">
        <f t="shared" si="35"/>
        <v>0.30567115726575511</v>
      </c>
      <c r="U62">
        <f t="shared" si="36"/>
        <v>9.6142108987049613E-2</v>
      </c>
      <c r="V62">
        <f t="shared" si="37"/>
        <v>3.1073753475096711E-2</v>
      </c>
      <c r="W62">
        <f t="shared" si="18"/>
        <v>5</v>
      </c>
      <c r="X62">
        <f t="shared" si="38"/>
        <v>1.5283557863287756</v>
      </c>
      <c r="Y62">
        <f t="shared" si="39"/>
        <v>0.48071054493524806</v>
      </c>
      <c r="Z62">
        <f t="shared" si="40"/>
        <v>0.15536876737548355</v>
      </c>
    </row>
    <row r="63" spans="10:26" hidden="1">
      <c r="S63">
        <f t="shared" si="30"/>
        <v>49</v>
      </c>
      <c r="T63">
        <f t="shared" si="35"/>
        <v>0.2982157631861026</v>
      </c>
      <c r="U63">
        <f t="shared" si="36"/>
        <v>9.1563913320999626E-2</v>
      </c>
      <c r="V63">
        <f t="shared" si="37"/>
        <v>2.8905817186136478E-2</v>
      </c>
      <c r="W63">
        <f t="shared" si="18"/>
        <v>5</v>
      </c>
      <c r="X63">
        <f t="shared" si="38"/>
        <v>1.4910788159305131</v>
      </c>
      <c r="Y63">
        <f t="shared" si="39"/>
        <v>0.45781956660499812</v>
      </c>
      <c r="Z63">
        <f t="shared" si="40"/>
        <v>0.14452908593068239</v>
      </c>
    </row>
    <row r="64" spans="10:26" hidden="1">
      <c r="S64">
        <f t="shared" si="30"/>
        <v>50</v>
      </c>
      <c r="T64">
        <f t="shared" si="35"/>
        <v>0.29094220798644155</v>
      </c>
      <c r="U64">
        <f t="shared" si="36"/>
        <v>8.7203726972380588E-2</v>
      </c>
      <c r="V64">
        <f t="shared" si="37"/>
        <v>2.6889132266173472E-2</v>
      </c>
      <c r="W64">
        <f t="shared" si="18"/>
        <v>5</v>
      </c>
      <c r="X64">
        <f t="shared" si="38"/>
        <v>1.4547110399322079</v>
      </c>
      <c r="Y64">
        <f t="shared" si="39"/>
        <v>0.43601863486190295</v>
      </c>
      <c r="Z64">
        <f t="shared" si="40"/>
        <v>0.13444566133086736</v>
      </c>
    </row>
    <row r="65" spans="1:26" hidden="1">
      <c r="S65">
        <f t="shared" si="30"/>
        <v>51</v>
      </c>
      <c r="T65">
        <f t="shared" si="35"/>
        <v>0.28384605657213807</v>
      </c>
      <c r="U65">
        <f t="shared" si="36"/>
        <v>8.3051168545124371E-2</v>
      </c>
      <c r="V65">
        <f t="shared" si="37"/>
        <v>2.5013146294114854E-2</v>
      </c>
      <c r="W65">
        <f t="shared" si="18"/>
        <v>5</v>
      </c>
      <c r="X65">
        <f t="shared" si="38"/>
        <v>1.4192302828606904</v>
      </c>
      <c r="Y65">
        <f t="shared" si="39"/>
        <v>0.41525584272562188</v>
      </c>
      <c r="Z65">
        <f t="shared" si="40"/>
        <v>0.12506573147057426</v>
      </c>
    </row>
    <row r="66" spans="1:26" hidden="1">
      <c r="S66">
        <f t="shared" si="30"/>
        <v>52</v>
      </c>
      <c r="T66">
        <f t="shared" si="35"/>
        <v>0.27692298202159815</v>
      </c>
      <c r="U66">
        <f t="shared" si="36"/>
        <v>7.9096350995356543E-2</v>
      </c>
      <c r="V66">
        <f t="shared" si="37"/>
        <v>2.3268043064292889E-2</v>
      </c>
      <c r="W66">
        <f t="shared" si="18"/>
        <v>5</v>
      </c>
      <c r="X66">
        <f t="shared" si="38"/>
        <v>1.3846149101079908</v>
      </c>
      <c r="Y66">
        <f t="shared" si="39"/>
        <v>0.39548175497678273</v>
      </c>
      <c r="Z66">
        <f t="shared" si="40"/>
        <v>0.11634021532146445</v>
      </c>
    </row>
    <row r="67" spans="1:26" hidden="1">
      <c r="S67">
        <f t="shared" si="30"/>
        <v>53</v>
      </c>
      <c r="T67">
        <f t="shared" si="35"/>
        <v>0.27016876294790065</v>
      </c>
      <c r="U67">
        <f t="shared" si="36"/>
        <v>7.5329858090815757E-2</v>
      </c>
      <c r="V67">
        <f t="shared" si="37"/>
        <v>2.1644691222598034E-2</v>
      </c>
      <c r="W67">
        <f t="shared" si="18"/>
        <v>5</v>
      </c>
      <c r="X67">
        <f t="shared" si="38"/>
        <v>1.3508438147395032</v>
      </c>
      <c r="Y67">
        <f t="shared" si="39"/>
        <v>0.3766492904540788</v>
      </c>
      <c r="Z67">
        <f t="shared" si="40"/>
        <v>0.10822345611299017</v>
      </c>
    </row>
    <row r="68" spans="1:26" hidden="1">
      <c r="S68">
        <f t="shared" si="30"/>
        <v>54</v>
      </c>
      <c r="T68">
        <f t="shared" si="35"/>
        <v>0.26357928092478117</v>
      </c>
      <c r="U68">
        <f t="shared" si="36"/>
        <v>7.1742721991253117E-2</v>
      </c>
      <c r="V68">
        <f t="shared" si="37"/>
        <v>2.0134596486137708E-2</v>
      </c>
      <c r="W68">
        <f t="shared" si="18"/>
        <v>5</v>
      </c>
      <c r="X68">
        <f t="shared" si="38"/>
        <v>1.3178964046239059</v>
      </c>
      <c r="Y68">
        <f t="shared" si="39"/>
        <v>0.35871360995626556</v>
      </c>
      <c r="Z68">
        <f t="shared" si="40"/>
        <v>0.10067298243068853</v>
      </c>
    </row>
    <row r="69" spans="1:26" hidden="1">
      <c r="S69">
        <f t="shared" si="30"/>
        <v>55</v>
      </c>
      <c r="T69">
        <f t="shared" si="35"/>
        <v>0.25715051797539623</v>
      </c>
      <c r="U69">
        <f t="shared" si="36"/>
        <v>6.8326401896431521E-2</v>
      </c>
      <c r="V69">
        <f t="shared" si="37"/>
        <v>1.8729857196407171E-2</v>
      </c>
      <c r="W69">
        <f t="shared" si="18"/>
        <v>5</v>
      </c>
      <c r="X69">
        <f t="shared" si="38"/>
        <v>1.285752589876981</v>
      </c>
      <c r="Y69">
        <f t="shared" si="39"/>
        <v>0.34163200948215761</v>
      </c>
      <c r="Z69">
        <f t="shared" si="40"/>
        <v>9.3649285982035854E-2</v>
      </c>
    </row>
    <row r="70" spans="1:26" hidden="1">
      <c r="S70">
        <f t="shared" si="30"/>
        <v>56</v>
      </c>
      <c r="T70">
        <f t="shared" si="35"/>
        <v>0.25087855412233784</v>
      </c>
      <c r="U70">
        <f t="shared" si="36"/>
        <v>6.5072763710887174E-2</v>
      </c>
      <c r="V70">
        <f t="shared" si="37"/>
        <v>1.7423122973402021E-2</v>
      </c>
      <c r="W70">
        <f t="shared" si="18"/>
        <v>5</v>
      </c>
      <c r="X70">
        <f t="shared" si="38"/>
        <v>1.2543927706116893</v>
      </c>
      <c r="Y70">
        <f t="shared" si="39"/>
        <v>0.32536381855443586</v>
      </c>
      <c r="Z70">
        <f t="shared" si="40"/>
        <v>8.711561486701011E-2</v>
      </c>
    </row>
    <row r="71" spans="1:26" hidden="1">
      <c r="S71">
        <f t="shared" si="30"/>
        <v>57</v>
      </c>
      <c r="T71">
        <f t="shared" si="35"/>
        <v>0.24475956499740278</v>
      </c>
      <c r="U71">
        <f t="shared" si="36"/>
        <v>6.1974060677035397E-2</v>
      </c>
      <c r="V71">
        <f t="shared" si="37"/>
        <v>1.620755625432746E-2</v>
      </c>
      <c r="W71">
        <f t="shared" si="18"/>
        <v>5</v>
      </c>
      <c r="X71">
        <f t="shared" si="38"/>
        <v>1.2237978249870138</v>
      </c>
      <c r="Y71">
        <f t="shared" si="39"/>
        <v>0.30987030338517696</v>
      </c>
      <c r="Z71">
        <f t="shared" si="40"/>
        <v>8.1037781271637299E-2</v>
      </c>
    </row>
    <row r="72" spans="1:26" hidden="1">
      <c r="S72">
        <f t="shared" si="30"/>
        <v>58</v>
      </c>
      <c r="T72">
        <f t="shared" si="35"/>
        <v>0.23878981950966124</v>
      </c>
      <c r="U72">
        <f t="shared" si="36"/>
        <v>5.9022914930509894E-2</v>
      </c>
      <c r="V72">
        <f t="shared" si="37"/>
        <v>1.5076796515653456E-2</v>
      </c>
      <c r="W72">
        <f t="shared" si="18"/>
        <v>5</v>
      </c>
      <c r="X72">
        <f t="shared" si="38"/>
        <v>1.1939490975483062</v>
      </c>
      <c r="Y72">
        <f t="shared" si="39"/>
        <v>0.29511457465254948</v>
      </c>
      <c r="Z72">
        <f t="shared" si="40"/>
        <v>7.5383982578267283E-2</v>
      </c>
    </row>
    <row r="73" spans="1:26" hidden="1">
      <c r="S73">
        <f t="shared" si="30"/>
        <v>59</v>
      </c>
      <c r="T73">
        <f t="shared" si="35"/>
        <v>0.23296567757040124</v>
      </c>
      <c r="U73">
        <f t="shared" si="36"/>
        <v>5.6212299933818946E-2</v>
      </c>
      <c r="V73">
        <f t="shared" si="37"/>
        <v>1.4024926991305539E-2</v>
      </c>
      <c r="W73">
        <f t="shared" si="18"/>
        <v>5</v>
      </c>
      <c r="X73">
        <f t="shared" si="38"/>
        <v>1.1648283878520063</v>
      </c>
      <c r="Y73">
        <f t="shared" si="39"/>
        <v>0.28106149966909472</v>
      </c>
      <c r="Z73">
        <f t="shared" si="40"/>
        <v>7.0124634956527696E-2</v>
      </c>
    </row>
    <row r="74" spans="1:26" hidden="1">
      <c r="S74">
        <f t="shared" si="30"/>
        <v>60</v>
      </c>
      <c r="T74">
        <f t="shared" si="35"/>
        <v>0.2272835878735622</v>
      </c>
      <c r="U74">
        <f t="shared" si="36"/>
        <v>5.3535523746494243E-2</v>
      </c>
      <c r="V74">
        <f t="shared" si="37"/>
        <v>1.3046443712842363E-2</v>
      </c>
      <c r="W74">
        <f>$B$1/2+B2</f>
        <v>105</v>
      </c>
      <c r="X74">
        <f t="shared" si="38"/>
        <v>23.864776726724031</v>
      </c>
      <c r="Y74">
        <f t="shared" si="39"/>
        <v>5.6212299933818954</v>
      </c>
      <c r="Z74">
        <f t="shared" si="40"/>
        <v>1.3698765898484482</v>
      </c>
    </row>
    <row r="76" spans="1:26">
      <c r="A76" s="19"/>
    </row>
    <row r="77" spans="1:26">
      <c r="A77" s="19"/>
    </row>
    <row r="78" spans="1:26">
      <c r="A78" s="19"/>
    </row>
    <row r="79" spans="1:26">
      <c r="A79" s="19"/>
    </row>
    <row r="80" spans="1:26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44" sqref="E44"/>
    </sheetView>
  </sheetViews>
  <sheetFormatPr defaultRowHeight="15"/>
  <cols>
    <col min="1" max="16384" width="9.140625" style="1"/>
  </cols>
  <sheetData>
    <row r="1" spans="1:1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1</v>
      </c>
      <c r="B2" s="1">
        <f>1.15^-A2</f>
        <v>0.86956521739130443</v>
      </c>
      <c r="C2" s="1">
        <v>100</v>
      </c>
      <c r="D2" s="1">
        <v>50</v>
      </c>
      <c r="E2" s="1">
        <v>0</v>
      </c>
      <c r="F2" s="1">
        <v>1000</v>
      </c>
      <c r="H2" s="204">
        <f>C2*$B2</f>
        <v>86.956521739130437</v>
      </c>
      <c r="I2" s="204">
        <f t="shared" ref="I2:K4" si="0">D2*$B2</f>
        <v>43.478260869565219</v>
      </c>
      <c r="J2" s="204">
        <f t="shared" si="0"/>
        <v>0</v>
      </c>
      <c r="K2" s="204">
        <f t="shared" si="0"/>
        <v>869.56521739130449</v>
      </c>
      <c r="L2" s="204">
        <f>J2/$J$5</f>
        <v>0</v>
      </c>
      <c r="M2" s="204">
        <f>K2/$K$5</f>
        <v>1</v>
      </c>
    </row>
    <row r="3" spans="1:13">
      <c r="A3" s="1">
        <v>2</v>
      </c>
      <c r="B3" s="1">
        <f t="shared" ref="B3:B4" si="1">1.15^-A3</f>
        <v>0.7561436672967865</v>
      </c>
      <c r="C3" s="1">
        <v>100</v>
      </c>
      <c r="D3" s="1">
        <v>50</v>
      </c>
      <c r="E3" s="1">
        <v>0</v>
      </c>
      <c r="F3" s="1">
        <v>0</v>
      </c>
      <c r="H3" s="204">
        <f t="shared" ref="H3:H4" si="2">C3*$B3</f>
        <v>75.61436672967865</v>
      </c>
      <c r="I3" s="204">
        <f t="shared" si="0"/>
        <v>37.807183364839325</v>
      </c>
      <c r="J3" s="204">
        <f t="shared" si="0"/>
        <v>0</v>
      </c>
      <c r="K3" s="204">
        <f t="shared" si="0"/>
        <v>0</v>
      </c>
      <c r="L3" s="204">
        <f t="shared" ref="L3:L4" si="3">J3/$J$5</f>
        <v>0</v>
      </c>
      <c r="M3" s="204">
        <f t="shared" ref="M3:M4" si="4">K3/$K$5</f>
        <v>0</v>
      </c>
    </row>
    <row r="4" spans="1:13">
      <c r="A4" s="1">
        <v>3</v>
      </c>
      <c r="B4" s="1">
        <f t="shared" si="1"/>
        <v>0.65751623243198831</v>
      </c>
      <c r="C4" s="1">
        <v>1100</v>
      </c>
      <c r="D4" s="1">
        <v>1050</v>
      </c>
      <c r="E4" s="1">
        <v>1000</v>
      </c>
      <c r="F4" s="1">
        <v>0</v>
      </c>
      <c r="H4" s="204">
        <f t="shared" si="2"/>
        <v>723.26785567518709</v>
      </c>
      <c r="I4" s="204">
        <f t="shared" si="0"/>
        <v>690.39204405358771</v>
      </c>
      <c r="J4" s="204">
        <f t="shared" si="0"/>
        <v>657.51623243198833</v>
      </c>
      <c r="K4" s="204">
        <f t="shared" si="0"/>
        <v>0</v>
      </c>
      <c r="L4" s="204">
        <f t="shared" si="3"/>
        <v>1</v>
      </c>
      <c r="M4" s="204">
        <f t="shared" si="4"/>
        <v>0</v>
      </c>
    </row>
    <row r="5" spans="1:13">
      <c r="H5" s="205">
        <f>SUM(H2:H4)</f>
        <v>885.83874414399611</v>
      </c>
      <c r="I5" s="205">
        <f t="shared" ref="I5:K5" si="5">SUM(I2:I4)</f>
        <v>771.67748828799222</v>
      </c>
      <c r="J5" s="205">
        <f t="shared" si="5"/>
        <v>657.51623243198833</v>
      </c>
      <c r="K5" s="205">
        <f t="shared" si="5"/>
        <v>869.56521739130449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topLeftCell="A4" workbookViewId="0">
      <selection activeCell="K3" sqref="K3"/>
    </sheetView>
  </sheetViews>
  <sheetFormatPr defaultRowHeight="15"/>
  <cols>
    <col min="1" max="1" width="10.140625" bestFit="1" customWidth="1"/>
  </cols>
  <sheetData>
    <row r="1" spans="1: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>
      <c r="A2" s="83">
        <v>38018</v>
      </c>
      <c r="B2">
        <v>1.6</v>
      </c>
      <c r="C2">
        <v>2.1</v>
      </c>
      <c r="E2">
        <v>2.9</v>
      </c>
    </row>
    <row r="3" spans="1:5">
      <c r="A3" s="83">
        <v>38047</v>
      </c>
      <c r="B3">
        <v>1.6</v>
      </c>
      <c r="C3">
        <v>2</v>
      </c>
      <c r="E3">
        <v>3</v>
      </c>
    </row>
    <row r="4" spans="1:5">
      <c r="A4" s="83">
        <v>38078</v>
      </c>
      <c r="B4">
        <v>1.8</v>
      </c>
      <c r="C4">
        <v>2.1</v>
      </c>
      <c r="E4">
        <v>2.9</v>
      </c>
    </row>
    <row r="5" spans="1:5">
      <c r="A5" s="83">
        <v>38108</v>
      </c>
      <c r="B5">
        <v>2.1</v>
      </c>
      <c r="C5">
        <v>2.4</v>
      </c>
      <c r="E5">
        <v>3.1</v>
      </c>
    </row>
    <row r="6" spans="1:5">
      <c r="A6" s="83">
        <v>38139</v>
      </c>
      <c r="B6">
        <v>2.1</v>
      </c>
      <c r="C6">
        <v>2.2999999999999998</v>
      </c>
      <c r="E6">
        <v>3.1</v>
      </c>
    </row>
    <row r="7" spans="1:5">
      <c r="A7" s="83">
        <v>38169</v>
      </c>
      <c r="B7">
        <v>2.2000000000000002</v>
      </c>
      <c r="C7">
        <v>2.2999999999999998</v>
      </c>
      <c r="E7">
        <v>2.9</v>
      </c>
    </row>
    <row r="8" spans="1:5">
      <c r="A8" s="83">
        <v>38200</v>
      </c>
      <c r="B8">
        <v>2.1</v>
      </c>
      <c r="C8">
        <v>2.2000000000000002</v>
      </c>
      <c r="E8">
        <v>2.9</v>
      </c>
    </row>
    <row r="9" spans="1:5">
      <c r="A9" s="83">
        <v>38231</v>
      </c>
      <c r="B9">
        <v>2.2000000000000002</v>
      </c>
      <c r="C9">
        <v>2.2000000000000002</v>
      </c>
      <c r="E9">
        <v>2.8</v>
      </c>
    </row>
    <row r="10" spans="1:5">
      <c r="A10" s="83">
        <v>38261</v>
      </c>
      <c r="B10">
        <v>2.4</v>
      </c>
      <c r="C10">
        <v>2.4</v>
      </c>
      <c r="E10">
        <v>2.8</v>
      </c>
    </row>
    <row r="11" spans="1:5">
      <c r="A11" s="83">
        <v>38292</v>
      </c>
      <c r="B11">
        <v>2.7</v>
      </c>
      <c r="C11">
        <v>2.7</v>
      </c>
      <c r="E11">
        <v>3</v>
      </c>
    </row>
    <row r="12" spans="1:5">
      <c r="A12" s="83">
        <v>38322</v>
      </c>
      <c r="B12">
        <v>2.6</v>
      </c>
      <c r="C12">
        <v>2.6</v>
      </c>
      <c r="E12">
        <v>3</v>
      </c>
    </row>
    <row r="13" spans="1:5">
      <c r="A13" s="83">
        <v>38353</v>
      </c>
      <c r="B13">
        <v>2.4</v>
      </c>
      <c r="C13">
        <v>2.6</v>
      </c>
      <c r="E13">
        <v>2.8</v>
      </c>
    </row>
    <row r="14" spans="1:5">
      <c r="A14" s="83">
        <v>38384</v>
      </c>
      <c r="B14">
        <v>3</v>
      </c>
      <c r="C14">
        <v>2.9</v>
      </c>
      <c r="D14">
        <v>2.7</v>
      </c>
      <c r="E14">
        <v>2.9</v>
      </c>
    </row>
    <row r="15" spans="1:5">
      <c r="A15" s="83">
        <v>38412</v>
      </c>
      <c r="B15">
        <v>3.2</v>
      </c>
      <c r="C15">
        <v>2.9</v>
      </c>
      <c r="D15">
        <v>2.7</v>
      </c>
      <c r="E15">
        <v>3</v>
      </c>
    </row>
    <row r="16" spans="1:5">
      <c r="A16" s="83">
        <v>38443</v>
      </c>
      <c r="B16">
        <v>3.2</v>
      </c>
      <c r="C16">
        <v>2.7</v>
      </c>
      <c r="D16">
        <v>2.6</v>
      </c>
      <c r="E16">
        <v>2.8</v>
      </c>
    </row>
    <row r="17" spans="1:5">
      <c r="A17" s="83">
        <v>38473</v>
      </c>
      <c r="B17">
        <v>2.7</v>
      </c>
      <c r="C17">
        <v>2.5</v>
      </c>
      <c r="D17">
        <v>2.4</v>
      </c>
      <c r="E17">
        <v>2.7</v>
      </c>
    </row>
    <row r="18" spans="1:5">
      <c r="A18" s="83">
        <v>38504</v>
      </c>
      <c r="B18">
        <v>2.4</v>
      </c>
      <c r="C18">
        <v>2.2999999999999998</v>
      </c>
      <c r="D18">
        <v>2.2999999999999998</v>
      </c>
      <c r="E18">
        <v>2.6</v>
      </c>
    </row>
    <row r="19" spans="1:5">
      <c r="A19" s="83">
        <v>38534</v>
      </c>
      <c r="B19">
        <v>2.5</v>
      </c>
      <c r="C19">
        <v>2.4</v>
      </c>
      <c r="D19">
        <v>2.4</v>
      </c>
      <c r="E19">
        <v>2.6</v>
      </c>
    </row>
    <row r="20" spans="1:5">
      <c r="A20" s="83">
        <v>38565</v>
      </c>
      <c r="B20">
        <v>3.2</v>
      </c>
      <c r="C20">
        <v>2.5</v>
      </c>
      <c r="D20">
        <v>2.4</v>
      </c>
      <c r="E20">
        <v>2.6</v>
      </c>
    </row>
    <row r="21" spans="1:5">
      <c r="A21" s="83">
        <v>38596</v>
      </c>
      <c r="B21">
        <v>3.5</v>
      </c>
      <c r="C21">
        <v>2.8</v>
      </c>
      <c r="D21">
        <v>2.6</v>
      </c>
      <c r="E21">
        <v>2.8</v>
      </c>
    </row>
    <row r="22" spans="1:5">
      <c r="A22" s="83">
        <v>38626</v>
      </c>
      <c r="B22">
        <v>3.2</v>
      </c>
      <c r="C22">
        <v>2.7</v>
      </c>
      <c r="D22">
        <v>2.6</v>
      </c>
      <c r="E22">
        <v>2.8</v>
      </c>
    </row>
    <row r="23" spans="1:5">
      <c r="A23" s="83">
        <v>38657</v>
      </c>
      <c r="B23">
        <v>1.9</v>
      </c>
      <c r="C23">
        <v>2.2999999999999998</v>
      </c>
      <c r="D23">
        <v>2.5</v>
      </c>
      <c r="E23">
        <v>2.7</v>
      </c>
    </row>
    <row r="24" spans="1:5">
      <c r="A24" s="83">
        <v>38687</v>
      </c>
      <c r="B24">
        <v>1.8</v>
      </c>
      <c r="C24">
        <v>2.2999999999999998</v>
      </c>
      <c r="D24">
        <v>2.4</v>
      </c>
      <c r="E24">
        <v>2.7</v>
      </c>
    </row>
    <row r="25" spans="1:5">
      <c r="A25" s="83">
        <v>38718</v>
      </c>
      <c r="B25">
        <v>2.7</v>
      </c>
      <c r="C25">
        <v>2.6</v>
      </c>
      <c r="D25">
        <v>2.6</v>
      </c>
      <c r="E25">
        <v>2.8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showGridLines="0" tabSelected="1" workbookViewId="0">
      <selection activeCell="R10" sqref="R10"/>
    </sheetView>
  </sheetViews>
  <sheetFormatPr defaultRowHeight="15"/>
  <cols>
    <col min="1" max="1" width="9.140625" style="191"/>
    <col min="2" max="5" width="9.140625" style="156"/>
    <col min="6" max="6" width="14.28515625" style="156" bestFit="1" customWidth="1"/>
    <col min="7" max="16384" width="9.140625" style="156"/>
  </cols>
  <sheetData>
    <row r="1" spans="1:10" ht="15.75">
      <c r="A1" s="196" t="s">
        <v>112</v>
      </c>
    </row>
    <row r="2" spans="1:10">
      <c r="A2" s="156"/>
    </row>
    <row r="3" spans="1:10" ht="15.75">
      <c r="A3" s="194" t="s">
        <v>110</v>
      </c>
      <c r="B3" s="194" t="s">
        <v>111</v>
      </c>
      <c r="C3" s="195"/>
      <c r="D3" s="195"/>
      <c r="E3" s="195"/>
      <c r="F3" s="195"/>
      <c r="G3" s="195"/>
      <c r="H3" s="195"/>
      <c r="I3" s="195"/>
      <c r="J3" s="195"/>
    </row>
    <row r="4" spans="1:10" ht="15.75">
      <c r="A4" s="193">
        <v>0</v>
      </c>
      <c r="B4" s="190" t="s">
        <v>109</v>
      </c>
    </row>
    <row r="5" spans="1:10" ht="15.75">
      <c r="A5" s="193">
        <v>1</v>
      </c>
      <c r="B5" s="190" t="s">
        <v>0</v>
      </c>
    </row>
    <row r="6" spans="1:10" ht="15.75">
      <c r="A6" s="193">
        <v>2</v>
      </c>
      <c r="B6" s="190" t="s">
        <v>0</v>
      </c>
    </row>
    <row r="7" spans="1:10" ht="15.75">
      <c r="A7" s="193">
        <v>3</v>
      </c>
      <c r="B7" s="190" t="s">
        <v>0</v>
      </c>
    </row>
    <row r="8" spans="1:10" ht="15.75">
      <c r="A8" s="193">
        <v>4</v>
      </c>
      <c r="B8" s="190" t="s">
        <v>0</v>
      </c>
    </row>
    <row r="11" spans="1:10">
      <c r="A11" s="207" t="s">
        <v>117</v>
      </c>
      <c r="B11" s="208">
        <v>50000</v>
      </c>
      <c r="D11" s="206" t="s">
        <v>136</v>
      </c>
    </row>
    <row r="12" spans="1:10">
      <c r="A12" s="207" t="s">
        <v>127</v>
      </c>
      <c r="B12" s="208">
        <v>7.0000000000000007E-2</v>
      </c>
      <c r="D12" s="206" t="s">
        <v>130</v>
      </c>
      <c r="F12" s="206" t="s">
        <v>131</v>
      </c>
    </row>
    <row r="13" spans="1:10">
      <c r="A13" s="209" t="s">
        <v>128</v>
      </c>
      <c r="B13" s="208">
        <v>2.5000000000000001E-2</v>
      </c>
      <c r="D13" s="210">
        <f>(1/(B12-B13))*(EXP(B12*B14)-EXP(B13*B14))/EXP(B12*B14)</f>
        <v>15.007722947592228</v>
      </c>
      <c r="F13" s="211">
        <f>D13*B11</f>
        <v>750386.14737961139</v>
      </c>
    </row>
    <row r="14" spans="1:10">
      <c r="A14" s="207" t="s">
        <v>129</v>
      </c>
      <c r="B14" s="208">
        <v>25</v>
      </c>
    </row>
    <row r="17" spans="1:6">
      <c r="A17" s="212" t="s">
        <v>132</v>
      </c>
      <c r="B17" s="213">
        <v>30</v>
      </c>
    </row>
    <row r="18" spans="1:6">
      <c r="A18" s="212" t="s">
        <v>133</v>
      </c>
      <c r="B18" s="213">
        <v>0.04</v>
      </c>
    </row>
    <row r="19" spans="1:6">
      <c r="A19" s="212" t="s">
        <v>134</v>
      </c>
      <c r="B19" s="213">
        <v>0.152</v>
      </c>
      <c r="E19" s="206" t="s">
        <v>137</v>
      </c>
      <c r="F19" s="211">
        <f>B19*B20*((1+B18)^(B17+1) - (1+B12)^(B17+1))/(B18-B12)</f>
        <v>749518.91114517883</v>
      </c>
    </row>
    <row r="20" spans="1:6">
      <c r="A20" s="212" t="s">
        <v>135</v>
      </c>
      <c r="B20" s="213">
        <v>31000</v>
      </c>
    </row>
    <row r="22" spans="1:6">
      <c r="C22" s="192"/>
    </row>
    <row r="23" spans="1:6">
      <c r="C23" s="19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F35" sqref="F35"/>
    </sheetView>
  </sheetViews>
  <sheetFormatPr defaultRowHeight="12.75"/>
  <cols>
    <col min="1" max="16384" width="9.140625" style="148"/>
  </cols>
  <sheetData>
    <row r="1" spans="1:14">
      <c r="A1" s="229" t="s">
        <v>65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1"/>
    </row>
    <row r="2" spans="1:14">
      <c r="A2" s="177" t="s">
        <v>5</v>
      </c>
      <c r="B2" s="177">
        <v>1</v>
      </c>
      <c r="C2" s="177">
        <v>2</v>
      </c>
      <c r="D2" s="177">
        <v>3</v>
      </c>
      <c r="E2" s="177">
        <v>4</v>
      </c>
      <c r="F2" s="177">
        <v>5</v>
      </c>
      <c r="G2" s="177">
        <v>6</v>
      </c>
      <c r="H2" s="177">
        <v>7</v>
      </c>
      <c r="I2" s="177">
        <v>8</v>
      </c>
      <c r="J2" s="177">
        <v>9</v>
      </c>
      <c r="K2" s="177">
        <v>10</v>
      </c>
      <c r="L2" s="177" t="s">
        <v>66</v>
      </c>
      <c r="M2" s="177" t="s">
        <v>67</v>
      </c>
      <c r="N2" s="198" t="s">
        <v>113</v>
      </c>
    </row>
    <row r="3" spans="1:14">
      <c r="A3" s="178">
        <v>1</v>
      </c>
      <c r="B3" s="179">
        <v>10</v>
      </c>
      <c r="C3" s="179">
        <v>7</v>
      </c>
      <c r="D3" s="179">
        <v>8</v>
      </c>
      <c r="E3" s="179">
        <v>6</v>
      </c>
      <c r="F3" s="179">
        <v>7</v>
      </c>
      <c r="G3" s="179">
        <v>5</v>
      </c>
      <c r="H3" s="179">
        <v>10</v>
      </c>
      <c r="I3" s="179">
        <v>8</v>
      </c>
      <c r="J3" s="179">
        <v>7</v>
      </c>
      <c r="K3" s="179">
        <v>100</v>
      </c>
      <c r="L3" s="179">
        <v>100</v>
      </c>
      <c r="M3" s="180">
        <f t="array" ref="M3">MMULT(B3:K3,TRANSPOSE($B$10:$K$10))</f>
        <v>171.74111373753098</v>
      </c>
      <c r="N3" s="197">
        <f>L3-M3</f>
        <v>-71.741113737530981</v>
      </c>
    </row>
    <row r="4" spans="1:14">
      <c r="A4" s="178">
        <v>2</v>
      </c>
      <c r="B4" s="179">
        <v>10</v>
      </c>
      <c r="C4" s="179">
        <v>7</v>
      </c>
      <c r="D4" s="179">
        <v>8</v>
      </c>
      <c r="E4" s="179">
        <v>6</v>
      </c>
      <c r="F4" s="179">
        <v>7</v>
      </c>
      <c r="G4" s="179">
        <v>5</v>
      </c>
      <c r="H4" s="179">
        <v>10</v>
      </c>
      <c r="I4" s="179">
        <v>8</v>
      </c>
      <c r="J4" s="179">
        <v>107</v>
      </c>
      <c r="K4" s="179">
        <v>0</v>
      </c>
      <c r="L4" s="179">
        <v>200</v>
      </c>
      <c r="M4" s="180">
        <f t="array" ref="M4">MMULT(B4:K4,TRANSPOSE($B$10:$K$10))</f>
        <v>200</v>
      </c>
      <c r="N4" s="197">
        <f t="shared" ref="N4:N8" si="0">L4-M4</f>
        <v>0</v>
      </c>
    </row>
    <row r="5" spans="1:14">
      <c r="A5" s="178">
        <v>3</v>
      </c>
      <c r="B5" s="179">
        <v>10</v>
      </c>
      <c r="C5" s="179">
        <v>7</v>
      </c>
      <c r="D5" s="179">
        <v>8</v>
      </c>
      <c r="E5" s="179">
        <v>6</v>
      </c>
      <c r="F5" s="179">
        <v>7</v>
      </c>
      <c r="G5" s="179">
        <v>5</v>
      </c>
      <c r="H5" s="179">
        <v>110</v>
      </c>
      <c r="I5" s="179">
        <v>108</v>
      </c>
      <c r="J5" s="179">
        <v>0</v>
      </c>
      <c r="K5" s="179">
        <v>0</v>
      </c>
      <c r="L5" s="179">
        <v>800</v>
      </c>
      <c r="M5" s="180">
        <f t="array" ref="M5">MMULT(B5:K5,TRANSPOSE($B$10:$K$10))</f>
        <v>799.99999999999989</v>
      </c>
      <c r="N5" s="197">
        <f t="shared" si="0"/>
        <v>0</v>
      </c>
    </row>
    <row r="6" spans="1:14">
      <c r="A6" s="178">
        <v>4</v>
      </c>
      <c r="B6" s="179">
        <v>10</v>
      </c>
      <c r="C6" s="179">
        <v>7</v>
      </c>
      <c r="D6" s="179">
        <v>8</v>
      </c>
      <c r="E6" s="179">
        <v>6</v>
      </c>
      <c r="F6" s="179">
        <v>7</v>
      </c>
      <c r="G6" s="179">
        <v>105</v>
      </c>
      <c r="H6" s="179">
        <v>0</v>
      </c>
      <c r="I6" s="179">
        <v>0</v>
      </c>
      <c r="J6" s="179">
        <v>0</v>
      </c>
      <c r="K6" s="179">
        <v>0</v>
      </c>
      <c r="L6" s="179">
        <v>100</v>
      </c>
      <c r="M6" s="180">
        <f t="array" ref="M6">MMULT(B6:K6,TRANSPOSE($B$10:$K$10))</f>
        <v>119.34403103509078</v>
      </c>
      <c r="N6" s="197">
        <f t="shared" si="0"/>
        <v>-19.344031035090779</v>
      </c>
    </row>
    <row r="7" spans="1:14">
      <c r="A7" s="178">
        <v>5</v>
      </c>
      <c r="B7" s="179">
        <v>10</v>
      </c>
      <c r="C7" s="179">
        <v>7</v>
      </c>
      <c r="D7" s="179">
        <v>8</v>
      </c>
      <c r="E7" s="179">
        <v>106</v>
      </c>
      <c r="F7" s="179">
        <v>107</v>
      </c>
      <c r="G7" s="179">
        <v>0</v>
      </c>
      <c r="H7" s="179">
        <v>0</v>
      </c>
      <c r="I7" s="179">
        <v>0</v>
      </c>
      <c r="J7" s="179">
        <v>0</v>
      </c>
      <c r="K7" s="179">
        <v>0</v>
      </c>
      <c r="L7" s="179">
        <v>800</v>
      </c>
      <c r="M7" s="180">
        <f t="array" ref="M7">MMULT(B7:K7,TRANSPOSE($B$10:$K$10))</f>
        <v>799.99999999999977</v>
      </c>
      <c r="N7" s="197">
        <f t="shared" si="0"/>
        <v>0</v>
      </c>
    </row>
    <row r="8" spans="1:14" ht="13.5" thickBot="1">
      <c r="A8" s="178">
        <v>6</v>
      </c>
      <c r="B8" s="181">
        <v>110</v>
      </c>
      <c r="C8" s="181">
        <v>107</v>
      </c>
      <c r="D8" s="181">
        <v>108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79">
        <v>1200</v>
      </c>
      <c r="M8" s="180">
        <f t="array" ref="M8">MMULT(B8:K8,TRANSPOSE($B$10:$K$10))</f>
        <v>1199.9999999999998</v>
      </c>
      <c r="N8" s="197">
        <f t="shared" si="0"/>
        <v>0</v>
      </c>
    </row>
    <row r="9" spans="1:14" ht="13.5" thickBot="1">
      <c r="A9" s="182" t="s">
        <v>68</v>
      </c>
      <c r="B9" s="183">
        <v>109</v>
      </c>
      <c r="C9" s="184">
        <v>94.8</v>
      </c>
      <c r="D9" s="184">
        <v>99.5</v>
      </c>
      <c r="E9" s="184">
        <v>93.1</v>
      </c>
      <c r="F9" s="184">
        <v>97.2</v>
      </c>
      <c r="G9" s="184">
        <v>92.9</v>
      </c>
      <c r="H9" s="184">
        <v>110</v>
      </c>
      <c r="I9" s="184">
        <v>104</v>
      </c>
      <c r="J9" s="184">
        <v>102</v>
      </c>
      <c r="K9" s="185">
        <v>95.2</v>
      </c>
      <c r="L9" s="186">
        <f t="array" ref="L9">MMULT(B9:K9,TRANSPOSE(B10:K10))</f>
        <v>2381.1388298203819</v>
      </c>
      <c r="M9" s="179"/>
    </row>
    <row r="10" spans="1:14" ht="13.5" thickBot="1">
      <c r="A10" s="182" t="s">
        <v>69</v>
      </c>
      <c r="B10" s="187">
        <v>0</v>
      </c>
      <c r="C10" s="188">
        <v>11.214953271028035</v>
      </c>
      <c r="D10" s="188">
        <v>0</v>
      </c>
      <c r="E10" s="188">
        <v>6.8065596896490907</v>
      </c>
      <c r="F10" s="188">
        <v>0</v>
      </c>
      <c r="G10" s="188">
        <v>0</v>
      </c>
      <c r="H10" s="188">
        <v>0</v>
      </c>
      <c r="I10" s="188">
        <v>6.3023700830084177</v>
      </c>
      <c r="J10" s="188">
        <v>0.28258886262469024</v>
      </c>
      <c r="K10" s="189">
        <v>0</v>
      </c>
      <c r="L10" s="186"/>
      <c r="M10" s="179"/>
    </row>
    <row r="14" spans="1:14">
      <c r="A14" s="229" t="s">
        <v>65</v>
      </c>
      <c r="B14" s="230"/>
      <c r="C14" s="230"/>
      <c r="D14" s="230"/>
      <c r="E14" s="230"/>
      <c r="F14" s="230"/>
      <c r="G14" s="230"/>
      <c r="H14" s="230"/>
      <c r="I14" s="230"/>
      <c r="J14" s="230"/>
      <c r="K14" s="230"/>
      <c r="L14" s="230"/>
      <c r="M14" s="231"/>
    </row>
    <row r="15" spans="1:14">
      <c r="A15" s="177" t="s">
        <v>5</v>
      </c>
      <c r="B15" s="177">
        <v>1</v>
      </c>
      <c r="C15" s="177">
        <v>2</v>
      </c>
      <c r="D15" s="177">
        <v>3</v>
      </c>
      <c r="E15" s="177">
        <v>4</v>
      </c>
      <c r="F15" s="177">
        <v>5</v>
      </c>
      <c r="G15" s="177">
        <v>6</v>
      </c>
      <c r="H15" s="177">
        <v>7</v>
      </c>
      <c r="I15" s="177">
        <v>8</v>
      </c>
      <c r="J15" s="177">
        <v>9</v>
      </c>
      <c r="K15" s="177">
        <v>10</v>
      </c>
      <c r="L15" s="177" t="s">
        <v>66</v>
      </c>
      <c r="M15" s="177" t="s">
        <v>67</v>
      </c>
    </row>
    <row r="16" spans="1:14">
      <c r="A16" s="178">
        <v>1</v>
      </c>
      <c r="B16" s="179">
        <v>10</v>
      </c>
      <c r="C16" s="179">
        <v>7</v>
      </c>
      <c r="D16" s="179">
        <v>8</v>
      </c>
      <c r="E16" s="179">
        <v>6</v>
      </c>
      <c r="F16" s="179">
        <v>7</v>
      </c>
      <c r="G16" s="179">
        <v>5</v>
      </c>
      <c r="H16" s="179">
        <v>10</v>
      </c>
      <c r="I16" s="179">
        <v>8</v>
      </c>
      <c r="J16" s="179">
        <v>7</v>
      </c>
      <c r="K16" s="179">
        <v>100</v>
      </c>
      <c r="L16" s="179">
        <v>100</v>
      </c>
      <c r="M16" s="180"/>
    </row>
    <row r="17" spans="1:13">
      <c r="A17" s="178">
        <v>2</v>
      </c>
      <c r="B17" s="179">
        <v>10</v>
      </c>
      <c r="C17" s="179">
        <v>7</v>
      </c>
      <c r="D17" s="179">
        <v>8</v>
      </c>
      <c r="E17" s="179">
        <v>6</v>
      </c>
      <c r="F17" s="179">
        <v>7</v>
      </c>
      <c r="G17" s="179">
        <v>5</v>
      </c>
      <c r="H17" s="179">
        <v>10</v>
      </c>
      <c r="I17" s="179">
        <v>8</v>
      </c>
      <c r="J17" s="179">
        <v>107</v>
      </c>
      <c r="K17" s="179">
        <v>0</v>
      </c>
      <c r="L17" s="179">
        <v>200</v>
      </c>
      <c r="M17" s="180"/>
    </row>
    <row r="18" spans="1:13">
      <c r="A18" s="178">
        <v>3</v>
      </c>
      <c r="B18" s="179">
        <v>10</v>
      </c>
      <c r="C18" s="179">
        <v>7</v>
      </c>
      <c r="D18" s="179">
        <v>8</v>
      </c>
      <c r="E18" s="179">
        <v>6</v>
      </c>
      <c r="F18" s="179">
        <v>7</v>
      </c>
      <c r="G18" s="179">
        <v>5</v>
      </c>
      <c r="H18" s="179">
        <v>110</v>
      </c>
      <c r="I18" s="179">
        <v>108</v>
      </c>
      <c r="J18" s="179">
        <v>0</v>
      </c>
      <c r="K18" s="179">
        <v>0</v>
      </c>
      <c r="L18" s="179">
        <v>800</v>
      </c>
      <c r="M18" s="180"/>
    </row>
    <row r="19" spans="1:13">
      <c r="A19" s="178">
        <v>4</v>
      </c>
      <c r="B19" s="179">
        <v>10</v>
      </c>
      <c r="C19" s="179">
        <v>7</v>
      </c>
      <c r="D19" s="179">
        <v>8</v>
      </c>
      <c r="E19" s="179">
        <v>6</v>
      </c>
      <c r="F19" s="179">
        <v>7</v>
      </c>
      <c r="G19" s="179">
        <v>105</v>
      </c>
      <c r="H19" s="179">
        <v>0</v>
      </c>
      <c r="I19" s="179">
        <v>0</v>
      </c>
      <c r="J19" s="179">
        <v>0</v>
      </c>
      <c r="K19" s="179">
        <v>0</v>
      </c>
      <c r="L19" s="179">
        <v>100</v>
      </c>
      <c r="M19" s="180"/>
    </row>
    <row r="20" spans="1:13">
      <c r="A20" s="178">
        <v>5</v>
      </c>
      <c r="B20" s="179">
        <v>10</v>
      </c>
      <c r="C20" s="179">
        <v>7</v>
      </c>
      <c r="D20" s="179">
        <v>8</v>
      </c>
      <c r="E20" s="179">
        <v>106</v>
      </c>
      <c r="F20" s="179">
        <v>107</v>
      </c>
      <c r="G20" s="179">
        <v>0</v>
      </c>
      <c r="H20" s="179">
        <v>0</v>
      </c>
      <c r="I20" s="179">
        <v>0</v>
      </c>
      <c r="J20" s="179">
        <v>0</v>
      </c>
      <c r="K20" s="179">
        <v>0</v>
      </c>
      <c r="L20" s="179">
        <v>800</v>
      </c>
      <c r="M20" s="180"/>
    </row>
    <row r="21" spans="1:13" ht="13.5" thickBot="1">
      <c r="A21" s="178">
        <v>6</v>
      </c>
      <c r="B21" s="181">
        <v>110</v>
      </c>
      <c r="C21" s="181">
        <v>107</v>
      </c>
      <c r="D21" s="181">
        <v>108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79">
        <v>1200</v>
      </c>
      <c r="M21" s="180"/>
    </row>
    <row r="22" spans="1:13" ht="13.5" thickBot="1">
      <c r="A22" s="182" t="s">
        <v>68</v>
      </c>
      <c r="B22" s="183">
        <v>109</v>
      </c>
      <c r="C22" s="184">
        <v>94.8</v>
      </c>
      <c r="D22" s="184">
        <v>99.5</v>
      </c>
      <c r="E22" s="184">
        <v>93.1</v>
      </c>
      <c r="F22" s="184">
        <v>97.2</v>
      </c>
      <c r="G22" s="184">
        <v>92.9</v>
      </c>
      <c r="H22" s="184">
        <v>110</v>
      </c>
      <c r="I22" s="184">
        <v>104</v>
      </c>
      <c r="J22" s="184">
        <v>102</v>
      </c>
      <c r="K22" s="185">
        <v>95.2</v>
      </c>
      <c r="L22" s="186"/>
      <c r="M22" s="179"/>
    </row>
    <row r="23" spans="1:13" ht="13.5" thickBot="1">
      <c r="A23" s="182" t="s">
        <v>69</v>
      </c>
      <c r="B23" s="187">
        <v>0</v>
      </c>
      <c r="C23" s="188">
        <v>11.214954280373831</v>
      </c>
      <c r="D23" s="188">
        <v>-9.9999999999964357E-7</v>
      </c>
      <c r="E23" s="188">
        <v>6.8065596985253061</v>
      </c>
      <c r="F23" s="188">
        <v>0</v>
      </c>
      <c r="G23" s="188">
        <v>0</v>
      </c>
      <c r="H23" s="188">
        <v>0</v>
      </c>
      <c r="I23" s="188">
        <v>6.3023700911396459</v>
      </c>
      <c r="J23" s="188">
        <v>0</v>
      </c>
      <c r="K23" s="189">
        <v>0</v>
      </c>
      <c r="L23" s="186"/>
      <c r="M23" s="179"/>
    </row>
  </sheetData>
  <mergeCells count="2">
    <mergeCell ref="A1:M1"/>
    <mergeCell ref="A14:M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showGridLines="0" workbookViewId="0">
      <selection activeCell="F24" sqref="F24"/>
    </sheetView>
  </sheetViews>
  <sheetFormatPr defaultRowHeight="15"/>
  <cols>
    <col min="3" max="4" width="16.7109375" customWidth="1"/>
  </cols>
  <sheetData>
    <row r="1" spans="1:4" ht="15.75">
      <c r="A1" s="98" t="s">
        <v>75</v>
      </c>
    </row>
    <row r="2" spans="1:4" ht="15.75" thickBot="1"/>
    <row r="3" spans="1:4" ht="32.25" thickBot="1">
      <c r="A3" s="95" t="s">
        <v>5</v>
      </c>
      <c r="B3" s="96" t="s">
        <v>17</v>
      </c>
      <c r="C3" s="96" t="s">
        <v>18</v>
      </c>
      <c r="D3" s="97" t="s">
        <v>19</v>
      </c>
    </row>
    <row r="4" spans="1:4" ht="16.5" thickBot="1">
      <c r="A4" s="88">
        <v>1</v>
      </c>
      <c r="B4" s="90">
        <v>0.95238100000000003</v>
      </c>
      <c r="C4" s="84">
        <v>10</v>
      </c>
      <c r="D4" s="92">
        <v>9.5237999999999996</v>
      </c>
    </row>
    <row r="5" spans="1:4" ht="16.5" thickBot="1">
      <c r="A5" s="89">
        <v>2</v>
      </c>
      <c r="B5" s="91">
        <v>0.90702899999999997</v>
      </c>
      <c r="C5" s="85">
        <v>10</v>
      </c>
      <c r="D5" s="93">
        <v>9.0702999999999996</v>
      </c>
    </row>
    <row r="6" spans="1:4" ht="16.5" thickBot="1">
      <c r="A6" s="88">
        <v>3</v>
      </c>
      <c r="B6" s="90">
        <v>0.86383799999999999</v>
      </c>
      <c r="C6" s="84">
        <v>10</v>
      </c>
      <c r="D6" s="92">
        <v>8.6384000000000007</v>
      </c>
    </row>
    <row r="7" spans="1:4" ht="16.5" thickBot="1">
      <c r="A7" s="89">
        <v>4</v>
      </c>
      <c r="B7" s="91">
        <v>0.82270200000000004</v>
      </c>
      <c r="C7" s="85">
        <v>10</v>
      </c>
      <c r="D7" s="93">
        <v>8.2270000000000003</v>
      </c>
    </row>
    <row r="8" spans="1:4" ht="16.5" thickBot="1">
      <c r="A8" s="88">
        <v>5</v>
      </c>
      <c r="B8" s="90">
        <v>0.78352599999999994</v>
      </c>
      <c r="C8" s="84">
        <v>10</v>
      </c>
      <c r="D8" s="92">
        <v>7.8353000000000002</v>
      </c>
    </row>
    <row r="9" spans="1:4" ht="16.5" thickBot="1">
      <c r="A9" s="89">
        <v>6</v>
      </c>
      <c r="B9" s="91">
        <v>0.74621499999999996</v>
      </c>
      <c r="C9" s="85">
        <v>10</v>
      </c>
      <c r="D9" s="93">
        <v>7.4622000000000002</v>
      </c>
    </row>
    <row r="10" spans="1:4" ht="16.5" thickBot="1">
      <c r="A10" s="88">
        <v>7</v>
      </c>
      <c r="B10" s="90">
        <v>0.71068100000000001</v>
      </c>
      <c r="C10" s="84">
        <v>10</v>
      </c>
      <c r="D10" s="92">
        <v>7.1067999999999998</v>
      </c>
    </row>
    <row r="11" spans="1:4" ht="16.5" thickBot="1">
      <c r="A11" s="89">
        <v>8</v>
      </c>
      <c r="B11" s="91">
        <v>0.67683899999999997</v>
      </c>
      <c r="C11" s="85">
        <v>10</v>
      </c>
      <c r="D11" s="93">
        <v>6.7683999999999997</v>
      </c>
    </row>
    <row r="12" spans="1:4" ht="16.5" thickBot="1">
      <c r="A12" s="88">
        <v>9</v>
      </c>
      <c r="B12" s="90">
        <v>0.64460899999999999</v>
      </c>
      <c r="C12" s="84">
        <v>10</v>
      </c>
      <c r="D12" s="92">
        <v>6.4461000000000004</v>
      </c>
    </row>
    <row r="13" spans="1:4" ht="16.5" thickBot="1">
      <c r="A13" s="89">
        <v>10</v>
      </c>
      <c r="B13" s="91">
        <v>0.61391300000000004</v>
      </c>
      <c r="C13" s="85">
        <v>1010</v>
      </c>
      <c r="D13" s="93">
        <v>620.05240000000003</v>
      </c>
    </row>
    <row r="14" spans="1:4" ht="16.5" thickBot="1">
      <c r="A14" s="88" t="s">
        <v>20</v>
      </c>
      <c r="B14" s="86"/>
      <c r="C14" s="87"/>
      <c r="D14" s="94">
        <v>691.13059999999996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showGridLines="0" workbookViewId="0">
      <selection activeCell="G28" sqref="G28"/>
    </sheetView>
  </sheetViews>
  <sheetFormatPr defaultRowHeight="15"/>
  <cols>
    <col min="1" max="1" width="20.85546875" customWidth="1"/>
    <col min="2" max="2" width="9.85546875" customWidth="1"/>
    <col min="3" max="4" width="11" customWidth="1"/>
  </cols>
  <sheetData>
    <row r="1" spans="1:4" ht="15.75">
      <c r="A1" s="120" t="s">
        <v>89</v>
      </c>
    </row>
    <row r="2" spans="1:4" ht="15.75" thickBot="1"/>
    <row r="3" spans="1:4" ht="16.5" thickBot="1">
      <c r="A3" s="95"/>
      <c r="B3" s="125" t="s">
        <v>80</v>
      </c>
      <c r="C3" s="125" t="s">
        <v>81</v>
      </c>
      <c r="D3" s="126" t="s">
        <v>82</v>
      </c>
    </row>
    <row r="4" spans="1:4" ht="15.75" thickBot="1">
      <c r="A4" s="121" t="s">
        <v>30</v>
      </c>
      <c r="B4" s="127">
        <v>100</v>
      </c>
      <c r="C4" s="127">
        <v>100</v>
      </c>
      <c r="D4" s="128">
        <v>100</v>
      </c>
    </row>
    <row r="5" spans="1:4" ht="15.75" thickBot="1">
      <c r="A5" s="122" t="s">
        <v>83</v>
      </c>
      <c r="B5" s="129">
        <v>0.09</v>
      </c>
      <c r="C5" s="129">
        <v>0.1</v>
      </c>
      <c r="D5" s="130">
        <v>0.11</v>
      </c>
    </row>
    <row r="6" spans="1:4" ht="15.75" thickBot="1">
      <c r="A6" s="121" t="s">
        <v>29</v>
      </c>
      <c r="B6" s="131">
        <v>0.1</v>
      </c>
      <c r="C6" s="131">
        <v>0.1</v>
      </c>
      <c r="D6" s="132">
        <v>0.1</v>
      </c>
    </row>
    <row r="7" spans="1:4" ht="15.75" thickBot="1">
      <c r="A7" s="122" t="s">
        <v>84</v>
      </c>
      <c r="B7" s="123">
        <v>10</v>
      </c>
      <c r="C7" s="123">
        <v>10</v>
      </c>
      <c r="D7" s="124">
        <v>10</v>
      </c>
    </row>
    <row r="8" spans="1:4" ht="15.75" thickBot="1">
      <c r="A8" s="121" t="s">
        <v>85</v>
      </c>
      <c r="B8" s="133">
        <v>2</v>
      </c>
      <c r="C8" s="133">
        <v>2</v>
      </c>
      <c r="D8" s="134">
        <v>2</v>
      </c>
    </row>
    <row r="9" spans="1:4" ht="15.75" thickBot="1">
      <c r="A9" s="122"/>
      <c r="B9" s="123"/>
      <c r="C9" s="123"/>
      <c r="D9" s="124"/>
    </row>
    <row r="10" spans="1:4" ht="15.75" thickBot="1">
      <c r="A10" s="121" t="s">
        <v>86</v>
      </c>
      <c r="B10" s="135">
        <v>106.5</v>
      </c>
      <c r="C10" s="135">
        <v>100</v>
      </c>
      <c r="D10" s="136">
        <v>94.02</v>
      </c>
    </row>
    <row r="11" spans="1:4" ht="15.75" thickBot="1">
      <c r="A11" s="122" t="s">
        <v>87</v>
      </c>
      <c r="B11" s="137">
        <v>109.2</v>
      </c>
      <c r="C11" s="137">
        <v>100</v>
      </c>
      <c r="D11" s="138">
        <v>91.98</v>
      </c>
    </row>
    <row r="12" spans="1:4" ht="15.75" thickBot="1">
      <c r="A12" s="121" t="s">
        <v>88</v>
      </c>
      <c r="B12" s="135">
        <v>110.32</v>
      </c>
      <c r="C12" s="135">
        <v>100</v>
      </c>
      <c r="D12" s="136">
        <v>91.28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showGridLines="0" workbookViewId="0">
      <selection activeCell="O27" sqref="O27"/>
    </sheetView>
  </sheetViews>
  <sheetFormatPr defaultRowHeight="15"/>
  <sheetData>
    <row r="1" spans="1:7" ht="15.75">
      <c r="A1" s="120" t="s">
        <v>94</v>
      </c>
    </row>
    <row r="2" spans="1:7" ht="15.75" thickBot="1"/>
    <row r="3" spans="1:7" ht="18" thickBot="1">
      <c r="A3" s="95" t="s">
        <v>12</v>
      </c>
      <c r="B3" s="96" t="s">
        <v>90</v>
      </c>
      <c r="C3" s="96" t="s">
        <v>91</v>
      </c>
      <c r="D3" s="96" t="s">
        <v>92</v>
      </c>
      <c r="E3" s="96" t="s">
        <v>93</v>
      </c>
      <c r="F3" s="96" t="s">
        <v>93</v>
      </c>
      <c r="G3" s="97" t="s">
        <v>93</v>
      </c>
    </row>
    <row r="4" spans="1:7" ht="15.75" thickBot="1">
      <c r="A4" s="145">
        <v>0.15</v>
      </c>
      <c r="B4" s="139">
        <v>74.513769999999994</v>
      </c>
      <c r="C4" s="139">
        <v>68.513980000000004</v>
      </c>
      <c r="D4" s="139">
        <v>67.101550000000003</v>
      </c>
      <c r="E4" s="139"/>
      <c r="F4" s="139"/>
      <c r="G4" s="140"/>
    </row>
    <row r="5" spans="1:7" ht="15.75" thickBot="1">
      <c r="A5" s="146">
        <v>0.14000000000000001</v>
      </c>
      <c r="B5" s="141">
        <v>78.811970000000002</v>
      </c>
      <c r="C5" s="141">
        <v>73.336579999999998</v>
      </c>
      <c r="D5" s="141">
        <v>71.921639999999996</v>
      </c>
      <c r="E5" s="141">
        <v>4.2981999999999996</v>
      </c>
      <c r="F5" s="141">
        <v>4.8226000000000004</v>
      </c>
      <c r="G5" s="142">
        <v>4.8200900000000004</v>
      </c>
    </row>
    <row r="6" spans="1:7" ht="15.75" thickBot="1">
      <c r="A6" s="145">
        <v>0.13</v>
      </c>
      <c r="B6" s="139">
        <v>83.472239999999999</v>
      </c>
      <c r="C6" s="139">
        <v>78.781710000000004</v>
      </c>
      <c r="D6" s="139">
        <v>77.450550000000007</v>
      </c>
      <c r="E6" s="139">
        <v>4.6602699999999997</v>
      </c>
      <c r="F6" s="139">
        <v>5.4451299999999998</v>
      </c>
      <c r="G6" s="140">
        <v>5.5289099999999998</v>
      </c>
    </row>
    <row r="7" spans="1:7" ht="15.75" thickBot="1">
      <c r="A7" s="146">
        <v>0.12</v>
      </c>
      <c r="B7" s="141">
        <v>88.530079999999998</v>
      </c>
      <c r="C7" s="141">
        <v>84.953699999999998</v>
      </c>
      <c r="D7" s="141">
        <v>83.838570000000004</v>
      </c>
      <c r="E7" s="141">
        <v>5.0578399999999997</v>
      </c>
      <c r="F7" s="141">
        <v>6.1719900000000001</v>
      </c>
      <c r="G7" s="142">
        <v>6.38802</v>
      </c>
    </row>
    <row r="8" spans="1:7" ht="15.75" thickBot="1">
      <c r="A8" s="145">
        <v>0.11</v>
      </c>
      <c r="B8" s="139">
        <v>94.024810000000002</v>
      </c>
      <c r="C8" s="139">
        <v>91.976939999999999</v>
      </c>
      <c r="D8" s="139">
        <v>91.275069999999999</v>
      </c>
      <c r="E8" s="139">
        <v>5.4947299999999997</v>
      </c>
      <c r="F8" s="139">
        <v>7.0232299999999999</v>
      </c>
      <c r="G8" s="140">
        <v>7.4364999999999997</v>
      </c>
    </row>
    <row r="9" spans="1:7" ht="15.75" thickBot="1">
      <c r="A9" s="146">
        <v>0.1</v>
      </c>
      <c r="B9" s="141">
        <v>100</v>
      </c>
      <c r="C9" s="141">
        <v>100</v>
      </c>
      <c r="D9" s="141">
        <v>100</v>
      </c>
      <c r="E9" s="141">
        <v>5.9751899999999996</v>
      </c>
      <c r="F9" s="141">
        <v>8.0230599999999992</v>
      </c>
      <c r="G9" s="142">
        <v>8.7249300000000005</v>
      </c>
    </row>
    <row r="10" spans="1:7" ht="15.75" thickBot="1">
      <c r="A10" s="145">
        <v>0.09</v>
      </c>
      <c r="B10" s="139">
        <v>106.50397</v>
      </c>
      <c r="C10" s="139">
        <v>109.20079</v>
      </c>
      <c r="D10" s="139">
        <v>110.31901000000001</v>
      </c>
      <c r="E10" s="139">
        <v>6.5039699999999998</v>
      </c>
      <c r="F10" s="139">
        <v>9.2007899999999996</v>
      </c>
      <c r="G10" s="140">
        <v>10.31901</v>
      </c>
    </row>
    <row r="11" spans="1:7" ht="15.75" thickBot="1">
      <c r="A11" s="146">
        <v>0.08</v>
      </c>
      <c r="B11" s="141">
        <v>113.59032999999999</v>
      </c>
      <c r="C11" s="141">
        <v>119.79277</v>
      </c>
      <c r="D11" s="141">
        <v>122.62349</v>
      </c>
      <c r="E11" s="141">
        <v>7.08636</v>
      </c>
      <c r="F11" s="141">
        <v>10.59198</v>
      </c>
      <c r="G11" s="142">
        <v>12.30448</v>
      </c>
    </row>
    <row r="12" spans="1:7" ht="15.75" thickBot="1">
      <c r="A12" s="145">
        <v>7.0000000000000007E-2</v>
      </c>
      <c r="B12" s="139">
        <v>121.3186</v>
      </c>
      <c r="C12" s="139">
        <v>132.03261000000001</v>
      </c>
      <c r="D12" s="139">
        <v>137.4171</v>
      </c>
      <c r="E12" s="139">
        <v>7.7282799999999998</v>
      </c>
      <c r="F12" s="139">
        <v>12.23983</v>
      </c>
      <c r="G12" s="140">
        <v>14.793609999999999</v>
      </c>
    </row>
    <row r="13" spans="1:7" ht="15.75" thickBot="1">
      <c r="A13" s="147">
        <v>0.06</v>
      </c>
      <c r="B13" s="143">
        <v>129.75495000000001</v>
      </c>
      <c r="C13" s="143">
        <v>146.22953999999999</v>
      </c>
      <c r="D13" s="143">
        <v>155.35113000000001</v>
      </c>
      <c r="E13" s="143">
        <v>8.4363399999999995</v>
      </c>
      <c r="F13" s="143">
        <v>14.19694</v>
      </c>
      <c r="G13" s="144">
        <v>17.93403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O37" sqref="O37"/>
    </sheetView>
  </sheetViews>
  <sheetFormatPr defaultRowHeight="15"/>
  <sheetData>
    <row r="1" spans="1:1" ht="15.75">
      <c r="A1" s="120" t="s">
        <v>138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M35" sqref="M35"/>
    </sheetView>
  </sheetViews>
  <sheetFormatPr defaultRowHeight="15"/>
  <cols>
    <col min="1" max="1" width="17.7109375" bestFit="1" customWidth="1"/>
    <col min="2" max="2" width="8.7109375" bestFit="1" customWidth="1"/>
    <col min="3" max="3" width="10.7109375" bestFit="1" customWidth="1"/>
    <col min="4" max="4" width="13.5703125" bestFit="1" customWidth="1"/>
    <col min="5" max="5" width="7.42578125" bestFit="1" customWidth="1"/>
    <col min="6" max="6" width="19.140625" bestFit="1" customWidth="1"/>
  </cols>
  <sheetData>
    <row r="1" spans="1:6">
      <c r="A1" s="12" t="s">
        <v>12</v>
      </c>
      <c r="B1" s="6">
        <v>0.05</v>
      </c>
    </row>
    <row r="2" spans="1:6">
      <c r="A2" s="7" t="s">
        <v>29</v>
      </c>
      <c r="B2" s="8">
        <v>10</v>
      </c>
    </row>
    <row r="3" spans="1:6" ht="15.75" thickBot="1">
      <c r="A3" s="9" t="s">
        <v>30</v>
      </c>
      <c r="B3" s="45">
        <v>100</v>
      </c>
    </row>
    <row r="4" spans="1:6" ht="15.75" thickBot="1"/>
    <row r="5" spans="1:6">
      <c r="A5" s="10" t="s">
        <v>20</v>
      </c>
      <c r="B5" s="65">
        <f>SUM(D10:D29)</f>
        <v>138.97290571411713</v>
      </c>
    </row>
    <row r="6" spans="1:6">
      <c r="A6" s="18" t="s">
        <v>62</v>
      </c>
      <c r="B6" s="63">
        <f>SUM(F10:F29)/2</f>
        <v>7.1065520746296453</v>
      </c>
    </row>
    <row r="7" spans="1:6" ht="15.75" thickBot="1">
      <c r="A7" s="11" t="s">
        <v>63</v>
      </c>
      <c r="B7" s="64">
        <f>B6/(1+B1)</f>
        <v>6.7681448329806146</v>
      </c>
    </row>
    <row r="8" spans="1:6" ht="15.75" thickBot="1"/>
    <row r="9" spans="1:6">
      <c r="A9" s="12" t="s">
        <v>16</v>
      </c>
      <c r="B9" s="22" t="s">
        <v>17</v>
      </c>
      <c r="C9" s="22" t="s">
        <v>64</v>
      </c>
      <c r="D9" s="22" t="s">
        <v>19</v>
      </c>
      <c r="E9" s="22" t="s">
        <v>27</v>
      </c>
      <c r="F9" s="6" t="s">
        <v>28</v>
      </c>
    </row>
    <row r="10" spans="1:6">
      <c r="A10" s="7">
        <v>1</v>
      </c>
      <c r="B10" s="19">
        <f>(1+$B$1/2)^-A10</f>
        <v>0.97560975609756106</v>
      </c>
      <c r="C10" s="19">
        <f>$B$2/2</f>
        <v>5</v>
      </c>
      <c r="D10" s="19">
        <f>B10*C10</f>
        <v>4.8780487804878057</v>
      </c>
      <c r="E10" s="19">
        <f>D10/$B$5</f>
        <v>3.5100718053075033E-2</v>
      </c>
      <c r="F10" s="8">
        <f>E10*A10</f>
        <v>3.5100718053075033E-2</v>
      </c>
    </row>
    <row r="11" spans="1:6">
      <c r="A11" s="7">
        <f>A10+1</f>
        <v>2</v>
      </c>
      <c r="B11" s="19">
        <f t="shared" ref="B11:B29" si="0">(1+$B$1/2)^-A11</f>
        <v>0.95181439619274244</v>
      </c>
      <c r="C11" s="19">
        <f t="shared" ref="C11:C28" si="1">$B$2/2</f>
        <v>5</v>
      </c>
      <c r="D11" s="19">
        <f t="shared" ref="D11:D29" si="2">B11*C11</f>
        <v>4.7590719809637125</v>
      </c>
      <c r="E11" s="19">
        <f t="shared" ref="E11:E29" si="3">D11/$B$5</f>
        <v>3.4244602978609789E-2</v>
      </c>
      <c r="F11" s="8">
        <f t="shared" ref="F11:F29" si="4">E11*A11</f>
        <v>6.8489205957219579E-2</v>
      </c>
    </row>
    <row r="12" spans="1:6">
      <c r="A12" s="7">
        <f t="shared" ref="A12:A29" si="5">A11+1</f>
        <v>3</v>
      </c>
      <c r="B12" s="19">
        <f t="shared" si="0"/>
        <v>0.92859941091974885</v>
      </c>
      <c r="C12" s="19">
        <f t="shared" si="1"/>
        <v>5</v>
      </c>
      <c r="D12" s="19">
        <f t="shared" si="2"/>
        <v>4.6429970545987445</v>
      </c>
      <c r="E12" s="19">
        <f t="shared" si="3"/>
        <v>3.3409368759619307E-2</v>
      </c>
      <c r="F12" s="8">
        <f t="shared" si="4"/>
        <v>0.10022810627885792</v>
      </c>
    </row>
    <row r="13" spans="1:6">
      <c r="A13" s="7">
        <f t="shared" si="5"/>
        <v>4</v>
      </c>
      <c r="B13" s="19">
        <f t="shared" si="0"/>
        <v>0.90595064479975507</v>
      </c>
      <c r="C13" s="19">
        <f t="shared" si="1"/>
        <v>5</v>
      </c>
      <c r="D13" s="19">
        <f t="shared" si="2"/>
        <v>4.5297532239987754</v>
      </c>
      <c r="E13" s="19">
        <f t="shared" si="3"/>
        <v>3.259450610694567E-2</v>
      </c>
      <c r="F13" s="8">
        <f t="shared" si="4"/>
        <v>0.13037802442778268</v>
      </c>
    </row>
    <row r="14" spans="1:6">
      <c r="A14" s="7">
        <f t="shared" si="5"/>
        <v>5</v>
      </c>
      <c r="B14" s="19">
        <f t="shared" si="0"/>
        <v>0.88385428760951712</v>
      </c>
      <c r="C14" s="19">
        <f t="shared" si="1"/>
        <v>5</v>
      </c>
      <c r="D14" s="19">
        <f t="shared" si="2"/>
        <v>4.4192714380475859</v>
      </c>
      <c r="E14" s="19">
        <f t="shared" si="3"/>
        <v>3.1799518153117726E-2</v>
      </c>
      <c r="F14" s="8">
        <f t="shared" si="4"/>
        <v>0.15899759076558861</v>
      </c>
    </row>
    <row r="15" spans="1:6">
      <c r="A15" s="7">
        <f t="shared" si="5"/>
        <v>6</v>
      </c>
      <c r="B15" s="19">
        <f t="shared" si="0"/>
        <v>0.86229686596050459</v>
      </c>
      <c r="C15" s="19">
        <f t="shared" si="1"/>
        <v>5</v>
      </c>
      <c r="D15" s="19">
        <f t="shared" si="2"/>
        <v>4.3114843298025232</v>
      </c>
      <c r="E15" s="19">
        <f t="shared" si="3"/>
        <v>3.1023920149383148E-2</v>
      </c>
      <c r="F15" s="8">
        <f t="shared" si="4"/>
        <v>0.18614352089629888</v>
      </c>
    </row>
    <row r="16" spans="1:6">
      <c r="A16" s="7">
        <f t="shared" si="5"/>
        <v>7</v>
      </c>
      <c r="B16" s="19">
        <f t="shared" si="0"/>
        <v>0.84126523508341911</v>
      </c>
      <c r="C16" s="19">
        <f t="shared" si="1"/>
        <v>5</v>
      </c>
      <c r="D16" s="19">
        <f t="shared" si="2"/>
        <v>4.2063261754170957</v>
      </c>
      <c r="E16" s="19">
        <f t="shared" si="3"/>
        <v>3.0267239170129901E-2</v>
      </c>
      <c r="F16" s="8">
        <f t="shared" si="4"/>
        <v>0.2118706741909093</v>
      </c>
    </row>
    <row r="17" spans="1:6">
      <c r="A17" s="7">
        <f t="shared" si="5"/>
        <v>8</v>
      </c>
      <c r="B17" s="19">
        <f t="shared" si="0"/>
        <v>0.82074657081309188</v>
      </c>
      <c r="C17" s="19">
        <f t="shared" si="1"/>
        <v>5</v>
      </c>
      <c r="D17" s="19">
        <f t="shared" si="2"/>
        <v>4.1037328540654592</v>
      </c>
      <c r="E17" s="19">
        <f t="shared" si="3"/>
        <v>2.9529013824516975E-2</v>
      </c>
      <c r="F17" s="8">
        <f t="shared" si="4"/>
        <v>0.2362321105961358</v>
      </c>
    </row>
    <row r="18" spans="1:6">
      <c r="A18" s="7">
        <f t="shared" si="5"/>
        <v>9</v>
      </c>
      <c r="B18" s="19">
        <f t="shared" si="0"/>
        <v>0.8007283617688703</v>
      </c>
      <c r="C18" s="19">
        <f t="shared" si="1"/>
        <v>5</v>
      </c>
      <c r="D18" s="19">
        <f t="shared" si="2"/>
        <v>4.0036418088443515</v>
      </c>
      <c r="E18" s="19">
        <f t="shared" si="3"/>
        <v>2.8808793975138521E-2</v>
      </c>
      <c r="F18" s="8">
        <f t="shared" si="4"/>
        <v>0.25927914577624667</v>
      </c>
    </row>
    <row r="19" spans="1:6">
      <c r="A19" s="7">
        <f t="shared" si="5"/>
        <v>10</v>
      </c>
      <c r="B19" s="19">
        <f t="shared" si="0"/>
        <v>0.78119840172572708</v>
      </c>
      <c r="C19" s="19">
        <f t="shared" si="1"/>
        <v>5</v>
      </c>
      <c r="D19" s="19">
        <f t="shared" si="2"/>
        <v>3.9059920086286355</v>
      </c>
      <c r="E19" s="19">
        <f t="shared" si="3"/>
        <v>2.8106140463549777E-2</v>
      </c>
      <c r="F19" s="8">
        <f t="shared" si="4"/>
        <v>0.28106140463549778</v>
      </c>
    </row>
    <row r="20" spans="1:6">
      <c r="A20" s="7">
        <f t="shared" si="5"/>
        <v>11</v>
      </c>
      <c r="B20" s="19">
        <f t="shared" si="0"/>
        <v>0.7621447821714411</v>
      </c>
      <c r="C20" s="19">
        <f t="shared" si="1"/>
        <v>5</v>
      </c>
      <c r="D20" s="19">
        <f t="shared" si="2"/>
        <v>3.8107239108572055</v>
      </c>
      <c r="E20" s="19">
        <f t="shared" si="3"/>
        <v>2.7420624842487588E-2</v>
      </c>
      <c r="F20" s="8">
        <f t="shared" si="4"/>
        <v>0.30162687326736348</v>
      </c>
    </row>
    <row r="21" spans="1:6">
      <c r="A21" s="7">
        <f t="shared" si="5"/>
        <v>12</v>
      </c>
      <c r="B21" s="19">
        <f t="shared" si="0"/>
        <v>0.74355588504530845</v>
      </c>
      <c r="C21" s="19">
        <f t="shared" si="1"/>
        <v>5</v>
      </c>
      <c r="D21" s="19">
        <f t="shared" si="2"/>
        <v>3.7177794252265421</v>
      </c>
      <c r="E21" s="19">
        <f t="shared" si="3"/>
        <v>2.6751829114622039E-2</v>
      </c>
      <c r="F21" s="8">
        <f t="shared" si="4"/>
        <v>0.32102194937546447</v>
      </c>
    </row>
    <row r="22" spans="1:6">
      <c r="A22" s="7">
        <f t="shared" si="5"/>
        <v>13</v>
      </c>
      <c r="B22" s="19">
        <f t="shared" si="0"/>
        <v>0.72542037565395945</v>
      </c>
      <c r="C22" s="19">
        <f t="shared" si="1"/>
        <v>5</v>
      </c>
      <c r="D22" s="19">
        <f t="shared" si="2"/>
        <v>3.627101878269797</v>
      </c>
      <c r="E22" s="19">
        <f t="shared" si="3"/>
        <v>2.6099345477680037E-2</v>
      </c>
      <c r="F22" s="8">
        <f t="shared" si="4"/>
        <v>0.33929149120984048</v>
      </c>
    </row>
    <row r="23" spans="1:6">
      <c r="A23" s="7">
        <f t="shared" si="5"/>
        <v>14</v>
      </c>
      <c r="B23" s="19">
        <f t="shared" si="0"/>
        <v>0.70772719575996057</v>
      </c>
      <c r="C23" s="19">
        <f t="shared" si="1"/>
        <v>5</v>
      </c>
      <c r="D23" s="19">
        <f t="shared" si="2"/>
        <v>3.5386359787998027</v>
      </c>
      <c r="E23" s="19">
        <f t="shared" si="3"/>
        <v>2.5462776075785405E-2</v>
      </c>
      <c r="F23" s="8">
        <f t="shared" si="4"/>
        <v>0.35647886506099569</v>
      </c>
    </row>
    <row r="24" spans="1:6">
      <c r="A24" s="7">
        <f t="shared" si="5"/>
        <v>15</v>
      </c>
      <c r="B24" s="19">
        <f t="shared" si="0"/>
        <v>0.69046555683898581</v>
      </c>
      <c r="C24" s="19">
        <f t="shared" si="1"/>
        <v>5</v>
      </c>
      <c r="D24" s="19">
        <f t="shared" si="2"/>
        <v>3.4523277841949289</v>
      </c>
      <c r="E24" s="19">
        <f t="shared" si="3"/>
        <v>2.4841732756863806E-2</v>
      </c>
      <c r="F24" s="8">
        <f t="shared" si="4"/>
        <v>0.3726259913529571</v>
      </c>
    </row>
    <row r="25" spans="1:6">
      <c r="A25" s="7">
        <f>A24+1</f>
        <v>16</v>
      </c>
      <c r="B25" s="19">
        <f t="shared" si="0"/>
        <v>0.67362493350144959</v>
      </c>
      <c r="C25" s="19">
        <f t="shared" si="1"/>
        <v>5</v>
      </c>
      <c r="D25" s="19">
        <f t="shared" si="2"/>
        <v>3.368124667507248</v>
      </c>
      <c r="E25" s="19">
        <f t="shared" si="3"/>
        <v>2.4235836835964693E-2</v>
      </c>
      <c r="F25" s="8">
        <f t="shared" si="4"/>
        <v>0.3877733893754351</v>
      </c>
    </row>
    <row r="26" spans="1:6">
      <c r="A26" s="7">
        <f t="shared" si="5"/>
        <v>17</v>
      </c>
      <c r="B26" s="19">
        <f t="shared" si="0"/>
        <v>0.65719505707458503</v>
      </c>
      <c r="C26" s="19">
        <f t="shared" si="1"/>
        <v>5</v>
      </c>
      <c r="D26" s="19">
        <f t="shared" si="2"/>
        <v>3.2859752853729249</v>
      </c>
      <c r="E26" s="19">
        <f t="shared" si="3"/>
        <v>2.3644718864355797E-2</v>
      </c>
      <c r="F26" s="8">
        <f t="shared" si="4"/>
        <v>0.40196022069404858</v>
      </c>
    </row>
    <row r="27" spans="1:6">
      <c r="A27" s="7">
        <f t="shared" si="5"/>
        <v>18</v>
      </c>
      <c r="B27" s="19">
        <f t="shared" si="0"/>
        <v>0.64116590934105855</v>
      </c>
      <c r="C27" s="19">
        <f t="shared" si="1"/>
        <v>5</v>
      </c>
      <c r="D27" s="19">
        <f t="shared" si="2"/>
        <v>3.2058295467052926</v>
      </c>
      <c r="E27" s="19">
        <f t="shared" si="3"/>
        <v>2.306801840424956E-2</v>
      </c>
      <c r="F27" s="8">
        <f t="shared" si="4"/>
        <v>0.41522433127649205</v>
      </c>
    </row>
    <row r="28" spans="1:6">
      <c r="A28" s="7">
        <f>A27+1</f>
        <v>19</v>
      </c>
      <c r="B28" s="19">
        <f t="shared" si="0"/>
        <v>0.62552771643030103</v>
      </c>
      <c r="C28" s="19">
        <f t="shared" si="1"/>
        <v>5</v>
      </c>
      <c r="D28" s="19">
        <f t="shared" si="2"/>
        <v>3.1276385821515049</v>
      </c>
      <c r="E28" s="19">
        <f t="shared" si="3"/>
        <v>2.2505383809023959E-2</v>
      </c>
      <c r="F28" s="8">
        <f t="shared" si="4"/>
        <v>0.42760229237145525</v>
      </c>
    </row>
    <row r="29" spans="1:6" ht="15.75" thickBot="1">
      <c r="A29" s="9">
        <f t="shared" si="5"/>
        <v>20</v>
      </c>
      <c r="B29" s="23">
        <f t="shared" si="0"/>
        <v>0.61027094285883032</v>
      </c>
      <c r="C29" s="23">
        <f>$B$2/2+B3</f>
        <v>105</v>
      </c>
      <c r="D29" s="23">
        <f t="shared" si="2"/>
        <v>64.078449000177187</v>
      </c>
      <c r="E29" s="23">
        <f t="shared" si="3"/>
        <v>0.46108591218488121</v>
      </c>
      <c r="F29" s="13">
        <f t="shared" si="4"/>
        <v>9.2217182436976248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2.6</vt:lpstr>
      <vt:lpstr>Example 2.1</vt:lpstr>
      <vt:lpstr>Example 2.2</vt:lpstr>
      <vt:lpstr>Example 2.3</vt:lpstr>
      <vt:lpstr>PriceYieldRelation</vt:lpstr>
      <vt:lpstr>Duration</vt:lpstr>
      <vt:lpstr>Convexity</vt:lpstr>
      <vt:lpstr>chapter2 exercise B</vt:lpstr>
      <vt:lpstr>TIPS</vt:lpstr>
      <vt:lpstr>Pension logic</vt:lpstr>
      <vt:lpstr>Pension</vt:lpstr>
      <vt:lpstr>Table 2.1</vt:lpstr>
      <vt:lpstr>table 2.4</vt:lpstr>
      <vt:lpstr>table 2.5</vt:lpstr>
      <vt:lpstr>Table 2.8</vt:lpstr>
      <vt:lpstr>Example 2.5</vt:lpstr>
    </vt:vector>
  </TitlesOfParts>
  <Company>VRS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jwhite</dc:creator>
  <cp:lastModifiedBy>speterson</cp:lastModifiedBy>
  <dcterms:created xsi:type="dcterms:W3CDTF">2010-01-02T20:24:52Z</dcterms:created>
  <dcterms:modified xsi:type="dcterms:W3CDTF">2011-07-28T19:44:26Z</dcterms:modified>
</cp:coreProperties>
</file>