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 activeTab="1"/>
  </bookViews>
  <sheets>
    <sheet name="loss surfaces" sheetId="5" r:id="rId1"/>
    <sheet name="S&amp;P vol" sheetId="1" r:id="rId2"/>
    <sheet name="leverage" sheetId="2" r:id="rId3"/>
    <sheet name="Sheet1" sheetId="4" r:id="rId4"/>
    <sheet name="credit risk" sheetId="3" r:id="rId5"/>
  </sheets>
  <externalReferences>
    <externalReference r:id="rId6"/>
  </externalReferences>
  <definedNames>
    <definedName name="means">Sheet1!$H$4:$I$4</definedName>
    <definedName name="ranks">Sheet1!$D$2:$E$721</definedName>
    <definedName name="returns">Sheet1!$B$2:$C$721</definedName>
    <definedName name="sigma">Sheet1!$H$5:$I$5</definedName>
  </definedNames>
  <calcPr calcId="125725"/>
</workbook>
</file>

<file path=xl/calcChain.xml><?xml version="1.0" encoding="utf-8"?>
<calcChain xmlns="http://schemas.openxmlformats.org/spreadsheetml/2006/main">
  <c r="L23" i="4"/>
  <c r="L21"/>
  <c r="R3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96"/>
  <c r="R97"/>
  <c r="R98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R181"/>
  <c r="R182"/>
  <c r="R183"/>
  <c r="R184"/>
  <c r="R185"/>
  <c r="R186"/>
  <c r="R187"/>
  <c r="R188"/>
  <c r="R189"/>
  <c r="R190"/>
  <c r="R191"/>
  <c r="R192"/>
  <c r="R193"/>
  <c r="R194"/>
  <c r="R195"/>
  <c r="R196"/>
  <c r="R197"/>
  <c r="R198"/>
  <c r="R199"/>
  <c r="R200"/>
  <c r="R201"/>
  <c r="R202"/>
  <c r="R203"/>
  <c r="R204"/>
  <c r="R205"/>
  <c r="R206"/>
  <c r="R207"/>
  <c r="R208"/>
  <c r="R209"/>
  <c r="R210"/>
  <c r="R211"/>
  <c r="R212"/>
  <c r="R213"/>
  <c r="R214"/>
  <c r="R215"/>
  <c r="R216"/>
  <c r="R217"/>
  <c r="R218"/>
  <c r="R219"/>
  <c r="R220"/>
  <c r="R221"/>
  <c r="R222"/>
  <c r="R223"/>
  <c r="R224"/>
  <c r="R225"/>
  <c r="R226"/>
  <c r="R227"/>
  <c r="R228"/>
  <c r="R229"/>
  <c r="R230"/>
  <c r="R231"/>
  <c r="R232"/>
  <c r="R233"/>
  <c r="R234"/>
  <c r="R235"/>
  <c r="R236"/>
  <c r="R237"/>
  <c r="R238"/>
  <c r="R239"/>
  <c r="R240"/>
  <c r="R241"/>
  <c r="R242"/>
  <c r="R243"/>
  <c r="R244"/>
  <c r="R245"/>
  <c r="R246"/>
  <c r="R247"/>
  <c r="R248"/>
  <c r="R249"/>
  <c r="R250"/>
  <c r="R251"/>
  <c r="R252"/>
  <c r="R253"/>
  <c r="R254"/>
  <c r="R255"/>
  <c r="R256"/>
  <c r="R257"/>
  <c r="R258"/>
  <c r="R259"/>
  <c r="R260"/>
  <c r="R261"/>
  <c r="R262"/>
  <c r="R263"/>
  <c r="R264"/>
  <c r="R265"/>
  <c r="R266"/>
  <c r="R267"/>
  <c r="R268"/>
  <c r="R269"/>
  <c r="R270"/>
  <c r="R271"/>
  <c r="R272"/>
  <c r="R273"/>
  <c r="R274"/>
  <c r="R275"/>
  <c r="R276"/>
  <c r="R277"/>
  <c r="R278"/>
  <c r="R279"/>
  <c r="R280"/>
  <c r="R281"/>
  <c r="R282"/>
  <c r="R283"/>
  <c r="R284"/>
  <c r="R285"/>
  <c r="R286"/>
  <c r="R287"/>
  <c r="R288"/>
  <c r="R289"/>
  <c r="R290"/>
  <c r="R291"/>
  <c r="R292"/>
  <c r="R293"/>
  <c r="R294"/>
  <c r="R295"/>
  <c r="R296"/>
  <c r="R297"/>
  <c r="R298"/>
  <c r="R299"/>
  <c r="R300"/>
  <c r="R301"/>
  <c r="R302"/>
  <c r="R303"/>
  <c r="R304"/>
  <c r="R305"/>
  <c r="R306"/>
  <c r="R307"/>
  <c r="R308"/>
  <c r="R309"/>
  <c r="R310"/>
  <c r="R311"/>
  <c r="R312"/>
  <c r="R313"/>
  <c r="R314"/>
  <c r="R315"/>
  <c r="R316"/>
  <c r="R317"/>
  <c r="R318"/>
  <c r="R319"/>
  <c r="R320"/>
  <c r="R321"/>
  <c r="R322"/>
  <c r="R323"/>
  <c r="R324"/>
  <c r="R325"/>
  <c r="R326"/>
  <c r="R327"/>
  <c r="R328"/>
  <c r="R329"/>
  <c r="R330"/>
  <c r="R331"/>
  <c r="R332"/>
  <c r="R333"/>
  <c r="R334"/>
  <c r="R335"/>
  <c r="R336"/>
  <c r="R337"/>
  <c r="R338"/>
  <c r="R339"/>
  <c r="R340"/>
  <c r="R341"/>
  <c r="R342"/>
  <c r="R343"/>
  <c r="R344"/>
  <c r="R345"/>
  <c r="R346"/>
  <c r="R347"/>
  <c r="R348"/>
  <c r="R349"/>
  <c r="R350"/>
  <c r="R351"/>
  <c r="R352"/>
  <c r="R353"/>
  <c r="R354"/>
  <c r="R355"/>
  <c r="R356"/>
  <c r="R357"/>
  <c r="R358"/>
  <c r="R359"/>
  <c r="R360"/>
  <c r="R361"/>
  <c r="R362"/>
  <c r="R363"/>
  <c r="R364"/>
  <c r="R365"/>
  <c r="R366"/>
  <c r="R367"/>
  <c r="R368"/>
  <c r="R369"/>
  <c r="R370"/>
  <c r="R371"/>
  <c r="R372"/>
  <c r="R373"/>
  <c r="R374"/>
  <c r="R375"/>
  <c r="R376"/>
  <c r="R377"/>
  <c r="R378"/>
  <c r="R379"/>
  <c r="R380"/>
  <c r="R381"/>
  <c r="R382"/>
  <c r="R383"/>
  <c r="R384"/>
  <c r="R385"/>
  <c r="R386"/>
  <c r="R387"/>
  <c r="R388"/>
  <c r="R389"/>
  <c r="R390"/>
  <c r="R391"/>
  <c r="R392"/>
  <c r="R393"/>
  <c r="R394"/>
  <c r="R395"/>
  <c r="R396"/>
  <c r="R397"/>
  <c r="R398"/>
  <c r="R399"/>
  <c r="R400"/>
  <c r="R401"/>
  <c r="R402"/>
  <c r="R403"/>
  <c r="R404"/>
  <c r="R405"/>
  <c r="R406"/>
  <c r="R407"/>
  <c r="R408"/>
  <c r="R409"/>
  <c r="R410"/>
  <c r="R411"/>
  <c r="R412"/>
  <c r="R413"/>
  <c r="R414"/>
  <c r="R415"/>
  <c r="R416"/>
  <c r="R417"/>
  <c r="R418"/>
  <c r="R419"/>
  <c r="R420"/>
  <c r="R421"/>
  <c r="R422"/>
  <c r="R423"/>
  <c r="R424"/>
  <c r="R425"/>
  <c r="R426"/>
  <c r="R427"/>
  <c r="R428"/>
  <c r="R429"/>
  <c r="R430"/>
  <c r="R431"/>
  <c r="R432"/>
  <c r="R433"/>
  <c r="R434"/>
  <c r="R435"/>
  <c r="R436"/>
  <c r="R437"/>
  <c r="R438"/>
  <c r="R439"/>
  <c r="R440"/>
  <c r="R441"/>
  <c r="R442"/>
  <c r="R443"/>
  <c r="R444"/>
  <c r="R445"/>
  <c r="R446"/>
  <c r="R447"/>
  <c r="R448"/>
  <c r="R449"/>
  <c r="R450"/>
  <c r="R451"/>
  <c r="R452"/>
  <c r="R453"/>
  <c r="R454"/>
  <c r="R455"/>
  <c r="R456"/>
  <c r="R457"/>
  <c r="R458"/>
  <c r="R459"/>
  <c r="R460"/>
  <c r="R461"/>
  <c r="R462"/>
  <c r="R463"/>
  <c r="R464"/>
  <c r="R465"/>
  <c r="R466"/>
  <c r="R467"/>
  <c r="R468"/>
  <c r="R469"/>
  <c r="R470"/>
  <c r="R471"/>
  <c r="R472"/>
  <c r="R473"/>
  <c r="R474"/>
  <c r="R475"/>
  <c r="R476"/>
  <c r="R477"/>
  <c r="R478"/>
  <c r="R479"/>
  <c r="R480"/>
  <c r="R481"/>
  <c r="R482"/>
  <c r="R483"/>
  <c r="R484"/>
  <c r="R485"/>
  <c r="R486"/>
  <c r="R487"/>
  <c r="R488"/>
  <c r="R489"/>
  <c r="R490"/>
  <c r="R491"/>
  <c r="R492"/>
  <c r="R493"/>
  <c r="R494"/>
  <c r="R495"/>
  <c r="R496"/>
  <c r="R497"/>
  <c r="R498"/>
  <c r="R499"/>
  <c r="R500"/>
  <c r="R501"/>
  <c r="R502"/>
  <c r="R503"/>
  <c r="R504"/>
  <c r="R505"/>
  <c r="R506"/>
  <c r="R507"/>
  <c r="R508"/>
  <c r="R509"/>
  <c r="R510"/>
  <c r="R511"/>
  <c r="R512"/>
  <c r="R513"/>
  <c r="R514"/>
  <c r="R515"/>
  <c r="R516"/>
  <c r="R517"/>
  <c r="R518"/>
  <c r="R519"/>
  <c r="R520"/>
  <c r="R521"/>
  <c r="R522"/>
  <c r="R523"/>
  <c r="R524"/>
  <c r="R525"/>
  <c r="R526"/>
  <c r="R527"/>
  <c r="R528"/>
  <c r="R529"/>
  <c r="R530"/>
  <c r="R531"/>
  <c r="R532"/>
  <c r="R533"/>
  <c r="R534"/>
  <c r="R535"/>
  <c r="R536"/>
  <c r="R537"/>
  <c r="R538"/>
  <c r="R539"/>
  <c r="R540"/>
  <c r="R541"/>
  <c r="R542"/>
  <c r="R543"/>
  <c r="R544"/>
  <c r="R545"/>
  <c r="R546"/>
  <c r="R547"/>
  <c r="R548"/>
  <c r="R549"/>
  <c r="R550"/>
  <c r="R551"/>
  <c r="R552"/>
  <c r="R553"/>
  <c r="R554"/>
  <c r="R555"/>
  <c r="R556"/>
  <c r="R557"/>
  <c r="R558"/>
  <c r="R559"/>
  <c r="R560"/>
  <c r="R561"/>
  <c r="R562"/>
  <c r="R563"/>
  <c r="R564"/>
  <c r="R565"/>
  <c r="R566"/>
  <c r="R567"/>
  <c r="R568"/>
  <c r="R569"/>
  <c r="R570"/>
  <c r="R571"/>
  <c r="R572"/>
  <c r="R573"/>
  <c r="R574"/>
  <c r="R575"/>
  <c r="R576"/>
  <c r="R577"/>
  <c r="R578"/>
  <c r="R579"/>
  <c r="R580"/>
  <c r="R581"/>
  <c r="R582"/>
  <c r="R583"/>
  <c r="R584"/>
  <c r="R585"/>
  <c r="R586"/>
  <c r="R587"/>
  <c r="R588"/>
  <c r="R589"/>
  <c r="R590"/>
  <c r="R591"/>
  <c r="R592"/>
  <c r="R593"/>
  <c r="R594"/>
  <c r="R595"/>
  <c r="R596"/>
  <c r="R597"/>
  <c r="R598"/>
  <c r="R599"/>
  <c r="R600"/>
  <c r="R601"/>
  <c r="R602"/>
  <c r="R603"/>
  <c r="R604"/>
  <c r="R605"/>
  <c r="R606"/>
  <c r="R607"/>
  <c r="R608"/>
  <c r="R609"/>
  <c r="R610"/>
  <c r="R611"/>
  <c r="R612"/>
  <c r="R613"/>
  <c r="R614"/>
  <c r="R615"/>
  <c r="R616"/>
  <c r="R617"/>
  <c r="R618"/>
  <c r="R619"/>
  <c r="R620"/>
  <c r="R621"/>
  <c r="R622"/>
  <c r="R623"/>
  <c r="R624"/>
  <c r="R625"/>
  <c r="R626"/>
  <c r="R627"/>
  <c r="R628"/>
  <c r="R629"/>
  <c r="R630"/>
  <c r="R631"/>
  <c r="R632"/>
  <c r="R633"/>
  <c r="R634"/>
  <c r="R635"/>
  <c r="R636"/>
  <c r="R637"/>
  <c r="R638"/>
  <c r="R639"/>
  <c r="R640"/>
  <c r="R641"/>
  <c r="R642"/>
  <c r="R643"/>
  <c r="R644"/>
  <c r="R645"/>
  <c r="R646"/>
  <c r="R647"/>
  <c r="R648"/>
  <c r="R649"/>
  <c r="R650"/>
  <c r="R651"/>
  <c r="R652"/>
  <c r="R653"/>
  <c r="R654"/>
  <c r="R655"/>
  <c r="R656"/>
  <c r="R657"/>
  <c r="R658"/>
  <c r="R659"/>
  <c r="R660"/>
  <c r="R661"/>
  <c r="R662"/>
  <c r="R663"/>
  <c r="R664"/>
  <c r="R665"/>
  <c r="R666"/>
  <c r="R667"/>
  <c r="R668"/>
  <c r="R669"/>
  <c r="R670"/>
  <c r="R671"/>
  <c r="R672"/>
  <c r="R673"/>
  <c r="R674"/>
  <c r="R675"/>
  <c r="R676"/>
  <c r="R677"/>
  <c r="R678"/>
  <c r="R679"/>
  <c r="R680"/>
  <c r="R681"/>
  <c r="R682"/>
  <c r="R683"/>
  <c r="R684"/>
  <c r="R685"/>
  <c r="R686"/>
  <c r="R687"/>
  <c r="R688"/>
  <c r="R689"/>
  <c r="R690"/>
  <c r="R691"/>
  <c r="R692"/>
  <c r="R693"/>
  <c r="R694"/>
  <c r="R695"/>
  <c r="R696"/>
  <c r="R697"/>
  <c r="R698"/>
  <c r="R699"/>
  <c r="R700"/>
  <c r="R701"/>
  <c r="R702"/>
  <c r="R703"/>
  <c r="R704"/>
  <c r="R705"/>
  <c r="R706"/>
  <c r="R707"/>
  <c r="R708"/>
  <c r="R709"/>
  <c r="R710"/>
  <c r="R711"/>
  <c r="R712"/>
  <c r="R713"/>
  <c r="R714"/>
  <c r="R715"/>
  <c r="R716"/>
  <c r="R717"/>
  <c r="R718"/>
  <c r="R719"/>
  <c r="R720"/>
  <c r="R721"/>
  <c r="R2"/>
  <c r="P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192"/>
  <c r="P193"/>
  <c r="P194"/>
  <c r="P195"/>
  <c r="P196"/>
  <c r="P197"/>
  <c r="P198"/>
  <c r="P199"/>
  <c r="P200"/>
  <c r="P201"/>
  <c r="P202"/>
  <c r="P203"/>
  <c r="P204"/>
  <c r="P205"/>
  <c r="P206"/>
  <c r="P207"/>
  <c r="P208"/>
  <c r="P209"/>
  <c r="P210"/>
  <c r="P211"/>
  <c r="P212"/>
  <c r="P213"/>
  <c r="P214"/>
  <c r="P215"/>
  <c r="P216"/>
  <c r="P217"/>
  <c r="P218"/>
  <c r="P219"/>
  <c r="P220"/>
  <c r="P221"/>
  <c r="P222"/>
  <c r="P223"/>
  <c r="P224"/>
  <c r="P225"/>
  <c r="P226"/>
  <c r="P227"/>
  <c r="P228"/>
  <c r="P229"/>
  <c r="P230"/>
  <c r="P231"/>
  <c r="P232"/>
  <c r="P233"/>
  <c r="P234"/>
  <c r="P235"/>
  <c r="P236"/>
  <c r="P237"/>
  <c r="P238"/>
  <c r="P239"/>
  <c r="P240"/>
  <c r="P241"/>
  <c r="P242"/>
  <c r="P243"/>
  <c r="P244"/>
  <c r="P245"/>
  <c r="P246"/>
  <c r="P247"/>
  <c r="P248"/>
  <c r="P249"/>
  <c r="P250"/>
  <c r="P251"/>
  <c r="P252"/>
  <c r="P253"/>
  <c r="P254"/>
  <c r="P255"/>
  <c r="P256"/>
  <c r="P257"/>
  <c r="P258"/>
  <c r="P259"/>
  <c r="P260"/>
  <c r="P261"/>
  <c r="P262"/>
  <c r="P263"/>
  <c r="P264"/>
  <c r="P265"/>
  <c r="P266"/>
  <c r="P267"/>
  <c r="P268"/>
  <c r="P269"/>
  <c r="P270"/>
  <c r="P271"/>
  <c r="P272"/>
  <c r="P273"/>
  <c r="P274"/>
  <c r="P275"/>
  <c r="P276"/>
  <c r="P277"/>
  <c r="P278"/>
  <c r="P279"/>
  <c r="P280"/>
  <c r="P281"/>
  <c r="P282"/>
  <c r="P283"/>
  <c r="P284"/>
  <c r="P285"/>
  <c r="P286"/>
  <c r="P287"/>
  <c r="P288"/>
  <c r="P289"/>
  <c r="P290"/>
  <c r="P291"/>
  <c r="P292"/>
  <c r="P293"/>
  <c r="P294"/>
  <c r="P295"/>
  <c r="P296"/>
  <c r="P297"/>
  <c r="P298"/>
  <c r="P299"/>
  <c r="P300"/>
  <c r="P301"/>
  <c r="P302"/>
  <c r="P303"/>
  <c r="P304"/>
  <c r="P305"/>
  <c r="P306"/>
  <c r="P307"/>
  <c r="P308"/>
  <c r="P309"/>
  <c r="P310"/>
  <c r="P311"/>
  <c r="P312"/>
  <c r="P313"/>
  <c r="P314"/>
  <c r="P315"/>
  <c r="P316"/>
  <c r="P317"/>
  <c r="P318"/>
  <c r="P319"/>
  <c r="P320"/>
  <c r="P321"/>
  <c r="P322"/>
  <c r="P323"/>
  <c r="P324"/>
  <c r="P325"/>
  <c r="P326"/>
  <c r="P327"/>
  <c r="P328"/>
  <c r="P329"/>
  <c r="P330"/>
  <c r="P331"/>
  <c r="P332"/>
  <c r="P333"/>
  <c r="P334"/>
  <c r="P335"/>
  <c r="P336"/>
  <c r="P337"/>
  <c r="P338"/>
  <c r="P339"/>
  <c r="P340"/>
  <c r="P341"/>
  <c r="P342"/>
  <c r="P343"/>
  <c r="P344"/>
  <c r="P345"/>
  <c r="P346"/>
  <c r="P347"/>
  <c r="P348"/>
  <c r="P349"/>
  <c r="P350"/>
  <c r="P351"/>
  <c r="P352"/>
  <c r="P353"/>
  <c r="P354"/>
  <c r="P355"/>
  <c r="P356"/>
  <c r="P357"/>
  <c r="P358"/>
  <c r="P359"/>
  <c r="P360"/>
  <c r="P361"/>
  <c r="P362"/>
  <c r="P363"/>
  <c r="P364"/>
  <c r="P365"/>
  <c r="P366"/>
  <c r="P367"/>
  <c r="P368"/>
  <c r="P369"/>
  <c r="P370"/>
  <c r="P371"/>
  <c r="P372"/>
  <c r="P373"/>
  <c r="P374"/>
  <c r="P375"/>
  <c r="P376"/>
  <c r="P377"/>
  <c r="P378"/>
  <c r="P379"/>
  <c r="P380"/>
  <c r="P381"/>
  <c r="P382"/>
  <c r="P383"/>
  <c r="P384"/>
  <c r="P385"/>
  <c r="P386"/>
  <c r="P387"/>
  <c r="P388"/>
  <c r="P389"/>
  <c r="P390"/>
  <c r="P391"/>
  <c r="P392"/>
  <c r="P393"/>
  <c r="P394"/>
  <c r="P395"/>
  <c r="P396"/>
  <c r="P397"/>
  <c r="P398"/>
  <c r="P399"/>
  <c r="P400"/>
  <c r="P401"/>
  <c r="P402"/>
  <c r="P403"/>
  <c r="P404"/>
  <c r="P405"/>
  <c r="P406"/>
  <c r="P407"/>
  <c r="P408"/>
  <c r="P409"/>
  <c r="P410"/>
  <c r="P411"/>
  <c r="P412"/>
  <c r="P413"/>
  <c r="P414"/>
  <c r="P415"/>
  <c r="P416"/>
  <c r="P417"/>
  <c r="P418"/>
  <c r="P419"/>
  <c r="P420"/>
  <c r="P421"/>
  <c r="P422"/>
  <c r="P423"/>
  <c r="P424"/>
  <c r="P425"/>
  <c r="P426"/>
  <c r="P427"/>
  <c r="P428"/>
  <c r="P429"/>
  <c r="P430"/>
  <c r="P431"/>
  <c r="P432"/>
  <c r="P433"/>
  <c r="P434"/>
  <c r="P435"/>
  <c r="P436"/>
  <c r="P437"/>
  <c r="P438"/>
  <c r="P439"/>
  <c r="P440"/>
  <c r="P441"/>
  <c r="P442"/>
  <c r="P443"/>
  <c r="P444"/>
  <c r="P445"/>
  <c r="P446"/>
  <c r="P447"/>
  <c r="P448"/>
  <c r="P449"/>
  <c r="P450"/>
  <c r="P451"/>
  <c r="P452"/>
  <c r="P453"/>
  <c r="P454"/>
  <c r="P455"/>
  <c r="P456"/>
  <c r="P457"/>
  <c r="P458"/>
  <c r="P459"/>
  <c r="P460"/>
  <c r="P461"/>
  <c r="P462"/>
  <c r="P463"/>
  <c r="P464"/>
  <c r="P465"/>
  <c r="P466"/>
  <c r="P467"/>
  <c r="P468"/>
  <c r="P469"/>
  <c r="P470"/>
  <c r="P471"/>
  <c r="P472"/>
  <c r="P473"/>
  <c r="P474"/>
  <c r="P475"/>
  <c r="P476"/>
  <c r="P477"/>
  <c r="P478"/>
  <c r="P479"/>
  <c r="P480"/>
  <c r="P481"/>
  <c r="P482"/>
  <c r="P483"/>
  <c r="P484"/>
  <c r="P485"/>
  <c r="P486"/>
  <c r="P487"/>
  <c r="P488"/>
  <c r="P489"/>
  <c r="P490"/>
  <c r="P491"/>
  <c r="P492"/>
  <c r="P493"/>
  <c r="P494"/>
  <c r="P495"/>
  <c r="P496"/>
  <c r="P497"/>
  <c r="P498"/>
  <c r="P499"/>
  <c r="P500"/>
  <c r="P501"/>
  <c r="P502"/>
  <c r="P503"/>
  <c r="P504"/>
  <c r="P505"/>
  <c r="P506"/>
  <c r="P507"/>
  <c r="P508"/>
  <c r="P509"/>
  <c r="P510"/>
  <c r="P511"/>
  <c r="P512"/>
  <c r="P513"/>
  <c r="P514"/>
  <c r="P515"/>
  <c r="P516"/>
  <c r="P517"/>
  <c r="P518"/>
  <c r="P519"/>
  <c r="P520"/>
  <c r="P521"/>
  <c r="P522"/>
  <c r="P523"/>
  <c r="P524"/>
  <c r="P525"/>
  <c r="P526"/>
  <c r="P527"/>
  <c r="P528"/>
  <c r="P529"/>
  <c r="P530"/>
  <c r="P531"/>
  <c r="P532"/>
  <c r="P533"/>
  <c r="P534"/>
  <c r="P535"/>
  <c r="P536"/>
  <c r="P537"/>
  <c r="P538"/>
  <c r="P539"/>
  <c r="P540"/>
  <c r="P541"/>
  <c r="P542"/>
  <c r="P543"/>
  <c r="P544"/>
  <c r="P545"/>
  <c r="P546"/>
  <c r="P547"/>
  <c r="P548"/>
  <c r="P549"/>
  <c r="P550"/>
  <c r="P551"/>
  <c r="P552"/>
  <c r="P553"/>
  <c r="P554"/>
  <c r="P555"/>
  <c r="P556"/>
  <c r="P557"/>
  <c r="P558"/>
  <c r="P559"/>
  <c r="P560"/>
  <c r="P561"/>
  <c r="P562"/>
  <c r="P563"/>
  <c r="P564"/>
  <c r="P565"/>
  <c r="P566"/>
  <c r="P567"/>
  <c r="P568"/>
  <c r="P569"/>
  <c r="P570"/>
  <c r="P571"/>
  <c r="P572"/>
  <c r="P573"/>
  <c r="P574"/>
  <c r="P575"/>
  <c r="P576"/>
  <c r="P577"/>
  <c r="P578"/>
  <c r="P579"/>
  <c r="P580"/>
  <c r="P581"/>
  <c r="P582"/>
  <c r="P583"/>
  <c r="P584"/>
  <c r="P585"/>
  <c r="P586"/>
  <c r="P587"/>
  <c r="P588"/>
  <c r="P589"/>
  <c r="P590"/>
  <c r="P591"/>
  <c r="P592"/>
  <c r="P593"/>
  <c r="P594"/>
  <c r="P595"/>
  <c r="P596"/>
  <c r="P597"/>
  <c r="P598"/>
  <c r="P599"/>
  <c r="P600"/>
  <c r="P601"/>
  <c r="P602"/>
  <c r="P603"/>
  <c r="P604"/>
  <c r="P605"/>
  <c r="P606"/>
  <c r="P607"/>
  <c r="P608"/>
  <c r="P609"/>
  <c r="P610"/>
  <c r="P611"/>
  <c r="P612"/>
  <c r="P613"/>
  <c r="P614"/>
  <c r="P615"/>
  <c r="P616"/>
  <c r="P617"/>
  <c r="P618"/>
  <c r="P619"/>
  <c r="P620"/>
  <c r="P621"/>
  <c r="P622"/>
  <c r="P623"/>
  <c r="P624"/>
  <c r="P625"/>
  <c r="P626"/>
  <c r="P627"/>
  <c r="P628"/>
  <c r="P629"/>
  <c r="P630"/>
  <c r="P631"/>
  <c r="P632"/>
  <c r="P633"/>
  <c r="P634"/>
  <c r="P635"/>
  <c r="P636"/>
  <c r="P637"/>
  <c r="P638"/>
  <c r="P639"/>
  <c r="P640"/>
  <c r="P641"/>
  <c r="P642"/>
  <c r="P643"/>
  <c r="P644"/>
  <c r="P645"/>
  <c r="P646"/>
  <c r="P647"/>
  <c r="P648"/>
  <c r="P649"/>
  <c r="P650"/>
  <c r="P651"/>
  <c r="P652"/>
  <c r="P653"/>
  <c r="P654"/>
  <c r="P655"/>
  <c r="P656"/>
  <c r="P657"/>
  <c r="P658"/>
  <c r="P659"/>
  <c r="P660"/>
  <c r="P661"/>
  <c r="P662"/>
  <c r="P663"/>
  <c r="P664"/>
  <c r="P665"/>
  <c r="P666"/>
  <c r="P667"/>
  <c r="P668"/>
  <c r="P669"/>
  <c r="P670"/>
  <c r="P671"/>
  <c r="P672"/>
  <c r="P673"/>
  <c r="P674"/>
  <c r="P675"/>
  <c r="P676"/>
  <c r="P677"/>
  <c r="P678"/>
  <c r="P679"/>
  <c r="P680"/>
  <c r="P681"/>
  <c r="P682"/>
  <c r="P683"/>
  <c r="P684"/>
  <c r="P685"/>
  <c r="P686"/>
  <c r="P687"/>
  <c r="P688"/>
  <c r="P689"/>
  <c r="P690"/>
  <c r="P691"/>
  <c r="P692"/>
  <c r="P693"/>
  <c r="P694"/>
  <c r="P695"/>
  <c r="P696"/>
  <c r="P697"/>
  <c r="P698"/>
  <c r="P699"/>
  <c r="P700"/>
  <c r="P701"/>
  <c r="P702"/>
  <c r="P703"/>
  <c r="P704"/>
  <c r="P705"/>
  <c r="P706"/>
  <c r="P707"/>
  <c r="P708"/>
  <c r="P709"/>
  <c r="P710"/>
  <c r="P711"/>
  <c r="P712"/>
  <c r="P713"/>
  <c r="P714"/>
  <c r="P715"/>
  <c r="P716"/>
  <c r="P717"/>
  <c r="P718"/>
  <c r="P719"/>
  <c r="P720"/>
  <c r="P721"/>
  <c r="P2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0"/>
  <c r="M201"/>
  <c r="M202"/>
  <c r="M203"/>
  <c r="M204"/>
  <c r="M205"/>
  <c r="M206"/>
  <c r="M207"/>
  <c r="M208"/>
  <c r="M209"/>
  <c r="M210"/>
  <c r="M211"/>
  <c r="M212"/>
  <c r="M213"/>
  <c r="M214"/>
  <c r="M215"/>
  <c r="M216"/>
  <c r="M217"/>
  <c r="M218"/>
  <c r="M219"/>
  <c r="M220"/>
  <c r="M221"/>
  <c r="M222"/>
  <c r="M223"/>
  <c r="M224"/>
  <c r="M225"/>
  <c r="M226"/>
  <c r="M227"/>
  <c r="M228"/>
  <c r="M229"/>
  <c r="M230"/>
  <c r="M231"/>
  <c r="M232"/>
  <c r="M233"/>
  <c r="M234"/>
  <c r="M235"/>
  <c r="M236"/>
  <c r="M237"/>
  <c r="M238"/>
  <c r="M239"/>
  <c r="M240"/>
  <c r="M241"/>
  <c r="M242"/>
  <c r="M243"/>
  <c r="M244"/>
  <c r="M245"/>
  <c r="M246"/>
  <c r="M247"/>
  <c r="M248"/>
  <c r="M249"/>
  <c r="M250"/>
  <c r="M251"/>
  <c r="M252"/>
  <c r="M253"/>
  <c r="M254"/>
  <c r="M255"/>
  <c r="M256"/>
  <c r="M257"/>
  <c r="M258"/>
  <c r="M259"/>
  <c r="M260"/>
  <c r="M261"/>
  <c r="M262"/>
  <c r="M263"/>
  <c r="M264"/>
  <c r="M265"/>
  <c r="M266"/>
  <c r="M267"/>
  <c r="M268"/>
  <c r="M269"/>
  <c r="M270"/>
  <c r="M271"/>
  <c r="M272"/>
  <c r="M273"/>
  <c r="M274"/>
  <c r="M275"/>
  <c r="M276"/>
  <c r="M277"/>
  <c r="M278"/>
  <c r="M279"/>
  <c r="M280"/>
  <c r="M281"/>
  <c r="M282"/>
  <c r="M283"/>
  <c r="M284"/>
  <c r="M285"/>
  <c r="M286"/>
  <c r="M287"/>
  <c r="M288"/>
  <c r="M289"/>
  <c r="M290"/>
  <c r="M291"/>
  <c r="M292"/>
  <c r="M293"/>
  <c r="M294"/>
  <c r="M295"/>
  <c r="M296"/>
  <c r="M297"/>
  <c r="M298"/>
  <c r="M299"/>
  <c r="M300"/>
  <c r="M301"/>
  <c r="M302"/>
  <c r="M303"/>
  <c r="M304"/>
  <c r="M305"/>
  <c r="M306"/>
  <c r="M307"/>
  <c r="M308"/>
  <c r="M309"/>
  <c r="M310"/>
  <c r="M311"/>
  <c r="M312"/>
  <c r="M313"/>
  <c r="M314"/>
  <c r="M315"/>
  <c r="M316"/>
  <c r="M317"/>
  <c r="M318"/>
  <c r="M319"/>
  <c r="M320"/>
  <c r="M321"/>
  <c r="M322"/>
  <c r="M323"/>
  <c r="M324"/>
  <c r="M325"/>
  <c r="M326"/>
  <c r="M327"/>
  <c r="M328"/>
  <c r="M329"/>
  <c r="M330"/>
  <c r="M331"/>
  <c r="M332"/>
  <c r="M333"/>
  <c r="M334"/>
  <c r="M335"/>
  <c r="M336"/>
  <c r="M337"/>
  <c r="M338"/>
  <c r="M339"/>
  <c r="M340"/>
  <c r="M341"/>
  <c r="M342"/>
  <c r="M343"/>
  <c r="M344"/>
  <c r="M345"/>
  <c r="M346"/>
  <c r="M347"/>
  <c r="M348"/>
  <c r="M349"/>
  <c r="M350"/>
  <c r="M351"/>
  <c r="M352"/>
  <c r="M353"/>
  <c r="M354"/>
  <c r="M355"/>
  <c r="M356"/>
  <c r="M357"/>
  <c r="M358"/>
  <c r="M359"/>
  <c r="M360"/>
  <c r="M361"/>
  <c r="M362"/>
  <c r="M363"/>
  <c r="M364"/>
  <c r="M365"/>
  <c r="M366"/>
  <c r="M367"/>
  <c r="M368"/>
  <c r="M369"/>
  <c r="M370"/>
  <c r="M371"/>
  <c r="M372"/>
  <c r="M373"/>
  <c r="M374"/>
  <c r="M375"/>
  <c r="M376"/>
  <c r="M377"/>
  <c r="M378"/>
  <c r="M379"/>
  <c r="M380"/>
  <c r="M381"/>
  <c r="M382"/>
  <c r="M383"/>
  <c r="M384"/>
  <c r="M385"/>
  <c r="M386"/>
  <c r="M387"/>
  <c r="M388"/>
  <c r="M389"/>
  <c r="M390"/>
  <c r="M391"/>
  <c r="M392"/>
  <c r="M393"/>
  <c r="M394"/>
  <c r="M395"/>
  <c r="M396"/>
  <c r="M397"/>
  <c r="M398"/>
  <c r="M399"/>
  <c r="M400"/>
  <c r="M401"/>
  <c r="M402"/>
  <c r="M403"/>
  <c r="M404"/>
  <c r="M405"/>
  <c r="M406"/>
  <c r="M407"/>
  <c r="M408"/>
  <c r="M409"/>
  <c r="M410"/>
  <c r="M411"/>
  <c r="M412"/>
  <c r="M413"/>
  <c r="M414"/>
  <c r="M415"/>
  <c r="M416"/>
  <c r="M417"/>
  <c r="M418"/>
  <c r="M419"/>
  <c r="M420"/>
  <c r="M421"/>
  <c r="M422"/>
  <c r="M423"/>
  <c r="M424"/>
  <c r="M425"/>
  <c r="M426"/>
  <c r="M427"/>
  <c r="M428"/>
  <c r="M429"/>
  <c r="M430"/>
  <c r="M431"/>
  <c r="M432"/>
  <c r="M433"/>
  <c r="M434"/>
  <c r="M435"/>
  <c r="M436"/>
  <c r="M437"/>
  <c r="M438"/>
  <c r="M439"/>
  <c r="M440"/>
  <c r="M441"/>
  <c r="M442"/>
  <c r="M443"/>
  <c r="M444"/>
  <c r="M445"/>
  <c r="M446"/>
  <c r="M447"/>
  <c r="M448"/>
  <c r="M449"/>
  <c r="M450"/>
  <c r="M451"/>
  <c r="M452"/>
  <c r="M453"/>
  <c r="M454"/>
  <c r="M455"/>
  <c r="M456"/>
  <c r="M457"/>
  <c r="M458"/>
  <c r="M459"/>
  <c r="M460"/>
  <c r="M461"/>
  <c r="M462"/>
  <c r="M463"/>
  <c r="M464"/>
  <c r="M465"/>
  <c r="M466"/>
  <c r="M467"/>
  <c r="M468"/>
  <c r="M469"/>
  <c r="M470"/>
  <c r="M471"/>
  <c r="M472"/>
  <c r="M473"/>
  <c r="M474"/>
  <c r="M475"/>
  <c r="M476"/>
  <c r="M477"/>
  <c r="M478"/>
  <c r="M479"/>
  <c r="M480"/>
  <c r="M481"/>
  <c r="M482"/>
  <c r="M483"/>
  <c r="M484"/>
  <c r="M485"/>
  <c r="M486"/>
  <c r="M487"/>
  <c r="M488"/>
  <c r="M489"/>
  <c r="M490"/>
  <c r="M491"/>
  <c r="M492"/>
  <c r="M493"/>
  <c r="M494"/>
  <c r="M495"/>
  <c r="M496"/>
  <c r="M497"/>
  <c r="M498"/>
  <c r="M499"/>
  <c r="M500"/>
  <c r="M501"/>
  <c r="M502"/>
  <c r="M503"/>
  <c r="M504"/>
  <c r="M505"/>
  <c r="M506"/>
  <c r="M507"/>
  <c r="M508"/>
  <c r="M509"/>
  <c r="M510"/>
  <c r="M511"/>
  <c r="M512"/>
  <c r="M513"/>
  <c r="M514"/>
  <c r="M515"/>
  <c r="M516"/>
  <c r="M517"/>
  <c r="M518"/>
  <c r="M519"/>
  <c r="M520"/>
  <c r="M521"/>
  <c r="M522"/>
  <c r="M523"/>
  <c r="M524"/>
  <c r="M525"/>
  <c r="M526"/>
  <c r="M527"/>
  <c r="M528"/>
  <c r="M529"/>
  <c r="M530"/>
  <c r="M531"/>
  <c r="M532"/>
  <c r="M533"/>
  <c r="M534"/>
  <c r="M535"/>
  <c r="M536"/>
  <c r="M537"/>
  <c r="M538"/>
  <c r="M539"/>
  <c r="M540"/>
  <c r="M541"/>
  <c r="M542"/>
  <c r="M543"/>
  <c r="M544"/>
  <c r="M545"/>
  <c r="M546"/>
  <c r="M547"/>
  <c r="M548"/>
  <c r="M549"/>
  <c r="M550"/>
  <c r="M551"/>
  <c r="M552"/>
  <c r="M553"/>
  <c r="M554"/>
  <c r="M555"/>
  <c r="M556"/>
  <c r="M557"/>
  <c r="M558"/>
  <c r="M559"/>
  <c r="M560"/>
  <c r="M561"/>
  <c r="M562"/>
  <c r="M563"/>
  <c r="M564"/>
  <c r="M565"/>
  <c r="M566"/>
  <c r="M567"/>
  <c r="M568"/>
  <c r="M569"/>
  <c r="M570"/>
  <c r="M571"/>
  <c r="M572"/>
  <c r="M573"/>
  <c r="M574"/>
  <c r="M575"/>
  <c r="M576"/>
  <c r="M577"/>
  <c r="M578"/>
  <c r="M579"/>
  <c r="M580"/>
  <c r="M581"/>
  <c r="M582"/>
  <c r="M583"/>
  <c r="M584"/>
  <c r="M585"/>
  <c r="M586"/>
  <c r="M587"/>
  <c r="M588"/>
  <c r="M589"/>
  <c r="M590"/>
  <c r="M591"/>
  <c r="M592"/>
  <c r="M593"/>
  <c r="M594"/>
  <c r="M595"/>
  <c r="M596"/>
  <c r="M597"/>
  <c r="M598"/>
  <c r="M599"/>
  <c r="M600"/>
  <c r="M601"/>
  <c r="M602"/>
  <c r="M603"/>
  <c r="M604"/>
  <c r="M605"/>
  <c r="M606"/>
  <c r="M607"/>
  <c r="M608"/>
  <c r="M609"/>
  <c r="M610"/>
  <c r="M611"/>
  <c r="M612"/>
  <c r="M613"/>
  <c r="M614"/>
  <c r="M615"/>
  <c r="M616"/>
  <c r="M617"/>
  <c r="M618"/>
  <c r="M619"/>
  <c r="M620"/>
  <c r="M621"/>
  <c r="M622"/>
  <c r="M623"/>
  <c r="M624"/>
  <c r="M625"/>
  <c r="M626"/>
  <c r="M627"/>
  <c r="M628"/>
  <c r="M629"/>
  <c r="M630"/>
  <c r="M631"/>
  <c r="M632"/>
  <c r="M633"/>
  <c r="M634"/>
  <c r="M635"/>
  <c r="M636"/>
  <c r="M637"/>
  <c r="M638"/>
  <c r="M639"/>
  <c r="M640"/>
  <c r="M641"/>
  <c r="M642"/>
  <c r="M643"/>
  <c r="M644"/>
  <c r="M645"/>
  <c r="M646"/>
  <c r="M647"/>
  <c r="M648"/>
  <c r="M649"/>
  <c r="M650"/>
  <c r="M651"/>
  <c r="M652"/>
  <c r="M653"/>
  <c r="M654"/>
  <c r="M655"/>
  <c r="M656"/>
  <c r="M657"/>
  <c r="M658"/>
  <c r="M659"/>
  <c r="M660"/>
  <c r="M661"/>
  <c r="M662"/>
  <c r="M663"/>
  <c r="M664"/>
  <c r="M665"/>
  <c r="M666"/>
  <c r="M667"/>
  <c r="M668"/>
  <c r="M669"/>
  <c r="M670"/>
  <c r="M671"/>
  <c r="M672"/>
  <c r="M673"/>
  <c r="M674"/>
  <c r="M675"/>
  <c r="M676"/>
  <c r="M677"/>
  <c r="M678"/>
  <c r="M679"/>
  <c r="M680"/>
  <c r="M681"/>
  <c r="M682"/>
  <c r="M683"/>
  <c r="M684"/>
  <c r="M685"/>
  <c r="M686"/>
  <c r="M687"/>
  <c r="M688"/>
  <c r="M689"/>
  <c r="M690"/>
  <c r="M691"/>
  <c r="M692"/>
  <c r="M693"/>
  <c r="M694"/>
  <c r="M695"/>
  <c r="M696"/>
  <c r="M697"/>
  <c r="M698"/>
  <c r="M699"/>
  <c r="M700"/>
  <c r="M701"/>
  <c r="M702"/>
  <c r="M703"/>
  <c r="M704"/>
  <c r="M705"/>
  <c r="M706"/>
  <c r="M707"/>
  <c r="M708"/>
  <c r="M709"/>
  <c r="M710"/>
  <c r="M711"/>
  <c r="M712"/>
  <c r="M713"/>
  <c r="M714"/>
  <c r="M715"/>
  <c r="M716"/>
  <c r="M717"/>
  <c r="M718"/>
  <c r="M719"/>
  <c r="M720"/>
  <c r="M721"/>
  <c r="M2"/>
  <c r="Q3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104"/>
  <c r="Q105"/>
  <c r="Q106"/>
  <c r="Q107"/>
  <c r="Q108"/>
  <c r="Q109"/>
  <c r="Q110"/>
  <c r="Q111"/>
  <c r="Q112"/>
  <c r="Q113"/>
  <c r="Q114"/>
  <c r="Q115"/>
  <c r="Q116"/>
  <c r="Q117"/>
  <c r="Q118"/>
  <c r="Q119"/>
  <c r="Q120"/>
  <c r="Q121"/>
  <c r="Q122"/>
  <c r="Q123"/>
  <c r="Q124"/>
  <c r="Q125"/>
  <c r="Q126"/>
  <c r="Q127"/>
  <c r="Q128"/>
  <c r="Q129"/>
  <c r="Q130"/>
  <c r="Q131"/>
  <c r="Q132"/>
  <c r="Q133"/>
  <c r="Q134"/>
  <c r="Q135"/>
  <c r="Q136"/>
  <c r="Q137"/>
  <c r="Q138"/>
  <c r="Q139"/>
  <c r="Q140"/>
  <c r="Q141"/>
  <c r="Q142"/>
  <c r="Q143"/>
  <c r="Q144"/>
  <c r="Q145"/>
  <c r="Q146"/>
  <c r="Q147"/>
  <c r="Q148"/>
  <c r="Q149"/>
  <c r="Q150"/>
  <c r="Q151"/>
  <c r="Q152"/>
  <c r="Q153"/>
  <c r="Q154"/>
  <c r="Q155"/>
  <c r="Q156"/>
  <c r="Q157"/>
  <c r="Q158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6"/>
  <c r="Q177"/>
  <c r="Q178"/>
  <c r="Q179"/>
  <c r="Q180"/>
  <c r="Q181"/>
  <c r="Q182"/>
  <c r="Q183"/>
  <c r="Q184"/>
  <c r="Q185"/>
  <c r="Q186"/>
  <c r="Q187"/>
  <c r="Q188"/>
  <c r="Q189"/>
  <c r="Q190"/>
  <c r="Q191"/>
  <c r="Q192"/>
  <c r="Q193"/>
  <c r="Q194"/>
  <c r="Q195"/>
  <c r="Q196"/>
  <c r="Q197"/>
  <c r="Q198"/>
  <c r="Q199"/>
  <c r="Q200"/>
  <c r="Q201"/>
  <c r="Q202"/>
  <c r="Q203"/>
  <c r="Q204"/>
  <c r="Q205"/>
  <c r="Q206"/>
  <c r="Q207"/>
  <c r="Q208"/>
  <c r="Q209"/>
  <c r="Q210"/>
  <c r="Q211"/>
  <c r="Q212"/>
  <c r="Q213"/>
  <c r="Q214"/>
  <c r="Q215"/>
  <c r="Q216"/>
  <c r="Q217"/>
  <c r="Q218"/>
  <c r="Q219"/>
  <c r="Q220"/>
  <c r="Q221"/>
  <c r="Q222"/>
  <c r="Q223"/>
  <c r="Q224"/>
  <c r="Q225"/>
  <c r="Q226"/>
  <c r="Q227"/>
  <c r="Q228"/>
  <c r="Q229"/>
  <c r="Q230"/>
  <c r="Q231"/>
  <c r="Q232"/>
  <c r="Q233"/>
  <c r="Q234"/>
  <c r="Q235"/>
  <c r="Q236"/>
  <c r="Q237"/>
  <c r="Q238"/>
  <c r="Q239"/>
  <c r="Q240"/>
  <c r="Q241"/>
  <c r="Q242"/>
  <c r="Q243"/>
  <c r="Q244"/>
  <c r="Q245"/>
  <c r="Q246"/>
  <c r="Q247"/>
  <c r="Q248"/>
  <c r="Q249"/>
  <c r="Q250"/>
  <c r="Q251"/>
  <c r="Q252"/>
  <c r="Q253"/>
  <c r="Q254"/>
  <c r="Q255"/>
  <c r="Q256"/>
  <c r="Q257"/>
  <c r="Q258"/>
  <c r="Q259"/>
  <c r="Q260"/>
  <c r="Q261"/>
  <c r="Q262"/>
  <c r="Q263"/>
  <c r="Q264"/>
  <c r="Q265"/>
  <c r="Q266"/>
  <c r="Q267"/>
  <c r="Q268"/>
  <c r="Q269"/>
  <c r="Q270"/>
  <c r="Q271"/>
  <c r="Q272"/>
  <c r="Q273"/>
  <c r="Q274"/>
  <c r="Q275"/>
  <c r="Q276"/>
  <c r="Q277"/>
  <c r="Q278"/>
  <c r="Q279"/>
  <c r="Q280"/>
  <c r="Q281"/>
  <c r="Q282"/>
  <c r="Q283"/>
  <c r="Q284"/>
  <c r="Q285"/>
  <c r="Q286"/>
  <c r="Q287"/>
  <c r="Q288"/>
  <c r="Q289"/>
  <c r="Q290"/>
  <c r="Q291"/>
  <c r="Q292"/>
  <c r="Q293"/>
  <c r="Q294"/>
  <c r="Q295"/>
  <c r="Q296"/>
  <c r="Q297"/>
  <c r="Q298"/>
  <c r="Q299"/>
  <c r="Q300"/>
  <c r="Q301"/>
  <c r="Q302"/>
  <c r="Q303"/>
  <c r="Q304"/>
  <c r="Q305"/>
  <c r="Q306"/>
  <c r="Q307"/>
  <c r="Q308"/>
  <c r="Q309"/>
  <c r="Q310"/>
  <c r="Q311"/>
  <c r="Q312"/>
  <c r="Q313"/>
  <c r="Q314"/>
  <c r="Q315"/>
  <c r="Q316"/>
  <c r="Q317"/>
  <c r="Q318"/>
  <c r="Q319"/>
  <c r="Q320"/>
  <c r="Q321"/>
  <c r="Q322"/>
  <c r="Q323"/>
  <c r="Q324"/>
  <c r="Q325"/>
  <c r="Q326"/>
  <c r="Q327"/>
  <c r="Q328"/>
  <c r="Q329"/>
  <c r="Q330"/>
  <c r="Q331"/>
  <c r="Q332"/>
  <c r="Q333"/>
  <c r="Q334"/>
  <c r="Q335"/>
  <c r="Q336"/>
  <c r="Q337"/>
  <c r="Q338"/>
  <c r="Q339"/>
  <c r="Q340"/>
  <c r="Q341"/>
  <c r="Q342"/>
  <c r="Q343"/>
  <c r="Q344"/>
  <c r="Q345"/>
  <c r="Q346"/>
  <c r="Q347"/>
  <c r="Q348"/>
  <c r="Q349"/>
  <c r="Q350"/>
  <c r="Q351"/>
  <c r="Q352"/>
  <c r="Q353"/>
  <c r="Q354"/>
  <c r="Q355"/>
  <c r="Q356"/>
  <c r="Q357"/>
  <c r="Q358"/>
  <c r="Q359"/>
  <c r="Q360"/>
  <c r="Q361"/>
  <c r="Q362"/>
  <c r="Q363"/>
  <c r="Q364"/>
  <c r="Q365"/>
  <c r="Q366"/>
  <c r="Q367"/>
  <c r="Q368"/>
  <c r="Q369"/>
  <c r="Q370"/>
  <c r="Q371"/>
  <c r="Q372"/>
  <c r="Q373"/>
  <c r="Q374"/>
  <c r="Q375"/>
  <c r="Q376"/>
  <c r="Q377"/>
  <c r="Q378"/>
  <c r="Q379"/>
  <c r="Q380"/>
  <c r="Q381"/>
  <c r="Q382"/>
  <c r="Q383"/>
  <c r="Q384"/>
  <c r="Q385"/>
  <c r="Q386"/>
  <c r="Q387"/>
  <c r="Q388"/>
  <c r="Q389"/>
  <c r="Q390"/>
  <c r="Q391"/>
  <c r="Q392"/>
  <c r="Q393"/>
  <c r="Q394"/>
  <c r="Q395"/>
  <c r="Q396"/>
  <c r="Q397"/>
  <c r="Q398"/>
  <c r="Q399"/>
  <c r="Q400"/>
  <c r="Q401"/>
  <c r="Q402"/>
  <c r="Q403"/>
  <c r="Q404"/>
  <c r="Q405"/>
  <c r="Q406"/>
  <c r="Q407"/>
  <c r="Q408"/>
  <c r="Q409"/>
  <c r="Q410"/>
  <c r="Q411"/>
  <c r="Q412"/>
  <c r="Q413"/>
  <c r="Q414"/>
  <c r="Q415"/>
  <c r="Q416"/>
  <c r="Q417"/>
  <c r="Q418"/>
  <c r="Q419"/>
  <c r="Q420"/>
  <c r="Q421"/>
  <c r="Q422"/>
  <c r="Q423"/>
  <c r="Q424"/>
  <c r="Q425"/>
  <c r="Q426"/>
  <c r="Q427"/>
  <c r="Q428"/>
  <c r="Q429"/>
  <c r="Q430"/>
  <c r="Q431"/>
  <c r="Q432"/>
  <c r="Q433"/>
  <c r="Q434"/>
  <c r="Q435"/>
  <c r="Q436"/>
  <c r="Q437"/>
  <c r="Q438"/>
  <c r="Q439"/>
  <c r="Q440"/>
  <c r="Q441"/>
  <c r="Q442"/>
  <c r="Q443"/>
  <c r="Q444"/>
  <c r="Q445"/>
  <c r="Q446"/>
  <c r="Q447"/>
  <c r="Q448"/>
  <c r="Q449"/>
  <c r="Q450"/>
  <c r="Q451"/>
  <c r="Q452"/>
  <c r="Q453"/>
  <c r="Q454"/>
  <c r="Q455"/>
  <c r="Q456"/>
  <c r="Q457"/>
  <c r="Q458"/>
  <c r="Q459"/>
  <c r="Q460"/>
  <c r="Q461"/>
  <c r="Q462"/>
  <c r="Q463"/>
  <c r="Q464"/>
  <c r="Q465"/>
  <c r="Q466"/>
  <c r="Q467"/>
  <c r="Q468"/>
  <c r="Q469"/>
  <c r="Q470"/>
  <c r="Q471"/>
  <c r="Q472"/>
  <c r="Q473"/>
  <c r="Q474"/>
  <c r="Q475"/>
  <c r="Q476"/>
  <c r="Q477"/>
  <c r="Q478"/>
  <c r="Q479"/>
  <c r="Q480"/>
  <c r="Q481"/>
  <c r="Q482"/>
  <c r="Q483"/>
  <c r="Q484"/>
  <c r="Q485"/>
  <c r="Q486"/>
  <c r="Q487"/>
  <c r="Q488"/>
  <c r="Q489"/>
  <c r="Q490"/>
  <c r="Q491"/>
  <c r="Q492"/>
  <c r="Q493"/>
  <c r="Q494"/>
  <c r="Q495"/>
  <c r="Q496"/>
  <c r="Q497"/>
  <c r="Q498"/>
  <c r="Q499"/>
  <c r="Q500"/>
  <c r="Q501"/>
  <c r="Q502"/>
  <c r="Q503"/>
  <c r="Q504"/>
  <c r="Q505"/>
  <c r="Q506"/>
  <c r="Q507"/>
  <c r="Q508"/>
  <c r="Q509"/>
  <c r="Q510"/>
  <c r="Q511"/>
  <c r="Q512"/>
  <c r="Q513"/>
  <c r="Q514"/>
  <c r="Q515"/>
  <c r="Q516"/>
  <c r="Q517"/>
  <c r="Q518"/>
  <c r="Q519"/>
  <c r="Q520"/>
  <c r="Q521"/>
  <c r="Q522"/>
  <c r="Q523"/>
  <c r="Q524"/>
  <c r="Q525"/>
  <c r="Q526"/>
  <c r="Q527"/>
  <c r="Q528"/>
  <c r="Q529"/>
  <c r="Q530"/>
  <c r="Q531"/>
  <c r="Q532"/>
  <c r="Q533"/>
  <c r="Q534"/>
  <c r="Q535"/>
  <c r="Q536"/>
  <c r="Q537"/>
  <c r="Q538"/>
  <c r="Q539"/>
  <c r="Q540"/>
  <c r="Q541"/>
  <c r="Q542"/>
  <c r="Q543"/>
  <c r="Q544"/>
  <c r="Q545"/>
  <c r="Q546"/>
  <c r="Q547"/>
  <c r="Q548"/>
  <c r="Q549"/>
  <c r="Q550"/>
  <c r="Q551"/>
  <c r="Q552"/>
  <c r="Q553"/>
  <c r="Q554"/>
  <c r="Q555"/>
  <c r="Q556"/>
  <c r="Q557"/>
  <c r="Q558"/>
  <c r="Q559"/>
  <c r="Q560"/>
  <c r="Q561"/>
  <c r="Q562"/>
  <c r="Q563"/>
  <c r="Q564"/>
  <c r="Q565"/>
  <c r="Q566"/>
  <c r="Q567"/>
  <c r="Q568"/>
  <c r="Q569"/>
  <c r="Q570"/>
  <c r="Q571"/>
  <c r="Q572"/>
  <c r="Q573"/>
  <c r="Q574"/>
  <c r="Q575"/>
  <c r="Q576"/>
  <c r="Q577"/>
  <c r="Q578"/>
  <c r="Q579"/>
  <c r="Q580"/>
  <c r="Q581"/>
  <c r="Q582"/>
  <c r="Q583"/>
  <c r="Q584"/>
  <c r="Q585"/>
  <c r="Q586"/>
  <c r="Q587"/>
  <c r="Q588"/>
  <c r="Q589"/>
  <c r="Q590"/>
  <c r="Q591"/>
  <c r="Q592"/>
  <c r="Q593"/>
  <c r="Q594"/>
  <c r="Q595"/>
  <c r="Q596"/>
  <c r="Q597"/>
  <c r="Q598"/>
  <c r="Q599"/>
  <c r="Q600"/>
  <c r="Q601"/>
  <c r="Q602"/>
  <c r="Q603"/>
  <c r="Q604"/>
  <c r="Q605"/>
  <c r="Q606"/>
  <c r="Q607"/>
  <c r="Q608"/>
  <c r="Q609"/>
  <c r="Q610"/>
  <c r="Q611"/>
  <c r="Q612"/>
  <c r="Q613"/>
  <c r="Q614"/>
  <c r="Q615"/>
  <c r="Q616"/>
  <c r="Q617"/>
  <c r="Q618"/>
  <c r="Q619"/>
  <c r="Q620"/>
  <c r="Q621"/>
  <c r="Q622"/>
  <c r="Q623"/>
  <c r="Q624"/>
  <c r="Q625"/>
  <c r="Q626"/>
  <c r="Q627"/>
  <c r="Q628"/>
  <c r="Q629"/>
  <c r="Q630"/>
  <c r="Q631"/>
  <c r="Q632"/>
  <c r="Q633"/>
  <c r="Q634"/>
  <c r="Q635"/>
  <c r="Q636"/>
  <c r="Q637"/>
  <c r="Q638"/>
  <c r="Q639"/>
  <c r="Q640"/>
  <c r="Q641"/>
  <c r="Q642"/>
  <c r="Q643"/>
  <c r="Q644"/>
  <c r="Q645"/>
  <c r="Q646"/>
  <c r="Q647"/>
  <c r="Q648"/>
  <c r="Q649"/>
  <c r="Q650"/>
  <c r="Q651"/>
  <c r="Q652"/>
  <c r="Q653"/>
  <c r="Q654"/>
  <c r="Q655"/>
  <c r="Q656"/>
  <c r="Q657"/>
  <c r="Q658"/>
  <c r="Q659"/>
  <c r="Q660"/>
  <c r="Q661"/>
  <c r="Q662"/>
  <c r="Q663"/>
  <c r="Q664"/>
  <c r="Q665"/>
  <c r="Q666"/>
  <c r="Q667"/>
  <c r="Q668"/>
  <c r="Q669"/>
  <c r="Q670"/>
  <c r="Q671"/>
  <c r="Q672"/>
  <c r="Q673"/>
  <c r="Q674"/>
  <c r="Q675"/>
  <c r="Q676"/>
  <c r="Q677"/>
  <c r="Q678"/>
  <c r="Q679"/>
  <c r="Q680"/>
  <c r="Q681"/>
  <c r="Q682"/>
  <c r="Q683"/>
  <c r="Q684"/>
  <c r="Q685"/>
  <c r="Q686"/>
  <c r="Q687"/>
  <c r="Q688"/>
  <c r="Q689"/>
  <c r="Q690"/>
  <c r="Q691"/>
  <c r="Q692"/>
  <c r="Q693"/>
  <c r="Q694"/>
  <c r="Q695"/>
  <c r="Q696"/>
  <c r="Q697"/>
  <c r="Q698"/>
  <c r="Q699"/>
  <c r="Q700"/>
  <c r="Q701"/>
  <c r="Q702"/>
  <c r="Q703"/>
  <c r="Q704"/>
  <c r="Q705"/>
  <c r="Q706"/>
  <c r="Q707"/>
  <c r="Q708"/>
  <c r="Q709"/>
  <c r="Q710"/>
  <c r="Q711"/>
  <c r="Q712"/>
  <c r="Q713"/>
  <c r="Q714"/>
  <c r="Q715"/>
  <c r="Q716"/>
  <c r="Q717"/>
  <c r="Q718"/>
  <c r="Q719"/>
  <c r="Q720"/>
  <c r="Q721"/>
  <c r="Q2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194"/>
  <c r="N195"/>
  <c r="N196"/>
  <c r="N197"/>
  <c r="N198"/>
  <c r="N199"/>
  <c r="N200"/>
  <c r="N201"/>
  <c r="N202"/>
  <c r="N203"/>
  <c r="N204"/>
  <c r="N205"/>
  <c r="N206"/>
  <c r="N207"/>
  <c r="N208"/>
  <c r="N209"/>
  <c r="N210"/>
  <c r="N211"/>
  <c r="N212"/>
  <c r="N213"/>
  <c r="N214"/>
  <c r="N215"/>
  <c r="N216"/>
  <c r="N217"/>
  <c r="N218"/>
  <c r="N219"/>
  <c r="N220"/>
  <c r="N221"/>
  <c r="N222"/>
  <c r="N223"/>
  <c r="N224"/>
  <c r="N225"/>
  <c r="N226"/>
  <c r="N227"/>
  <c r="N228"/>
  <c r="N229"/>
  <c r="N230"/>
  <c r="N231"/>
  <c r="N232"/>
  <c r="N233"/>
  <c r="N234"/>
  <c r="N235"/>
  <c r="N236"/>
  <c r="N237"/>
  <c r="N238"/>
  <c r="N239"/>
  <c r="N240"/>
  <c r="N241"/>
  <c r="N242"/>
  <c r="N243"/>
  <c r="N244"/>
  <c r="N245"/>
  <c r="N246"/>
  <c r="N247"/>
  <c r="N248"/>
  <c r="N249"/>
  <c r="N250"/>
  <c r="N251"/>
  <c r="N252"/>
  <c r="N253"/>
  <c r="N254"/>
  <c r="N255"/>
  <c r="N256"/>
  <c r="N257"/>
  <c r="N258"/>
  <c r="N259"/>
  <c r="N260"/>
  <c r="N261"/>
  <c r="N262"/>
  <c r="N263"/>
  <c r="N264"/>
  <c r="N265"/>
  <c r="N266"/>
  <c r="N267"/>
  <c r="N268"/>
  <c r="N269"/>
  <c r="N270"/>
  <c r="N271"/>
  <c r="N272"/>
  <c r="N273"/>
  <c r="N274"/>
  <c r="N275"/>
  <c r="N276"/>
  <c r="N277"/>
  <c r="N278"/>
  <c r="N279"/>
  <c r="N280"/>
  <c r="N281"/>
  <c r="N282"/>
  <c r="N283"/>
  <c r="N284"/>
  <c r="N285"/>
  <c r="N286"/>
  <c r="N287"/>
  <c r="N288"/>
  <c r="N289"/>
  <c r="N290"/>
  <c r="N291"/>
  <c r="N292"/>
  <c r="N293"/>
  <c r="N294"/>
  <c r="N295"/>
  <c r="N296"/>
  <c r="N297"/>
  <c r="N298"/>
  <c r="N299"/>
  <c r="N300"/>
  <c r="N301"/>
  <c r="N302"/>
  <c r="N303"/>
  <c r="N304"/>
  <c r="N305"/>
  <c r="N306"/>
  <c r="N307"/>
  <c r="N308"/>
  <c r="N309"/>
  <c r="N310"/>
  <c r="N311"/>
  <c r="N312"/>
  <c r="N313"/>
  <c r="N314"/>
  <c r="N315"/>
  <c r="N316"/>
  <c r="N317"/>
  <c r="N318"/>
  <c r="N319"/>
  <c r="N320"/>
  <c r="N321"/>
  <c r="N322"/>
  <c r="N323"/>
  <c r="N324"/>
  <c r="N325"/>
  <c r="N326"/>
  <c r="N327"/>
  <c r="N328"/>
  <c r="N329"/>
  <c r="N330"/>
  <c r="N331"/>
  <c r="N332"/>
  <c r="N333"/>
  <c r="N334"/>
  <c r="N335"/>
  <c r="N336"/>
  <c r="N337"/>
  <c r="N338"/>
  <c r="N339"/>
  <c r="N340"/>
  <c r="N341"/>
  <c r="N342"/>
  <c r="N343"/>
  <c r="N344"/>
  <c r="N345"/>
  <c r="N346"/>
  <c r="N347"/>
  <c r="N348"/>
  <c r="N349"/>
  <c r="N350"/>
  <c r="N351"/>
  <c r="N352"/>
  <c r="N353"/>
  <c r="N354"/>
  <c r="N355"/>
  <c r="N356"/>
  <c r="N357"/>
  <c r="N358"/>
  <c r="N359"/>
  <c r="N360"/>
  <c r="N361"/>
  <c r="N362"/>
  <c r="N363"/>
  <c r="N364"/>
  <c r="N365"/>
  <c r="N366"/>
  <c r="N367"/>
  <c r="N368"/>
  <c r="N369"/>
  <c r="N370"/>
  <c r="N371"/>
  <c r="N372"/>
  <c r="N373"/>
  <c r="N374"/>
  <c r="N375"/>
  <c r="N376"/>
  <c r="N377"/>
  <c r="N378"/>
  <c r="N379"/>
  <c r="N380"/>
  <c r="N381"/>
  <c r="N382"/>
  <c r="N383"/>
  <c r="N384"/>
  <c r="N385"/>
  <c r="N386"/>
  <c r="N387"/>
  <c r="N388"/>
  <c r="N389"/>
  <c r="N390"/>
  <c r="N391"/>
  <c r="N392"/>
  <c r="N393"/>
  <c r="N394"/>
  <c r="N395"/>
  <c r="N396"/>
  <c r="N397"/>
  <c r="N398"/>
  <c r="N399"/>
  <c r="N400"/>
  <c r="N401"/>
  <c r="N402"/>
  <c r="N403"/>
  <c r="N404"/>
  <c r="N405"/>
  <c r="N406"/>
  <c r="N407"/>
  <c r="N408"/>
  <c r="N409"/>
  <c r="N410"/>
  <c r="N411"/>
  <c r="N412"/>
  <c r="N413"/>
  <c r="N414"/>
  <c r="N415"/>
  <c r="N416"/>
  <c r="N417"/>
  <c r="N418"/>
  <c r="N419"/>
  <c r="N420"/>
  <c r="N421"/>
  <c r="N422"/>
  <c r="N423"/>
  <c r="N424"/>
  <c r="N425"/>
  <c r="N426"/>
  <c r="N427"/>
  <c r="N428"/>
  <c r="N429"/>
  <c r="N430"/>
  <c r="N431"/>
  <c r="N432"/>
  <c r="N433"/>
  <c r="N434"/>
  <c r="N435"/>
  <c r="N436"/>
  <c r="N437"/>
  <c r="N438"/>
  <c r="N439"/>
  <c r="N440"/>
  <c r="N441"/>
  <c r="N442"/>
  <c r="N443"/>
  <c r="N444"/>
  <c r="N445"/>
  <c r="N446"/>
  <c r="N447"/>
  <c r="N448"/>
  <c r="N449"/>
  <c r="N450"/>
  <c r="N451"/>
  <c r="N452"/>
  <c r="N453"/>
  <c r="N454"/>
  <c r="N455"/>
  <c r="N456"/>
  <c r="N457"/>
  <c r="N458"/>
  <c r="N459"/>
  <c r="N460"/>
  <c r="N461"/>
  <c r="N462"/>
  <c r="N463"/>
  <c r="N464"/>
  <c r="N465"/>
  <c r="N466"/>
  <c r="N467"/>
  <c r="N468"/>
  <c r="N469"/>
  <c r="N470"/>
  <c r="N471"/>
  <c r="N472"/>
  <c r="N473"/>
  <c r="N474"/>
  <c r="N475"/>
  <c r="N476"/>
  <c r="N477"/>
  <c r="N478"/>
  <c r="N479"/>
  <c r="N480"/>
  <c r="N481"/>
  <c r="N482"/>
  <c r="N483"/>
  <c r="N484"/>
  <c r="N485"/>
  <c r="N486"/>
  <c r="N487"/>
  <c r="N488"/>
  <c r="N489"/>
  <c r="N490"/>
  <c r="N491"/>
  <c r="N492"/>
  <c r="N493"/>
  <c r="N494"/>
  <c r="N495"/>
  <c r="N496"/>
  <c r="N497"/>
  <c r="N498"/>
  <c r="N499"/>
  <c r="N500"/>
  <c r="N501"/>
  <c r="N502"/>
  <c r="N503"/>
  <c r="N504"/>
  <c r="N505"/>
  <c r="N506"/>
  <c r="N507"/>
  <c r="N508"/>
  <c r="N509"/>
  <c r="N510"/>
  <c r="N511"/>
  <c r="N512"/>
  <c r="N513"/>
  <c r="N514"/>
  <c r="N515"/>
  <c r="N516"/>
  <c r="N517"/>
  <c r="N518"/>
  <c r="N519"/>
  <c r="N520"/>
  <c r="N521"/>
  <c r="N522"/>
  <c r="N523"/>
  <c r="N524"/>
  <c r="N525"/>
  <c r="N526"/>
  <c r="N527"/>
  <c r="N528"/>
  <c r="N529"/>
  <c r="N530"/>
  <c r="N531"/>
  <c r="N532"/>
  <c r="N533"/>
  <c r="N534"/>
  <c r="N535"/>
  <c r="N536"/>
  <c r="N537"/>
  <c r="N538"/>
  <c r="N539"/>
  <c r="N540"/>
  <c r="N541"/>
  <c r="N542"/>
  <c r="N543"/>
  <c r="N544"/>
  <c r="N545"/>
  <c r="N546"/>
  <c r="N547"/>
  <c r="N548"/>
  <c r="N549"/>
  <c r="N550"/>
  <c r="N551"/>
  <c r="N552"/>
  <c r="N553"/>
  <c r="N554"/>
  <c r="N555"/>
  <c r="N556"/>
  <c r="N557"/>
  <c r="N558"/>
  <c r="N559"/>
  <c r="N560"/>
  <c r="N561"/>
  <c r="N562"/>
  <c r="N563"/>
  <c r="N564"/>
  <c r="N565"/>
  <c r="N566"/>
  <c r="N567"/>
  <c r="N568"/>
  <c r="N569"/>
  <c r="N570"/>
  <c r="N571"/>
  <c r="N572"/>
  <c r="N573"/>
  <c r="N574"/>
  <c r="N575"/>
  <c r="N576"/>
  <c r="N577"/>
  <c r="N578"/>
  <c r="N579"/>
  <c r="N580"/>
  <c r="N581"/>
  <c r="N582"/>
  <c r="N583"/>
  <c r="N584"/>
  <c r="N585"/>
  <c r="N586"/>
  <c r="N587"/>
  <c r="N588"/>
  <c r="N589"/>
  <c r="N590"/>
  <c r="N591"/>
  <c r="N592"/>
  <c r="N593"/>
  <c r="N594"/>
  <c r="N595"/>
  <c r="N596"/>
  <c r="N597"/>
  <c r="N598"/>
  <c r="N599"/>
  <c r="N600"/>
  <c r="N601"/>
  <c r="N602"/>
  <c r="N603"/>
  <c r="N604"/>
  <c r="N605"/>
  <c r="N606"/>
  <c r="N607"/>
  <c r="N608"/>
  <c r="N609"/>
  <c r="N610"/>
  <c r="N611"/>
  <c r="N612"/>
  <c r="N613"/>
  <c r="N614"/>
  <c r="N615"/>
  <c r="N616"/>
  <c r="N617"/>
  <c r="N618"/>
  <c r="N619"/>
  <c r="N620"/>
  <c r="N621"/>
  <c r="N622"/>
  <c r="N623"/>
  <c r="N624"/>
  <c r="N625"/>
  <c r="N626"/>
  <c r="N627"/>
  <c r="N628"/>
  <c r="N629"/>
  <c r="N630"/>
  <c r="N631"/>
  <c r="N632"/>
  <c r="N633"/>
  <c r="N634"/>
  <c r="N635"/>
  <c r="N636"/>
  <c r="N637"/>
  <c r="N638"/>
  <c r="N639"/>
  <c r="N640"/>
  <c r="N641"/>
  <c r="N642"/>
  <c r="N643"/>
  <c r="N644"/>
  <c r="N645"/>
  <c r="N646"/>
  <c r="N647"/>
  <c r="N648"/>
  <c r="N649"/>
  <c r="N650"/>
  <c r="N651"/>
  <c r="N652"/>
  <c r="N653"/>
  <c r="N654"/>
  <c r="N655"/>
  <c r="N656"/>
  <c r="N657"/>
  <c r="N658"/>
  <c r="N659"/>
  <c r="N660"/>
  <c r="N661"/>
  <c r="N662"/>
  <c r="N663"/>
  <c r="N664"/>
  <c r="N665"/>
  <c r="N666"/>
  <c r="N667"/>
  <c r="N668"/>
  <c r="N669"/>
  <c r="N670"/>
  <c r="N671"/>
  <c r="N672"/>
  <c r="N673"/>
  <c r="N674"/>
  <c r="N675"/>
  <c r="N676"/>
  <c r="N677"/>
  <c r="N678"/>
  <c r="N679"/>
  <c r="N680"/>
  <c r="N681"/>
  <c r="N682"/>
  <c r="N683"/>
  <c r="N684"/>
  <c r="N685"/>
  <c r="N686"/>
  <c r="N687"/>
  <c r="N688"/>
  <c r="N689"/>
  <c r="N690"/>
  <c r="N691"/>
  <c r="N692"/>
  <c r="N693"/>
  <c r="N694"/>
  <c r="N695"/>
  <c r="N696"/>
  <c r="N697"/>
  <c r="N698"/>
  <c r="N699"/>
  <c r="N700"/>
  <c r="N701"/>
  <c r="N702"/>
  <c r="N703"/>
  <c r="N704"/>
  <c r="N705"/>
  <c r="N706"/>
  <c r="N707"/>
  <c r="N708"/>
  <c r="N709"/>
  <c r="N710"/>
  <c r="N711"/>
  <c r="N712"/>
  <c r="N713"/>
  <c r="N714"/>
  <c r="N715"/>
  <c r="N716"/>
  <c r="N717"/>
  <c r="N718"/>
  <c r="N719"/>
  <c r="N720"/>
  <c r="N721"/>
  <c r="N2"/>
  <c r="H7"/>
  <c r="H8"/>
  <c r="I6"/>
  <c r="I5"/>
  <c r="H5"/>
  <c r="H10" a="1"/>
  <c r="H11" s="1"/>
  <c r="I4"/>
  <c r="H4"/>
  <c r="H10" l="1"/>
  <c r="I10"/>
  <c r="I11"/>
  <c r="I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601"/>
  <c r="E602"/>
  <c r="E603"/>
  <c r="E604"/>
  <c r="E605"/>
  <c r="E606"/>
  <c r="E607"/>
  <c r="E608"/>
  <c r="E609"/>
  <c r="E610"/>
  <c r="E611"/>
  <c r="E612"/>
  <c r="E613"/>
  <c r="E614"/>
  <c r="E615"/>
  <c r="E616"/>
  <c r="E617"/>
  <c r="E618"/>
  <c r="E619"/>
  <c r="E620"/>
  <c r="E621"/>
  <c r="E622"/>
  <c r="E623"/>
  <c r="E624"/>
  <c r="E625"/>
  <c r="E626"/>
  <c r="E627"/>
  <c r="E628"/>
  <c r="E629"/>
  <c r="E630"/>
  <c r="E631"/>
  <c r="E632"/>
  <c r="E633"/>
  <c r="E634"/>
  <c r="E635"/>
  <c r="E636"/>
  <c r="E637"/>
  <c r="E638"/>
  <c r="E639"/>
  <c r="E640"/>
  <c r="E641"/>
  <c r="E642"/>
  <c r="E643"/>
  <c r="E644"/>
  <c r="E645"/>
  <c r="E646"/>
  <c r="E647"/>
  <c r="E648"/>
  <c r="E649"/>
  <c r="E650"/>
  <c r="E651"/>
  <c r="E652"/>
  <c r="E653"/>
  <c r="E654"/>
  <c r="E655"/>
  <c r="E656"/>
  <c r="E657"/>
  <c r="E658"/>
  <c r="E659"/>
  <c r="E660"/>
  <c r="E661"/>
  <c r="E662"/>
  <c r="E663"/>
  <c r="E664"/>
  <c r="E665"/>
  <c r="E666"/>
  <c r="E667"/>
  <c r="E668"/>
  <c r="E669"/>
  <c r="E670"/>
  <c r="E671"/>
  <c r="E672"/>
  <c r="E673"/>
  <c r="E674"/>
  <c r="E675"/>
  <c r="E676"/>
  <c r="E677"/>
  <c r="E678"/>
  <c r="E679"/>
  <c r="E680"/>
  <c r="E681"/>
  <c r="E682"/>
  <c r="E683"/>
  <c r="E684"/>
  <c r="E685"/>
  <c r="E686"/>
  <c r="E687"/>
  <c r="E688"/>
  <c r="E689"/>
  <c r="E690"/>
  <c r="E691"/>
  <c r="E692"/>
  <c r="E693"/>
  <c r="E694"/>
  <c r="E695"/>
  <c r="E696"/>
  <c r="E697"/>
  <c r="E698"/>
  <c r="E699"/>
  <c r="E700"/>
  <c r="E701"/>
  <c r="E702"/>
  <c r="E703"/>
  <c r="E704"/>
  <c r="E705"/>
  <c r="E706"/>
  <c r="E707"/>
  <c r="E708"/>
  <c r="E709"/>
  <c r="E710"/>
  <c r="E711"/>
  <c r="E712"/>
  <c r="E713"/>
  <c r="E714"/>
  <c r="E715"/>
  <c r="E716"/>
  <c r="E717"/>
  <c r="E718"/>
  <c r="E719"/>
  <c r="E720"/>
  <c r="E721"/>
  <c r="E2"/>
  <c r="D3"/>
  <c r="F3" s="1"/>
  <c r="G3" s="1"/>
  <c r="D4"/>
  <c r="F4" s="1"/>
  <c r="G4" s="1"/>
  <c r="D5"/>
  <c r="F5" s="1"/>
  <c r="G5" s="1"/>
  <c r="D6"/>
  <c r="F6" s="1"/>
  <c r="G6" s="1"/>
  <c r="D7"/>
  <c r="F7" s="1"/>
  <c r="G7" s="1"/>
  <c r="D8"/>
  <c r="F8" s="1"/>
  <c r="G8" s="1"/>
  <c r="D9"/>
  <c r="F9" s="1"/>
  <c r="G9" s="1"/>
  <c r="D10"/>
  <c r="F10" s="1"/>
  <c r="G10" s="1"/>
  <c r="D11"/>
  <c r="F11" s="1"/>
  <c r="G11" s="1"/>
  <c r="D12"/>
  <c r="F12" s="1"/>
  <c r="G12" s="1"/>
  <c r="D13"/>
  <c r="F13" s="1"/>
  <c r="G13" s="1"/>
  <c r="D14"/>
  <c r="F14" s="1"/>
  <c r="G14" s="1"/>
  <c r="D15"/>
  <c r="F15" s="1"/>
  <c r="G15" s="1"/>
  <c r="D16"/>
  <c r="F16" s="1"/>
  <c r="G16" s="1"/>
  <c r="D17"/>
  <c r="F17" s="1"/>
  <c r="G17" s="1"/>
  <c r="D18"/>
  <c r="F18" s="1"/>
  <c r="G18" s="1"/>
  <c r="D19"/>
  <c r="F19" s="1"/>
  <c r="G19" s="1"/>
  <c r="D20"/>
  <c r="F20" s="1"/>
  <c r="G20" s="1"/>
  <c r="D21"/>
  <c r="F21" s="1"/>
  <c r="G21" s="1"/>
  <c r="D22"/>
  <c r="F22" s="1"/>
  <c r="G22" s="1"/>
  <c r="D23"/>
  <c r="F23" s="1"/>
  <c r="G23" s="1"/>
  <c r="D24"/>
  <c r="F24" s="1"/>
  <c r="G24" s="1"/>
  <c r="D25"/>
  <c r="F25" s="1"/>
  <c r="G25" s="1"/>
  <c r="D26"/>
  <c r="F26" s="1"/>
  <c r="G26" s="1"/>
  <c r="D27"/>
  <c r="F27" s="1"/>
  <c r="G27" s="1"/>
  <c r="D28"/>
  <c r="F28" s="1"/>
  <c r="G28" s="1"/>
  <c r="D29"/>
  <c r="F29" s="1"/>
  <c r="G29" s="1"/>
  <c r="D30"/>
  <c r="F30" s="1"/>
  <c r="G30" s="1"/>
  <c r="D31"/>
  <c r="F31" s="1"/>
  <c r="G31" s="1"/>
  <c r="D32"/>
  <c r="F32" s="1"/>
  <c r="G32" s="1"/>
  <c r="D33"/>
  <c r="F33" s="1"/>
  <c r="G33" s="1"/>
  <c r="D34"/>
  <c r="F34" s="1"/>
  <c r="G34" s="1"/>
  <c r="D35"/>
  <c r="F35" s="1"/>
  <c r="G35" s="1"/>
  <c r="D36"/>
  <c r="F36" s="1"/>
  <c r="G36" s="1"/>
  <c r="D37"/>
  <c r="F37" s="1"/>
  <c r="G37" s="1"/>
  <c r="D38"/>
  <c r="F38" s="1"/>
  <c r="G38" s="1"/>
  <c r="D39"/>
  <c r="F39" s="1"/>
  <c r="G39" s="1"/>
  <c r="D40"/>
  <c r="F40" s="1"/>
  <c r="G40" s="1"/>
  <c r="D41"/>
  <c r="F41" s="1"/>
  <c r="G41" s="1"/>
  <c r="D42"/>
  <c r="F42" s="1"/>
  <c r="G42" s="1"/>
  <c r="D43"/>
  <c r="F43" s="1"/>
  <c r="G43" s="1"/>
  <c r="D44"/>
  <c r="F44" s="1"/>
  <c r="G44" s="1"/>
  <c r="D45"/>
  <c r="F45" s="1"/>
  <c r="G45" s="1"/>
  <c r="D46"/>
  <c r="F46" s="1"/>
  <c r="G46" s="1"/>
  <c r="D47"/>
  <c r="F47" s="1"/>
  <c r="G47" s="1"/>
  <c r="D48"/>
  <c r="F48" s="1"/>
  <c r="G48" s="1"/>
  <c r="D49"/>
  <c r="F49" s="1"/>
  <c r="G49" s="1"/>
  <c r="D50"/>
  <c r="F50" s="1"/>
  <c r="G50" s="1"/>
  <c r="D51"/>
  <c r="F51" s="1"/>
  <c r="G51" s="1"/>
  <c r="D52"/>
  <c r="F52" s="1"/>
  <c r="G52" s="1"/>
  <c r="D53"/>
  <c r="F53" s="1"/>
  <c r="G53" s="1"/>
  <c r="D54"/>
  <c r="F54" s="1"/>
  <c r="G54" s="1"/>
  <c r="D55"/>
  <c r="F55" s="1"/>
  <c r="G55" s="1"/>
  <c r="D56"/>
  <c r="F56" s="1"/>
  <c r="G56" s="1"/>
  <c r="D57"/>
  <c r="F57" s="1"/>
  <c r="G57" s="1"/>
  <c r="D58"/>
  <c r="F58" s="1"/>
  <c r="G58" s="1"/>
  <c r="D59"/>
  <c r="F59" s="1"/>
  <c r="G59" s="1"/>
  <c r="D60"/>
  <c r="F60" s="1"/>
  <c r="G60" s="1"/>
  <c r="D61"/>
  <c r="F61" s="1"/>
  <c r="G61" s="1"/>
  <c r="D62"/>
  <c r="F62" s="1"/>
  <c r="G62" s="1"/>
  <c r="D63"/>
  <c r="F63" s="1"/>
  <c r="G63" s="1"/>
  <c r="D64"/>
  <c r="F64" s="1"/>
  <c r="G64" s="1"/>
  <c r="D65"/>
  <c r="F65" s="1"/>
  <c r="G65" s="1"/>
  <c r="D66"/>
  <c r="F66" s="1"/>
  <c r="G66" s="1"/>
  <c r="D67"/>
  <c r="F67" s="1"/>
  <c r="G67" s="1"/>
  <c r="D68"/>
  <c r="F68" s="1"/>
  <c r="G68" s="1"/>
  <c r="D69"/>
  <c r="F69" s="1"/>
  <c r="G69" s="1"/>
  <c r="D70"/>
  <c r="F70" s="1"/>
  <c r="G70" s="1"/>
  <c r="D71"/>
  <c r="F71" s="1"/>
  <c r="G71" s="1"/>
  <c r="D72"/>
  <c r="F72" s="1"/>
  <c r="G72" s="1"/>
  <c r="D73"/>
  <c r="F73" s="1"/>
  <c r="G73" s="1"/>
  <c r="D74"/>
  <c r="F74" s="1"/>
  <c r="G74" s="1"/>
  <c r="D75"/>
  <c r="F75" s="1"/>
  <c r="G75" s="1"/>
  <c r="D76"/>
  <c r="F76" s="1"/>
  <c r="G76" s="1"/>
  <c r="D77"/>
  <c r="F77" s="1"/>
  <c r="G77" s="1"/>
  <c r="D78"/>
  <c r="F78" s="1"/>
  <c r="G78" s="1"/>
  <c r="D79"/>
  <c r="F79" s="1"/>
  <c r="G79" s="1"/>
  <c r="D80"/>
  <c r="F80" s="1"/>
  <c r="G80" s="1"/>
  <c r="D81"/>
  <c r="F81" s="1"/>
  <c r="G81" s="1"/>
  <c r="D82"/>
  <c r="F82" s="1"/>
  <c r="G82" s="1"/>
  <c r="D83"/>
  <c r="F83" s="1"/>
  <c r="G83" s="1"/>
  <c r="D84"/>
  <c r="F84" s="1"/>
  <c r="G84" s="1"/>
  <c r="D85"/>
  <c r="F85" s="1"/>
  <c r="G85" s="1"/>
  <c r="D86"/>
  <c r="F86" s="1"/>
  <c r="G86" s="1"/>
  <c r="D87"/>
  <c r="F87" s="1"/>
  <c r="G87" s="1"/>
  <c r="D88"/>
  <c r="F88" s="1"/>
  <c r="G88" s="1"/>
  <c r="D89"/>
  <c r="F89" s="1"/>
  <c r="G89" s="1"/>
  <c r="D90"/>
  <c r="F90" s="1"/>
  <c r="G90" s="1"/>
  <c r="D91"/>
  <c r="F91" s="1"/>
  <c r="G91" s="1"/>
  <c r="D92"/>
  <c r="F92" s="1"/>
  <c r="G92" s="1"/>
  <c r="D93"/>
  <c r="F93" s="1"/>
  <c r="G93" s="1"/>
  <c r="D94"/>
  <c r="F94" s="1"/>
  <c r="G94" s="1"/>
  <c r="D95"/>
  <c r="F95" s="1"/>
  <c r="G95" s="1"/>
  <c r="D96"/>
  <c r="F96" s="1"/>
  <c r="G96" s="1"/>
  <c r="D97"/>
  <c r="F97" s="1"/>
  <c r="G97" s="1"/>
  <c r="D98"/>
  <c r="F98" s="1"/>
  <c r="G98" s="1"/>
  <c r="D99"/>
  <c r="F99" s="1"/>
  <c r="G99" s="1"/>
  <c r="D100"/>
  <c r="F100" s="1"/>
  <c r="G100" s="1"/>
  <c r="D101"/>
  <c r="F101" s="1"/>
  <c r="G101" s="1"/>
  <c r="D102"/>
  <c r="F102" s="1"/>
  <c r="G102" s="1"/>
  <c r="D103"/>
  <c r="F103" s="1"/>
  <c r="G103" s="1"/>
  <c r="D104"/>
  <c r="F104" s="1"/>
  <c r="G104" s="1"/>
  <c r="D105"/>
  <c r="F105" s="1"/>
  <c r="G105" s="1"/>
  <c r="D106"/>
  <c r="F106" s="1"/>
  <c r="G106" s="1"/>
  <c r="D107"/>
  <c r="F107" s="1"/>
  <c r="G107" s="1"/>
  <c r="D108"/>
  <c r="F108" s="1"/>
  <c r="G108" s="1"/>
  <c r="D109"/>
  <c r="F109" s="1"/>
  <c r="G109" s="1"/>
  <c r="D110"/>
  <c r="F110" s="1"/>
  <c r="G110" s="1"/>
  <c r="D111"/>
  <c r="F111" s="1"/>
  <c r="G111" s="1"/>
  <c r="D112"/>
  <c r="F112" s="1"/>
  <c r="G112" s="1"/>
  <c r="D113"/>
  <c r="F113" s="1"/>
  <c r="G113" s="1"/>
  <c r="D114"/>
  <c r="F114" s="1"/>
  <c r="G114" s="1"/>
  <c r="D115"/>
  <c r="F115" s="1"/>
  <c r="G115" s="1"/>
  <c r="D116"/>
  <c r="F116" s="1"/>
  <c r="G116" s="1"/>
  <c r="D117"/>
  <c r="F117" s="1"/>
  <c r="G117" s="1"/>
  <c r="D118"/>
  <c r="F118" s="1"/>
  <c r="G118" s="1"/>
  <c r="D119"/>
  <c r="F119" s="1"/>
  <c r="G119" s="1"/>
  <c r="D120"/>
  <c r="F120" s="1"/>
  <c r="G120" s="1"/>
  <c r="D121"/>
  <c r="F121" s="1"/>
  <c r="G121" s="1"/>
  <c r="D122"/>
  <c r="F122" s="1"/>
  <c r="G122" s="1"/>
  <c r="D123"/>
  <c r="F123" s="1"/>
  <c r="G123" s="1"/>
  <c r="D124"/>
  <c r="F124" s="1"/>
  <c r="G124" s="1"/>
  <c r="D125"/>
  <c r="F125" s="1"/>
  <c r="G125" s="1"/>
  <c r="D126"/>
  <c r="F126" s="1"/>
  <c r="G126" s="1"/>
  <c r="D127"/>
  <c r="F127" s="1"/>
  <c r="G127" s="1"/>
  <c r="D128"/>
  <c r="F128" s="1"/>
  <c r="G128" s="1"/>
  <c r="D129"/>
  <c r="F129" s="1"/>
  <c r="G129" s="1"/>
  <c r="D130"/>
  <c r="F130" s="1"/>
  <c r="G130" s="1"/>
  <c r="D131"/>
  <c r="F131" s="1"/>
  <c r="G131" s="1"/>
  <c r="D132"/>
  <c r="F132" s="1"/>
  <c r="G132" s="1"/>
  <c r="D133"/>
  <c r="F133" s="1"/>
  <c r="G133" s="1"/>
  <c r="D134"/>
  <c r="F134" s="1"/>
  <c r="G134" s="1"/>
  <c r="D135"/>
  <c r="F135" s="1"/>
  <c r="G135" s="1"/>
  <c r="D136"/>
  <c r="F136" s="1"/>
  <c r="G136" s="1"/>
  <c r="D137"/>
  <c r="F137" s="1"/>
  <c r="G137" s="1"/>
  <c r="D138"/>
  <c r="F138" s="1"/>
  <c r="G138" s="1"/>
  <c r="D139"/>
  <c r="F139" s="1"/>
  <c r="G139" s="1"/>
  <c r="D140"/>
  <c r="F140" s="1"/>
  <c r="G140" s="1"/>
  <c r="D141"/>
  <c r="F141" s="1"/>
  <c r="G141" s="1"/>
  <c r="D142"/>
  <c r="F142" s="1"/>
  <c r="G142" s="1"/>
  <c r="D143"/>
  <c r="F143" s="1"/>
  <c r="G143" s="1"/>
  <c r="D144"/>
  <c r="F144" s="1"/>
  <c r="G144" s="1"/>
  <c r="D145"/>
  <c r="F145" s="1"/>
  <c r="G145" s="1"/>
  <c r="D146"/>
  <c r="F146" s="1"/>
  <c r="G146" s="1"/>
  <c r="D147"/>
  <c r="F147" s="1"/>
  <c r="G147" s="1"/>
  <c r="D148"/>
  <c r="F148" s="1"/>
  <c r="G148" s="1"/>
  <c r="D149"/>
  <c r="F149" s="1"/>
  <c r="G149" s="1"/>
  <c r="D150"/>
  <c r="F150" s="1"/>
  <c r="G150" s="1"/>
  <c r="D151"/>
  <c r="F151" s="1"/>
  <c r="G151" s="1"/>
  <c r="D152"/>
  <c r="F152" s="1"/>
  <c r="G152" s="1"/>
  <c r="D153"/>
  <c r="F153" s="1"/>
  <c r="G153" s="1"/>
  <c r="D154"/>
  <c r="F154" s="1"/>
  <c r="G154" s="1"/>
  <c r="D155"/>
  <c r="F155" s="1"/>
  <c r="G155" s="1"/>
  <c r="D156"/>
  <c r="F156" s="1"/>
  <c r="G156" s="1"/>
  <c r="D157"/>
  <c r="F157" s="1"/>
  <c r="G157" s="1"/>
  <c r="D158"/>
  <c r="F158" s="1"/>
  <c r="G158" s="1"/>
  <c r="D159"/>
  <c r="F159" s="1"/>
  <c r="G159" s="1"/>
  <c r="D160"/>
  <c r="F160" s="1"/>
  <c r="G160" s="1"/>
  <c r="D161"/>
  <c r="F161" s="1"/>
  <c r="G161" s="1"/>
  <c r="D162"/>
  <c r="F162" s="1"/>
  <c r="G162" s="1"/>
  <c r="D163"/>
  <c r="F163" s="1"/>
  <c r="G163" s="1"/>
  <c r="D164"/>
  <c r="F164" s="1"/>
  <c r="G164" s="1"/>
  <c r="D165"/>
  <c r="F165" s="1"/>
  <c r="G165" s="1"/>
  <c r="D166"/>
  <c r="F166" s="1"/>
  <c r="G166" s="1"/>
  <c r="D167"/>
  <c r="F167" s="1"/>
  <c r="G167" s="1"/>
  <c r="D168"/>
  <c r="F168" s="1"/>
  <c r="G168" s="1"/>
  <c r="D169"/>
  <c r="F169" s="1"/>
  <c r="G169" s="1"/>
  <c r="D170"/>
  <c r="F170" s="1"/>
  <c r="G170" s="1"/>
  <c r="D171"/>
  <c r="F171" s="1"/>
  <c r="G171" s="1"/>
  <c r="D172"/>
  <c r="F172" s="1"/>
  <c r="G172" s="1"/>
  <c r="D173"/>
  <c r="F173" s="1"/>
  <c r="G173" s="1"/>
  <c r="D174"/>
  <c r="F174" s="1"/>
  <c r="G174" s="1"/>
  <c r="D175"/>
  <c r="F175" s="1"/>
  <c r="G175" s="1"/>
  <c r="D176"/>
  <c r="F176" s="1"/>
  <c r="G176" s="1"/>
  <c r="D177"/>
  <c r="F177" s="1"/>
  <c r="G177" s="1"/>
  <c r="D178"/>
  <c r="F178" s="1"/>
  <c r="G178" s="1"/>
  <c r="D179"/>
  <c r="F179" s="1"/>
  <c r="G179" s="1"/>
  <c r="D180"/>
  <c r="F180" s="1"/>
  <c r="G180" s="1"/>
  <c r="D181"/>
  <c r="F181" s="1"/>
  <c r="G181" s="1"/>
  <c r="D182"/>
  <c r="F182" s="1"/>
  <c r="G182" s="1"/>
  <c r="D183"/>
  <c r="F183" s="1"/>
  <c r="G183" s="1"/>
  <c r="D184"/>
  <c r="F184" s="1"/>
  <c r="G184" s="1"/>
  <c r="D185"/>
  <c r="F185" s="1"/>
  <c r="G185" s="1"/>
  <c r="D186"/>
  <c r="F186" s="1"/>
  <c r="G186" s="1"/>
  <c r="D187"/>
  <c r="F187" s="1"/>
  <c r="G187" s="1"/>
  <c r="D188"/>
  <c r="F188" s="1"/>
  <c r="G188" s="1"/>
  <c r="D189"/>
  <c r="F189" s="1"/>
  <c r="G189" s="1"/>
  <c r="D190"/>
  <c r="F190" s="1"/>
  <c r="G190" s="1"/>
  <c r="D191"/>
  <c r="F191" s="1"/>
  <c r="G191" s="1"/>
  <c r="D192"/>
  <c r="F192" s="1"/>
  <c r="G192" s="1"/>
  <c r="D193"/>
  <c r="F193" s="1"/>
  <c r="G193" s="1"/>
  <c r="D194"/>
  <c r="F194" s="1"/>
  <c r="G194" s="1"/>
  <c r="D195"/>
  <c r="F195" s="1"/>
  <c r="G195" s="1"/>
  <c r="D196"/>
  <c r="F196" s="1"/>
  <c r="G196" s="1"/>
  <c r="D197"/>
  <c r="F197" s="1"/>
  <c r="G197" s="1"/>
  <c r="D198"/>
  <c r="F198" s="1"/>
  <c r="G198" s="1"/>
  <c r="D199"/>
  <c r="F199" s="1"/>
  <c r="G199" s="1"/>
  <c r="D200"/>
  <c r="F200" s="1"/>
  <c r="G200" s="1"/>
  <c r="D201"/>
  <c r="F201" s="1"/>
  <c r="G201" s="1"/>
  <c r="D202"/>
  <c r="F202" s="1"/>
  <c r="G202" s="1"/>
  <c r="D203"/>
  <c r="F203" s="1"/>
  <c r="G203" s="1"/>
  <c r="D204"/>
  <c r="F204" s="1"/>
  <c r="G204" s="1"/>
  <c r="D205"/>
  <c r="F205" s="1"/>
  <c r="G205" s="1"/>
  <c r="D206"/>
  <c r="F206" s="1"/>
  <c r="G206" s="1"/>
  <c r="D207"/>
  <c r="F207" s="1"/>
  <c r="G207" s="1"/>
  <c r="D208"/>
  <c r="F208" s="1"/>
  <c r="G208" s="1"/>
  <c r="D209"/>
  <c r="F209" s="1"/>
  <c r="G209" s="1"/>
  <c r="D210"/>
  <c r="F210" s="1"/>
  <c r="G210" s="1"/>
  <c r="D211"/>
  <c r="F211" s="1"/>
  <c r="G211" s="1"/>
  <c r="D212"/>
  <c r="F212" s="1"/>
  <c r="G212" s="1"/>
  <c r="D213"/>
  <c r="F213" s="1"/>
  <c r="G213" s="1"/>
  <c r="D214"/>
  <c r="F214" s="1"/>
  <c r="G214" s="1"/>
  <c r="D215"/>
  <c r="F215" s="1"/>
  <c r="G215" s="1"/>
  <c r="D216"/>
  <c r="F216" s="1"/>
  <c r="G216" s="1"/>
  <c r="D217"/>
  <c r="F217" s="1"/>
  <c r="G217" s="1"/>
  <c r="D218"/>
  <c r="F218" s="1"/>
  <c r="G218" s="1"/>
  <c r="D219"/>
  <c r="F219" s="1"/>
  <c r="G219" s="1"/>
  <c r="D220"/>
  <c r="F220" s="1"/>
  <c r="G220" s="1"/>
  <c r="D221"/>
  <c r="F221" s="1"/>
  <c r="G221" s="1"/>
  <c r="D222"/>
  <c r="F222" s="1"/>
  <c r="G222" s="1"/>
  <c r="D223"/>
  <c r="F223" s="1"/>
  <c r="G223" s="1"/>
  <c r="D224"/>
  <c r="F224" s="1"/>
  <c r="G224" s="1"/>
  <c r="D225"/>
  <c r="F225" s="1"/>
  <c r="G225" s="1"/>
  <c r="D226"/>
  <c r="F226" s="1"/>
  <c r="G226" s="1"/>
  <c r="D227"/>
  <c r="F227" s="1"/>
  <c r="G227" s="1"/>
  <c r="D228"/>
  <c r="F228" s="1"/>
  <c r="G228" s="1"/>
  <c r="D229"/>
  <c r="F229" s="1"/>
  <c r="G229" s="1"/>
  <c r="D230"/>
  <c r="F230" s="1"/>
  <c r="G230" s="1"/>
  <c r="D231"/>
  <c r="F231" s="1"/>
  <c r="G231" s="1"/>
  <c r="D232"/>
  <c r="F232" s="1"/>
  <c r="G232" s="1"/>
  <c r="D233"/>
  <c r="F233" s="1"/>
  <c r="G233" s="1"/>
  <c r="D234"/>
  <c r="F234" s="1"/>
  <c r="G234" s="1"/>
  <c r="D235"/>
  <c r="F235" s="1"/>
  <c r="G235" s="1"/>
  <c r="D236"/>
  <c r="F236" s="1"/>
  <c r="G236" s="1"/>
  <c r="D237"/>
  <c r="F237" s="1"/>
  <c r="G237" s="1"/>
  <c r="D238"/>
  <c r="F238" s="1"/>
  <c r="G238" s="1"/>
  <c r="D239"/>
  <c r="F239" s="1"/>
  <c r="G239" s="1"/>
  <c r="D240"/>
  <c r="F240" s="1"/>
  <c r="G240" s="1"/>
  <c r="D241"/>
  <c r="F241" s="1"/>
  <c r="G241" s="1"/>
  <c r="D242"/>
  <c r="F242" s="1"/>
  <c r="G242" s="1"/>
  <c r="D243"/>
  <c r="F243" s="1"/>
  <c r="G243" s="1"/>
  <c r="D244"/>
  <c r="F244" s="1"/>
  <c r="G244" s="1"/>
  <c r="D245"/>
  <c r="F245" s="1"/>
  <c r="G245" s="1"/>
  <c r="D246"/>
  <c r="F246" s="1"/>
  <c r="G246" s="1"/>
  <c r="D247"/>
  <c r="F247" s="1"/>
  <c r="G247" s="1"/>
  <c r="D248"/>
  <c r="F248" s="1"/>
  <c r="G248" s="1"/>
  <c r="D249"/>
  <c r="F249" s="1"/>
  <c r="G249" s="1"/>
  <c r="D250"/>
  <c r="F250" s="1"/>
  <c r="G250" s="1"/>
  <c r="D251"/>
  <c r="F251" s="1"/>
  <c r="G251" s="1"/>
  <c r="D252"/>
  <c r="F252" s="1"/>
  <c r="G252" s="1"/>
  <c r="D253"/>
  <c r="F253" s="1"/>
  <c r="G253" s="1"/>
  <c r="D254"/>
  <c r="F254" s="1"/>
  <c r="G254" s="1"/>
  <c r="D255"/>
  <c r="F255" s="1"/>
  <c r="G255" s="1"/>
  <c r="D256"/>
  <c r="F256" s="1"/>
  <c r="G256" s="1"/>
  <c r="D257"/>
  <c r="F257" s="1"/>
  <c r="G257" s="1"/>
  <c r="D258"/>
  <c r="F258" s="1"/>
  <c r="G258" s="1"/>
  <c r="D259"/>
  <c r="F259" s="1"/>
  <c r="G259" s="1"/>
  <c r="D260"/>
  <c r="F260" s="1"/>
  <c r="G260" s="1"/>
  <c r="D261"/>
  <c r="F261" s="1"/>
  <c r="G261" s="1"/>
  <c r="D262"/>
  <c r="F262" s="1"/>
  <c r="G262" s="1"/>
  <c r="D263"/>
  <c r="F263" s="1"/>
  <c r="G263" s="1"/>
  <c r="D264"/>
  <c r="F264" s="1"/>
  <c r="G264" s="1"/>
  <c r="D265"/>
  <c r="F265" s="1"/>
  <c r="G265" s="1"/>
  <c r="D266"/>
  <c r="F266" s="1"/>
  <c r="G266" s="1"/>
  <c r="D267"/>
  <c r="F267" s="1"/>
  <c r="G267" s="1"/>
  <c r="D268"/>
  <c r="F268" s="1"/>
  <c r="G268" s="1"/>
  <c r="D269"/>
  <c r="F269" s="1"/>
  <c r="G269" s="1"/>
  <c r="D270"/>
  <c r="F270" s="1"/>
  <c r="G270" s="1"/>
  <c r="D271"/>
  <c r="F271" s="1"/>
  <c r="G271" s="1"/>
  <c r="D272"/>
  <c r="F272" s="1"/>
  <c r="G272" s="1"/>
  <c r="D273"/>
  <c r="F273" s="1"/>
  <c r="G273" s="1"/>
  <c r="D274"/>
  <c r="F274" s="1"/>
  <c r="G274" s="1"/>
  <c r="D275"/>
  <c r="F275" s="1"/>
  <c r="G275" s="1"/>
  <c r="D276"/>
  <c r="F276" s="1"/>
  <c r="G276" s="1"/>
  <c r="D277"/>
  <c r="F277" s="1"/>
  <c r="G277" s="1"/>
  <c r="D278"/>
  <c r="F278" s="1"/>
  <c r="G278" s="1"/>
  <c r="D279"/>
  <c r="F279" s="1"/>
  <c r="G279" s="1"/>
  <c r="D280"/>
  <c r="F280" s="1"/>
  <c r="G280" s="1"/>
  <c r="D281"/>
  <c r="F281" s="1"/>
  <c r="G281" s="1"/>
  <c r="D282"/>
  <c r="F282" s="1"/>
  <c r="G282" s="1"/>
  <c r="D283"/>
  <c r="F283" s="1"/>
  <c r="G283" s="1"/>
  <c r="D284"/>
  <c r="F284" s="1"/>
  <c r="G284" s="1"/>
  <c r="D285"/>
  <c r="F285" s="1"/>
  <c r="G285" s="1"/>
  <c r="D286"/>
  <c r="F286" s="1"/>
  <c r="G286" s="1"/>
  <c r="D287"/>
  <c r="F287" s="1"/>
  <c r="G287" s="1"/>
  <c r="D288"/>
  <c r="F288" s="1"/>
  <c r="G288" s="1"/>
  <c r="D289"/>
  <c r="F289" s="1"/>
  <c r="G289" s="1"/>
  <c r="D290"/>
  <c r="F290" s="1"/>
  <c r="G290" s="1"/>
  <c r="D291"/>
  <c r="F291" s="1"/>
  <c r="G291" s="1"/>
  <c r="D292"/>
  <c r="F292" s="1"/>
  <c r="G292" s="1"/>
  <c r="D293"/>
  <c r="F293" s="1"/>
  <c r="G293" s="1"/>
  <c r="D294"/>
  <c r="F294" s="1"/>
  <c r="G294" s="1"/>
  <c r="D295"/>
  <c r="F295" s="1"/>
  <c r="G295" s="1"/>
  <c r="D296"/>
  <c r="F296" s="1"/>
  <c r="G296" s="1"/>
  <c r="D297"/>
  <c r="F297" s="1"/>
  <c r="G297" s="1"/>
  <c r="D298"/>
  <c r="F298" s="1"/>
  <c r="G298" s="1"/>
  <c r="D299"/>
  <c r="F299" s="1"/>
  <c r="G299" s="1"/>
  <c r="D300"/>
  <c r="F300" s="1"/>
  <c r="G300" s="1"/>
  <c r="D301"/>
  <c r="F301" s="1"/>
  <c r="G301" s="1"/>
  <c r="D302"/>
  <c r="F302" s="1"/>
  <c r="G302" s="1"/>
  <c r="D303"/>
  <c r="F303" s="1"/>
  <c r="G303" s="1"/>
  <c r="D304"/>
  <c r="F304" s="1"/>
  <c r="G304" s="1"/>
  <c r="D305"/>
  <c r="F305" s="1"/>
  <c r="G305" s="1"/>
  <c r="D306"/>
  <c r="F306" s="1"/>
  <c r="G306" s="1"/>
  <c r="D307"/>
  <c r="F307" s="1"/>
  <c r="G307" s="1"/>
  <c r="D308"/>
  <c r="F308" s="1"/>
  <c r="G308" s="1"/>
  <c r="D309"/>
  <c r="F309" s="1"/>
  <c r="G309" s="1"/>
  <c r="D310"/>
  <c r="F310" s="1"/>
  <c r="G310" s="1"/>
  <c r="D311"/>
  <c r="F311" s="1"/>
  <c r="G311" s="1"/>
  <c r="D312"/>
  <c r="F312" s="1"/>
  <c r="G312" s="1"/>
  <c r="D313"/>
  <c r="F313" s="1"/>
  <c r="G313" s="1"/>
  <c r="D314"/>
  <c r="F314" s="1"/>
  <c r="G314" s="1"/>
  <c r="D315"/>
  <c r="F315" s="1"/>
  <c r="G315" s="1"/>
  <c r="D316"/>
  <c r="F316" s="1"/>
  <c r="G316" s="1"/>
  <c r="D317"/>
  <c r="F317" s="1"/>
  <c r="G317" s="1"/>
  <c r="D318"/>
  <c r="F318" s="1"/>
  <c r="G318" s="1"/>
  <c r="D319"/>
  <c r="F319" s="1"/>
  <c r="G319" s="1"/>
  <c r="D320"/>
  <c r="F320" s="1"/>
  <c r="G320" s="1"/>
  <c r="D321"/>
  <c r="F321" s="1"/>
  <c r="G321" s="1"/>
  <c r="D322"/>
  <c r="F322" s="1"/>
  <c r="G322" s="1"/>
  <c r="D323"/>
  <c r="F323" s="1"/>
  <c r="G323" s="1"/>
  <c r="D324"/>
  <c r="F324" s="1"/>
  <c r="G324" s="1"/>
  <c r="D325"/>
  <c r="F325" s="1"/>
  <c r="G325" s="1"/>
  <c r="D326"/>
  <c r="F326" s="1"/>
  <c r="G326" s="1"/>
  <c r="D327"/>
  <c r="F327" s="1"/>
  <c r="G327" s="1"/>
  <c r="D328"/>
  <c r="F328" s="1"/>
  <c r="G328" s="1"/>
  <c r="D329"/>
  <c r="F329" s="1"/>
  <c r="G329" s="1"/>
  <c r="D330"/>
  <c r="F330" s="1"/>
  <c r="G330" s="1"/>
  <c r="D331"/>
  <c r="F331" s="1"/>
  <c r="G331" s="1"/>
  <c r="D332"/>
  <c r="F332" s="1"/>
  <c r="G332" s="1"/>
  <c r="D333"/>
  <c r="F333" s="1"/>
  <c r="G333" s="1"/>
  <c r="D334"/>
  <c r="F334" s="1"/>
  <c r="G334" s="1"/>
  <c r="D335"/>
  <c r="F335" s="1"/>
  <c r="G335" s="1"/>
  <c r="D336"/>
  <c r="F336" s="1"/>
  <c r="G336" s="1"/>
  <c r="D337"/>
  <c r="F337" s="1"/>
  <c r="G337" s="1"/>
  <c r="D338"/>
  <c r="F338" s="1"/>
  <c r="G338" s="1"/>
  <c r="D339"/>
  <c r="F339" s="1"/>
  <c r="G339" s="1"/>
  <c r="D340"/>
  <c r="F340" s="1"/>
  <c r="G340" s="1"/>
  <c r="D341"/>
  <c r="F341" s="1"/>
  <c r="G341" s="1"/>
  <c r="D342"/>
  <c r="F342" s="1"/>
  <c r="G342" s="1"/>
  <c r="D343"/>
  <c r="F343" s="1"/>
  <c r="G343" s="1"/>
  <c r="D344"/>
  <c r="F344" s="1"/>
  <c r="G344" s="1"/>
  <c r="D345"/>
  <c r="F345" s="1"/>
  <c r="G345" s="1"/>
  <c r="D346"/>
  <c r="F346" s="1"/>
  <c r="G346" s="1"/>
  <c r="D347"/>
  <c r="F347" s="1"/>
  <c r="G347" s="1"/>
  <c r="D348"/>
  <c r="F348" s="1"/>
  <c r="G348" s="1"/>
  <c r="D349"/>
  <c r="F349" s="1"/>
  <c r="G349" s="1"/>
  <c r="D350"/>
  <c r="F350" s="1"/>
  <c r="G350" s="1"/>
  <c r="D351"/>
  <c r="F351" s="1"/>
  <c r="G351" s="1"/>
  <c r="D352"/>
  <c r="F352" s="1"/>
  <c r="G352" s="1"/>
  <c r="D353"/>
  <c r="F353" s="1"/>
  <c r="G353" s="1"/>
  <c r="D354"/>
  <c r="F354" s="1"/>
  <c r="G354" s="1"/>
  <c r="D355"/>
  <c r="F355" s="1"/>
  <c r="G355" s="1"/>
  <c r="D356"/>
  <c r="F356" s="1"/>
  <c r="G356" s="1"/>
  <c r="D357"/>
  <c r="F357" s="1"/>
  <c r="G357" s="1"/>
  <c r="D358"/>
  <c r="F358" s="1"/>
  <c r="G358" s="1"/>
  <c r="D359"/>
  <c r="F359" s="1"/>
  <c r="G359" s="1"/>
  <c r="D360"/>
  <c r="F360" s="1"/>
  <c r="G360" s="1"/>
  <c r="D361"/>
  <c r="F361" s="1"/>
  <c r="G361" s="1"/>
  <c r="D362"/>
  <c r="F362" s="1"/>
  <c r="G362" s="1"/>
  <c r="D363"/>
  <c r="F363" s="1"/>
  <c r="G363" s="1"/>
  <c r="D364"/>
  <c r="F364" s="1"/>
  <c r="G364" s="1"/>
  <c r="D365"/>
  <c r="F365" s="1"/>
  <c r="G365" s="1"/>
  <c r="D366"/>
  <c r="F366" s="1"/>
  <c r="G366" s="1"/>
  <c r="D367"/>
  <c r="F367" s="1"/>
  <c r="G367" s="1"/>
  <c r="D368"/>
  <c r="F368" s="1"/>
  <c r="G368" s="1"/>
  <c r="D369"/>
  <c r="F369" s="1"/>
  <c r="G369" s="1"/>
  <c r="D370"/>
  <c r="F370" s="1"/>
  <c r="G370" s="1"/>
  <c r="D371"/>
  <c r="F371" s="1"/>
  <c r="G371" s="1"/>
  <c r="D372"/>
  <c r="F372" s="1"/>
  <c r="G372" s="1"/>
  <c r="D373"/>
  <c r="F373" s="1"/>
  <c r="G373" s="1"/>
  <c r="D374"/>
  <c r="F374" s="1"/>
  <c r="G374" s="1"/>
  <c r="D375"/>
  <c r="F375" s="1"/>
  <c r="G375" s="1"/>
  <c r="D376"/>
  <c r="F376" s="1"/>
  <c r="G376" s="1"/>
  <c r="D377"/>
  <c r="F377" s="1"/>
  <c r="G377" s="1"/>
  <c r="D378"/>
  <c r="F378" s="1"/>
  <c r="G378" s="1"/>
  <c r="D379"/>
  <c r="F379" s="1"/>
  <c r="G379" s="1"/>
  <c r="D380"/>
  <c r="F380" s="1"/>
  <c r="G380" s="1"/>
  <c r="D381"/>
  <c r="F381" s="1"/>
  <c r="G381" s="1"/>
  <c r="D382"/>
  <c r="F382" s="1"/>
  <c r="G382" s="1"/>
  <c r="D383"/>
  <c r="F383" s="1"/>
  <c r="G383" s="1"/>
  <c r="D384"/>
  <c r="F384" s="1"/>
  <c r="G384" s="1"/>
  <c r="D385"/>
  <c r="F385" s="1"/>
  <c r="G385" s="1"/>
  <c r="D386"/>
  <c r="F386" s="1"/>
  <c r="G386" s="1"/>
  <c r="D387"/>
  <c r="F387" s="1"/>
  <c r="G387" s="1"/>
  <c r="D388"/>
  <c r="F388" s="1"/>
  <c r="G388" s="1"/>
  <c r="D389"/>
  <c r="F389" s="1"/>
  <c r="G389" s="1"/>
  <c r="D390"/>
  <c r="F390" s="1"/>
  <c r="G390" s="1"/>
  <c r="D391"/>
  <c r="F391" s="1"/>
  <c r="G391" s="1"/>
  <c r="D392"/>
  <c r="F392" s="1"/>
  <c r="G392" s="1"/>
  <c r="D393"/>
  <c r="F393" s="1"/>
  <c r="G393" s="1"/>
  <c r="D394"/>
  <c r="F394" s="1"/>
  <c r="G394" s="1"/>
  <c r="D395"/>
  <c r="F395" s="1"/>
  <c r="G395" s="1"/>
  <c r="D396"/>
  <c r="F396" s="1"/>
  <c r="G396" s="1"/>
  <c r="D397"/>
  <c r="F397" s="1"/>
  <c r="G397" s="1"/>
  <c r="D398"/>
  <c r="F398" s="1"/>
  <c r="G398" s="1"/>
  <c r="D399"/>
  <c r="F399" s="1"/>
  <c r="G399" s="1"/>
  <c r="D400"/>
  <c r="F400" s="1"/>
  <c r="G400" s="1"/>
  <c r="D401"/>
  <c r="F401" s="1"/>
  <c r="G401" s="1"/>
  <c r="D402"/>
  <c r="F402" s="1"/>
  <c r="G402" s="1"/>
  <c r="D403"/>
  <c r="F403" s="1"/>
  <c r="G403" s="1"/>
  <c r="D404"/>
  <c r="F404" s="1"/>
  <c r="G404" s="1"/>
  <c r="D405"/>
  <c r="F405" s="1"/>
  <c r="G405" s="1"/>
  <c r="D406"/>
  <c r="F406" s="1"/>
  <c r="G406" s="1"/>
  <c r="D407"/>
  <c r="F407" s="1"/>
  <c r="G407" s="1"/>
  <c r="D408"/>
  <c r="F408" s="1"/>
  <c r="G408" s="1"/>
  <c r="D409"/>
  <c r="F409" s="1"/>
  <c r="G409" s="1"/>
  <c r="D410"/>
  <c r="F410" s="1"/>
  <c r="G410" s="1"/>
  <c r="D411"/>
  <c r="F411" s="1"/>
  <c r="G411" s="1"/>
  <c r="D412"/>
  <c r="F412" s="1"/>
  <c r="G412" s="1"/>
  <c r="D413"/>
  <c r="F413" s="1"/>
  <c r="G413" s="1"/>
  <c r="D414"/>
  <c r="F414" s="1"/>
  <c r="G414" s="1"/>
  <c r="D415"/>
  <c r="F415" s="1"/>
  <c r="G415" s="1"/>
  <c r="D416"/>
  <c r="F416" s="1"/>
  <c r="G416" s="1"/>
  <c r="D417"/>
  <c r="F417" s="1"/>
  <c r="G417" s="1"/>
  <c r="D418"/>
  <c r="F418" s="1"/>
  <c r="G418" s="1"/>
  <c r="D419"/>
  <c r="F419" s="1"/>
  <c r="G419" s="1"/>
  <c r="D420"/>
  <c r="F420" s="1"/>
  <c r="G420" s="1"/>
  <c r="D421"/>
  <c r="F421" s="1"/>
  <c r="G421" s="1"/>
  <c r="D422"/>
  <c r="F422" s="1"/>
  <c r="G422" s="1"/>
  <c r="D423"/>
  <c r="F423" s="1"/>
  <c r="G423" s="1"/>
  <c r="D424"/>
  <c r="F424" s="1"/>
  <c r="G424" s="1"/>
  <c r="D425"/>
  <c r="F425" s="1"/>
  <c r="G425" s="1"/>
  <c r="D426"/>
  <c r="F426" s="1"/>
  <c r="G426" s="1"/>
  <c r="D427"/>
  <c r="F427" s="1"/>
  <c r="G427" s="1"/>
  <c r="D428"/>
  <c r="F428" s="1"/>
  <c r="G428" s="1"/>
  <c r="D429"/>
  <c r="F429" s="1"/>
  <c r="G429" s="1"/>
  <c r="D430"/>
  <c r="F430" s="1"/>
  <c r="G430" s="1"/>
  <c r="D431"/>
  <c r="F431" s="1"/>
  <c r="G431" s="1"/>
  <c r="D432"/>
  <c r="F432" s="1"/>
  <c r="G432" s="1"/>
  <c r="D433"/>
  <c r="F433" s="1"/>
  <c r="G433" s="1"/>
  <c r="D434"/>
  <c r="F434" s="1"/>
  <c r="G434" s="1"/>
  <c r="D435"/>
  <c r="F435" s="1"/>
  <c r="G435" s="1"/>
  <c r="D436"/>
  <c r="F436" s="1"/>
  <c r="G436" s="1"/>
  <c r="D437"/>
  <c r="F437" s="1"/>
  <c r="G437" s="1"/>
  <c r="D438"/>
  <c r="F438" s="1"/>
  <c r="G438" s="1"/>
  <c r="D439"/>
  <c r="F439" s="1"/>
  <c r="G439" s="1"/>
  <c r="D440"/>
  <c r="F440" s="1"/>
  <c r="G440" s="1"/>
  <c r="D441"/>
  <c r="F441" s="1"/>
  <c r="G441" s="1"/>
  <c r="D442"/>
  <c r="F442" s="1"/>
  <c r="G442" s="1"/>
  <c r="D443"/>
  <c r="F443" s="1"/>
  <c r="G443" s="1"/>
  <c r="D444"/>
  <c r="F444" s="1"/>
  <c r="G444" s="1"/>
  <c r="D445"/>
  <c r="F445" s="1"/>
  <c r="G445" s="1"/>
  <c r="D446"/>
  <c r="F446" s="1"/>
  <c r="G446" s="1"/>
  <c r="D447"/>
  <c r="F447" s="1"/>
  <c r="G447" s="1"/>
  <c r="D448"/>
  <c r="F448" s="1"/>
  <c r="G448" s="1"/>
  <c r="D449"/>
  <c r="F449" s="1"/>
  <c r="G449" s="1"/>
  <c r="D450"/>
  <c r="F450" s="1"/>
  <c r="G450" s="1"/>
  <c r="D451"/>
  <c r="F451" s="1"/>
  <c r="G451" s="1"/>
  <c r="D452"/>
  <c r="F452" s="1"/>
  <c r="G452" s="1"/>
  <c r="D453"/>
  <c r="F453" s="1"/>
  <c r="G453" s="1"/>
  <c r="D454"/>
  <c r="F454" s="1"/>
  <c r="G454" s="1"/>
  <c r="D455"/>
  <c r="F455" s="1"/>
  <c r="G455" s="1"/>
  <c r="D456"/>
  <c r="F456" s="1"/>
  <c r="G456" s="1"/>
  <c r="D457"/>
  <c r="F457" s="1"/>
  <c r="G457" s="1"/>
  <c r="D458"/>
  <c r="F458" s="1"/>
  <c r="G458" s="1"/>
  <c r="D459"/>
  <c r="F459" s="1"/>
  <c r="G459" s="1"/>
  <c r="D460"/>
  <c r="F460" s="1"/>
  <c r="G460" s="1"/>
  <c r="D461"/>
  <c r="F461" s="1"/>
  <c r="G461" s="1"/>
  <c r="D462"/>
  <c r="F462" s="1"/>
  <c r="G462" s="1"/>
  <c r="D463"/>
  <c r="F463" s="1"/>
  <c r="G463" s="1"/>
  <c r="D464"/>
  <c r="F464" s="1"/>
  <c r="G464" s="1"/>
  <c r="D465"/>
  <c r="F465" s="1"/>
  <c r="G465" s="1"/>
  <c r="D466"/>
  <c r="F466" s="1"/>
  <c r="G466" s="1"/>
  <c r="D467"/>
  <c r="F467" s="1"/>
  <c r="G467" s="1"/>
  <c r="D468"/>
  <c r="F468" s="1"/>
  <c r="G468" s="1"/>
  <c r="D469"/>
  <c r="F469" s="1"/>
  <c r="G469" s="1"/>
  <c r="D470"/>
  <c r="F470" s="1"/>
  <c r="G470" s="1"/>
  <c r="D471"/>
  <c r="F471" s="1"/>
  <c r="G471" s="1"/>
  <c r="D472"/>
  <c r="F472" s="1"/>
  <c r="G472" s="1"/>
  <c r="D473"/>
  <c r="F473" s="1"/>
  <c r="G473" s="1"/>
  <c r="D474"/>
  <c r="F474" s="1"/>
  <c r="G474" s="1"/>
  <c r="D475"/>
  <c r="F475" s="1"/>
  <c r="G475" s="1"/>
  <c r="D476"/>
  <c r="F476" s="1"/>
  <c r="G476" s="1"/>
  <c r="D477"/>
  <c r="F477" s="1"/>
  <c r="G477" s="1"/>
  <c r="D478"/>
  <c r="F478" s="1"/>
  <c r="G478" s="1"/>
  <c r="D479"/>
  <c r="F479" s="1"/>
  <c r="G479" s="1"/>
  <c r="D480"/>
  <c r="F480" s="1"/>
  <c r="G480" s="1"/>
  <c r="D481"/>
  <c r="F481" s="1"/>
  <c r="G481" s="1"/>
  <c r="D482"/>
  <c r="F482" s="1"/>
  <c r="G482" s="1"/>
  <c r="D483"/>
  <c r="F483" s="1"/>
  <c r="G483" s="1"/>
  <c r="D484"/>
  <c r="F484" s="1"/>
  <c r="G484" s="1"/>
  <c r="D485"/>
  <c r="F485" s="1"/>
  <c r="G485" s="1"/>
  <c r="D486"/>
  <c r="F486" s="1"/>
  <c r="G486" s="1"/>
  <c r="D487"/>
  <c r="F487" s="1"/>
  <c r="G487" s="1"/>
  <c r="D488"/>
  <c r="F488" s="1"/>
  <c r="G488" s="1"/>
  <c r="D489"/>
  <c r="F489" s="1"/>
  <c r="G489" s="1"/>
  <c r="D490"/>
  <c r="F490" s="1"/>
  <c r="G490" s="1"/>
  <c r="D491"/>
  <c r="F491" s="1"/>
  <c r="G491" s="1"/>
  <c r="D492"/>
  <c r="F492" s="1"/>
  <c r="G492" s="1"/>
  <c r="D493"/>
  <c r="F493" s="1"/>
  <c r="G493" s="1"/>
  <c r="D494"/>
  <c r="F494" s="1"/>
  <c r="G494" s="1"/>
  <c r="D495"/>
  <c r="F495" s="1"/>
  <c r="G495" s="1"/>
  <c r="D496"/>
  <c r="F496" s="1"/>
  <c r="G496" s="1"/>
  <c r="D497"/>
  <c r="F497" s="1"/>
  <c r="G497" s="1"/>
  <c r="D498"/>
  <c r="F498" s="1"/>
  <c r="G498" s="1"/>
  <c r="D499"/>
  <c r="F499" s="1"/>
  <c r="G499" s="1"/>
  <c r="D500"/>
  <c r="F500" s="1"/>
  <c r="G500" s="1"/>
  <c r="D501"/>
  <c r="F501" s="1"/>
  <c r="G501" s="1"/>
  <c r="D502"/>
  <c r="F502" s="1"/>
  <c r="G502" s="1"/>
  <c r="D503"/>
  <c r="F503" s="1"/>
  <c r="G503" s="1"/>
  <c r="D504"/>
  <c r="F504" s="1"/>
  <c r="G504" s="1"/>
  <c r="D505"/>
  <c r="F505" s="1"/>
  <c r="G505" s="1"/>
  <c r="D506"/>
  <c r="F506" s="1"/>
  <c r="G506" s="1"/>
  <c r="D507"/>
  <c r="F507" s="1"/>
  <c r="G507" s="1"/>
  <c r="D508"/>
  <c r="F508" s="1"/>
  <c r="G508" s="1"/>
  <c r="D509"/>
  <c r="F509" s="1"/>
  <c r="G509" s="1"/>
  <c r="D510"/>
  <c r="F510" s="1"/>
  <c r="G510" s="1"/>
  <c r="D511"/>
  <c r="F511" s="1"/>
  <c r="G511" s="1"/>
  <c r="D512"/>
  <c r="F512" s="1"/>
  <c r="G512" s="1"/>
  <c r="D513"/>
  <c r="F513" s="1"/>
  <c r="G513" s="1"/>
  <c r="D514"/>
  <c r="F514" s="1"/>
  <c r="G514" s="1"/>
  <c r="D515"/>
  <c r="F515" s="1"/>
  <c r="G515" s="1"/>
  <c r="D516"/>
  <c r="F516" s="1"/>
  <c r="G516" s="1"/>
  <c r="D517"/>
  <c r="F517" s="1"/>
  <c r="G517" s="1"/>
  <c r="D518"/>
  <c r="F518" s="1"/>
  <c r="G518" s="1"/>
  <c r="D519"/>
  <c r="F519" s="1"/>
  <c r="G519" s="1"/>
  <c r="D520"/>
  <c r="F520" s="1"/>
  <c r="G520" s="1"/>
  <c r="D521"/>
  <c r="F521" s="1"/>
  <c r="G521" s="1"/>
  <c r="D522"/>
  <c r="F522" s="1"/>
  <c r="G522" s="1"/>
  <c r="D523"/>
  <c r="F523" s="1"/>
  <c r="G523" s="1"/>
  <c r="D524"/>
  <c r="F524" s="1"/>
  <c r="G524" s="1"/>
  <c r="D525"/>
  <c r="F525" s="1"/>
  <c r="G525" s="1"/>
  <c r="D526"/>
  <c r="F526" s="1"/>
  <c r="G526" s="1"/>
  <c r="D527"/>
  <c r="F527" s="1"/>
  <c r="G527" s="1"/>
  <c r="D528"/>
  <c r="F528" s="1"/>
  <c r="G528" s="1"/>
  <c r="D529"/>
  <c r="F529" s="1"/>
  <c r="G529" s="1"/>
  <c r="D530"/>
  <c r="F530" s="1"/>
  <c r="G530" s="1"/>
  <c r="D531"/>
  <c r="F531" s="1"/>
  <c r="G531" s="1"/>
  <c r="D532"/>
  <c r="F532" s="1"/>
  <c r="G532" s="1"/>
  <c r="D533"/>
  <c r="F533" s="1"/>
  <c r="G533" s="1"/>
  <c r="D534"/>
  <c r="F534" s="1"/>
  <c r="G534" s="1"/>
  <c r="D535"/>
  <c r="F535" s="1"/>
  <c r="G535" s="1"/>
  <c r="D536"/>
  <c r="F536" s="1"/>
  <c r="G536" s="1"/>
  <c r="D537"/>
  <c r="F537" s="1"/>
  <c r="G537" s="1"/>
  <c r="D538"/>
  <c r="F538" s="1"/>
  <c r="G538" s="1"/>
  <c r="D539"/>
  <c r="F539" s="1"/>
  <c r="G539" s="1"/>
  <c r="D540"/>
  <c r="F540" s="1"/>
  <c r="G540" s="1"/>
  <c r="D541"/>
  <c r="F541" s="1"/>
  <c r="G541" s="1"/>
  <c r="D542"/>
  <c r="F542" s="1"/>
  <c r="G542" s="1"/>
  <c r="D543"/>
  <c r="F543" s="1"/>
  <c r="G543" s="1"/>
  <c r="D544"/>
  <c r="F544" s="1"/>
  <c r="G544" s="1"/>
  <c r="D545"/>
  <c r="F545" s="1"/>
  <c r="G545" s="1"/>
  <c r="D546"/>
  <c r="F546" s="1"/>
  <c r="G546" s="1"/>
  <c r="D547"/>
  <c r="F547" s="1"/>
  <c r="G547" s="1"/>
  <c r="D548"/>
  <c r="F548" s="1"/>
  <c r="G548" s="1"/>
  <c r="D549"/>
  <c r="F549" s="1"/>
  <c r="G549" s="1"/>
  <c r="D550"/>
  <c r="F550" s="1"/>
  <c r="G550" s="1"/>
  <c r="D551"/>
  <c r="F551" s="1"/>
  <c r="G551" s="1"/>
  <c r="D552"/>
  <c r="F552" s="1"/>
  <c r="G552" s="1"/>
  <c r="D553"/>
  <c r="F553" s="1"/>
  <c r="G553" s="1"/>
  <c r="D554"/>
  <c r="F554" s="1"/>
  <c r="G554" s="1"/>
  <c r="D555"/>
  <c r="F555" s="1"/>
  <c r="G555" s="1"/>
  <c r="D556"/>
  <c r="F556" s="1"/>
  <c r="G556" s="1"/>
  <c r="D557"/>
  <c r="F557" s="1"/>
  <c r="G557" s="1"/>
  <c r="D558"/>
  <c r="F558" s="1"/>
  <c r="G558" s="1"/>
  <c r="D559"/>
  <c r="F559" s="1"/>
  <c r="G559" s="1"/>
  <c r="D560"/>
  <c r="F560" s="1"/>
  <c r="G560" s="1"/>
  <c r="D561"/>
  <c r="F561" s="1"/>
  <c r="G561" s="1"/>
  <c r="D562"/>
  <c r="F562" s="1"/>
  <c r="G562" s="1"/>
  <c r="D563"/>
  <c r="F563" s="1"/>
  <c r="G563" s="1"/>
  <c r="D564"/>
  <c r="F564" s="1"/>
  <c r="G564" s="1"/>
  <c r="D565"/>
  <c r="F565" s="1"/>
  <c r="G565" s="1"/>
  <c r="D566"/>
  <c r="F566" s="1"/>
  <c r="G566" s="1"/>
  <c r="D567"/>
  <c r="F567" s="1"/>
  <c r="G567" s="1"/>
  <c r="D568"/>
  <c r="F568" s="1"/>
  <c r="G568" s="1"/>
  <c r="D569"/>
  <c r="F569" s="1"/>
  <c r="G569" s="1"/>
  <c r="D570"/>
  <c r="F570" s="1"/>
  <c r="G570" s="1"/>
  <c r="D571"/>
  <c r="F571" s="1"/>
  <c r="G571" s="1"/>
  <c r="D572"/>
  <c r="F572" s="1"/>
  <c r="G572" s="1"/>
  <c r="D573"/>
  <c r="F573" s="1"/>
  <c r="G573" s="1"/>
  <c r="D574"/>
  <c r="F574" s="1"/>
  <c r="G574" s="1"/>
  <c r="D575"/>
  <c r="F575" s="1"/>
  <c r="G575" s="1"/>
  <c r="D576"/>
  <c r="F576" s="1"/>
  <c r="G576" s="1"/>
  <c r="D577"/>
  <c r="F577" s="1"/>
  <c r="G577" s="1"/>
  <c r="D578"/>
  <c r="F578" s="1"/>
  <c r="G578" s="1"/>
  <c r="D579"/>
  <c r="F579" s="1"/>
  <c r="G579" s="1"/>
  <c r="D580"/>
  <c r="F580" s="1"/>
  <c r="G580" s="1"/>
  <c r="D581"/>
  <c r="F581" s="1"/>
  <c r="G581" s="1"/>
  <c r="D582"/>
  <c r="F582" s="1"/>
  <c r="G582" s="1"/>
  <c r="D583"/>
  <c r="F583" s="1"/>
  <c r="G583" s="1"/>
  <c r="D584"/>
  <c r="F584" s="1"/>
  <c r="G584" s="1"/>
  <c r="D585"/>
  <c r="F585" s="1"/>
  <c r="G585" s="1"/>
  <c r="D586"/>
  <c r="F586" s="1"/>
  <c r="G586" s="1"/>
  <c r="D587"/>
  <c r="F587" s="1"/>
  <c r="G587" s="1"/>
  <c r="D588"/>
  <c r="F588" s="1"/>
  <c r="G588" s="1"/>
  <c r="D589"/>
  <c r="F589" s="1"/>
  <c r="G589" s="1"/>
  <c r="D590"/>
  <c r="F590" s="1"/>
  <c r="G590" s="1"/>
  <c r="D591"/>
  <c r="F591" s="1"/>
  <c r="G591" s="1"/>
  <c r="D592"/>
  <c r="F592" s="1"/>
  <c r="G592" s="1"/>
  <c r="D593"/>
  <c r="F593" s="1"/>
  <c r="G593" s="1"/>
  <c r="D594"/>
  <c r="F594" s="1"/>
  <c r="G594" s="1"/>
  <c r="D595"/>
  <c r="F595" s="1"/>
  <c r="G595" s="1"/>
  <c r="D596"/>
  <c r="F596" s="1"/>
  <c r="G596" s="1"/>
  <c r="D597"/>
  <c r="F597" s="1"/>
  <c r="G597" s="1"/>
  <c r="D598"/>
  <c r="F598" s="1"/>
  <c r="G598" s="1"/>
  <c r="D599"/>
  <c r="F599" s="1"/>
  <c r="G599" s="1"/>
  <c r="D600"/>
  <c r="F600" s="1"/>
  <c r="G600" s="1"/>
  <c r="D601"/>
  <c r="F601" s="1"/>
  <c r="G601" s="1"/>
  <c r="D602"/>
  <c r="F602" s="1"/>
  <c r="G602" s="1"/>
  <c r="D603"/>
  <c r="F603" s="1"/>
  <c r="G603" s="1"/>
  <c r="D604"/>
  <c r="F604" s="1"/>
  <c r="G604" s="1"/>
  <c r="D605"/>
  <c r="F605" s="1"/>
  <c r="G605" s="1"/>
  <c r="D606"/>
  <c r="F606" s="1"/>
  <c r="G606" s="1"/>
  <c r="D607"/>
  <c r="F607" s="1"/>
  <c r="G607" s="1"/>
  <c r="D608"/>
  <c r="F608" s="1"/>
  <c r="G608" s="1"/>
  <c r="D609"/>
  <c r="F609" s="1"/>
  <c r="G609" s="1"/>
  <c r="D610"/>
  <c r="F610" s="1"/>
  <c r="G610" s="1"/>
  <c r="D611"/>
  <c r="F611" s="1"/>
  <c r="G611" s="1"/>
  <c r="D612"/>
  <c r="F612" s="1"/>
  <c r="G612" s="1"/>
  <c r="D613"/>
  <c r="F613" s="1"/>
  <c r="G613" s="1"/>
  <c r="D614"/>
  <c r="F614" s="1"/>
  <c r="G614" s="1"/>
  <c r="D615"/>
  <c r="F615" s="1"/>
  <c r="G615" s="1"/>
  <c r="D616"/>
  <c r="F616" s="1"/>
  <c r="G616" s="1"/>
  <c r="D617"/>
  <c r="F617" s="1"/>
  <c r="G617" s="1"/>
  <c r="D618"/>
  <c r="F618" s="1"/>
  <c r="G618" s="1"/>
  <c r="D619"/>
  <c r="F619" s="1"/>
  <c r="G619" s="1"/>
  <c r="D620"/>
  <c r="F620" s="1"/>
  <c r="G620" s="1"/>
  <c r="D621"/>
  <c r="F621" s="1"/>
  <c r="G621" s="1"/>
  <c r="D622"/>
  <c r="F622" s="1"/>
  <c r="G622" s="1"/>
  <c r="D623"/>
  <c r="F623" s="1"/>
  <c r="G623" s="1"/>
  <c r="D624"/>
  <c r="F624" s="1"/>
  <c r="G624" s="1"/>
  <c r="D625"/>
  <c r="F625" s="1"/>
  <c r="G625" s="1"/>
  <c r="D626"/>
  <c r="F626" s="1"/>
  <c r="G626" s="1"/>
  <c r="D627"/>
  <c r="F627" s="1"/>
  <c r="G627" s="1"/>
  <c r="D628"/>
  <c r="F628" s="1"/>
  <c r="G628" s="1"/>
  <c r="D629"/>
  <c r="F629" s="1"/>
  <c r="G629" s="1"/>
  <c r="D630"/>
  <c r="F630" s="1"/>
  <c r="G630" s="1"/>
  <c r="D631"/>
  <c r="F631" s="1"/>
  <c r="G631" s="1"/>
  <c r="D632"/>
  <c r="F632" s="1"/>
  <c r="G632" s="1"/>
  <c r="D633"/>
  <c r="F633" s="1"/>
  <c r="G633" s="1"/>
  <c r="D634"/>
  <c r="F634" s="1"/>
  <c r="G634" s="1"/>
  <c r="D635"/>
  <c r="F635" s="1"/>
  <c r="G635" s="1"/>
  <c r="D636"/>
  <c r="F636" s="1"/>
  <c r="G636" s="1"/>
  <c r="D637"/>
  <c r="F637" s="1"/>
  <c r="G637" s="1"/>
  <c r="D638"/>
  <c r="F638" s="1"/>
  <c r="G638" s="1"/>
  <c r="D639"/>
  <c r="F639" s="1"/>
  <c r="G639" s="1"/>
  <c r="D640"/>
  <c r="F640" s="1"/>
  <c r="G640" s="1"/>
  <c r="D641"/>
  <c r="F641" s="1"/>
  <c r="G641" s="1"/>
  <c r="D642"/>
  <c r="F642" s="1"/>
  <c r="G642" s="1"/>
  <c r="D643"/>
  <c r="F643" s="1"/>
  <c r="G643" s="1"/>
  <c r="D644"/>
  <c r="F644" s="1"/>
  <c r="G644" s="1"/>
  <c r="D645"/>
  <c r="F645" s="1"/>
  <c r="G645" s="1"/>
  <c r="D646"/>
  <c r="F646" s="1"/>
  <c r="G646" s="1"/>
  <c r="D647"/>
  <c r="F647" s="1"/>
  <c r="G647" s="1"/>
  <c r="D648"/>
  <c r="F648" s="1"/>
  <c r="G648" s="1"/>
  <c r="D649"/>
  <c r="F649" s="1"/>
  <c r="G649" s="1"/>
  <c r="D650"/>
  <c r="F650" s="1"/>
  <c r="G650" s="1"/>
  <c r="D651"/>
  <c r="F651" s="1"/>
  <c r="G651" s="1"/>
  <c r="D652"/>
  <c r="F652" s="1"/>
  <c r="G652" s="1"/>
  <c r="D653"/>
  <c r="F653" s="1"/>
  <c r="G653" s="1"/>
  <c r="D654"/>
  <c r="F654" s="1"/>
  <c r="G654" s="1"/>
  <c r="D655"/>
  <c r="F655" s="1"/>
  <c r="G655" s="1"/>
  <c r="D656"/>
  <c r="F656" s="1"/>
  <c r="G656" s="1"/>
  <c r="D657"/>
  <c r="F657" s="1"/>
  <c r="G657" s="1"/>
  <c r="D658"/>
  <c r="F658" s="1"/>
  <c r="G658" s="1"/>
  <c r="D659"/>
  <c r="F659" s="1"/>
  <c r="G659" s="1"/>
  <c r="D660"/>
  <c r="F660" s="1"/>
  <c r="G660" s="1"/>
  <c r="D661"/>
  <c r="F661" s="1"/>
  <c r="G661" s="1"/>
  <c r="D662"/>
  <c r="F662" s="1"/>
  <c r="G662" s="1"/>
  <c r="D663"/>
  <c r="F663" s="1"/>
  <c r="G663" s="1"/>
  <c r="D664"/>
  <c r="F664" s="1"/>
  <c r="G664" s="1"/>
  <c r="D665"/>
  <c r="F665" s="1"/>
  <c r="G665" s="1"/>
  <c r="D666"/>
  <c r="F666" s="1"/>
  <c r="G666" s="1"/>
  <c r="D667"/>
  <c r="F667" s="1"/>
  <c r="G667" s="1"/>
  <c r="D668"/>
  <c r="F668" s="1"/>
  <c r="G668" s="1"/>
  <c r="D669"/>
  <c r="F669" s="1"/>
  <c r="G669" s="1"/>
  <c r="D670"/>
  <c r="F670" s="1"/>
  <c r="G670" s="1"/>
  <c r="D671"/>
  <c r="F671" s="1"/>
  <c r="G671" s="1"/>
  <c r="D672"/>
  <c r="F672" s="1"/>
  <c r="G672" s="1"/>
  <c r="D673"/>
  <c r="F673" s="1"/>
  <c r="G673" s="1"/>
  <c r="D674"/>
  <c r="F674" s="1"/>
  <c r="G674" s="1"/>
  <c r="D675"/>
  <c r="F675" s="1"/>
  <c r="G675" s="1"/>
  <c r="D676"/>
  <c r="F676" s="1"/>
  <c r="G676" s="1"/>
  <c r="D677"/>
  <c r="F677" s="1"/>
  <c r="G677" s="1"/>
  <c r="D678"/>
  <c r="F678" s="1"/>
  <c r="G678" s="1"/>
  <c r="D679"/>
  <c r="F679" s="1"/>
  <c r="G679" s="1"/>
  <c r="D680"/>
  <c r="F680" s="1"/>
  <c r="G680" s="1"/>
  <c r="D681"/>
  <c r="F681" s="1"/>
  <c r="G681" s="1"/>
  <c r="D682"/>
  <c r="F682" s="1"/>
  <c r="G682" s="1"/>
  <c r="D683"/>
  <c r="F683" s="1"/>
  <c r="G683" s="1"/>
  <c r="D684"/>
  <c r="F684" s="1"/>
  <c r="G684" s="1"/>
  <c r="D685"/>
  <c r="F685" s="1"/>
  <c r="G685" s="1"/>
  <c r="D686"/>
  <c r="F686" s="1"/>
  <c r="G686" s="1"/>
  <c r="D687"/>
  <c r="F687" s="1"/>
  <c r="G687" s="1"/>
  <c r="D688"/>
  <c r="F688" s="1"/>
  <c r="G688" s="1"/>
  <c r="D689"/>
  <c r="F689" s="1"/>
  <c r="G689" s="1"/>
  <c r="D690"/>
  <c r="F690" s="1"/>
  <c r="G690" s="1"/>
  <c r="D691"/>
  <c r="F691" s="1"/>
  <c r="G691" s="1"/>
  <c r="D692"/>
  <c r="F692" s="1"/>
  <c r="G692" s="1"/>
  <c r="D693"/>
  <c r="F693" s="1"/>
  <c r="G693" s="1"/>
  <c r="D694"/>
  <c r="F694" s="1"/>
  <c r="G694" s="1"/>
  <c r="D695"/>
  <c r="F695" s="1"/>
  <c r="G695" s="1"/>
  <c r="D696"/>
  <c r="F696" s="1"/>
  <c r="G696" s="1"/>
  <c r="D697"/>
  <c r="F697" s="1"/>
  <c r="G697" s="1"/>
  <c r="D698"/>
  <c r="F698" s="1"/>
  <c r="G698" s="1"/>
  <c r="D699"/>
  <c r="F699" s="1"/>
  <c r="G699" s="1"/>
  <c r="D700"/>
  <c r="F700" s="1"/>
  <c r="G700" s="1"/>
  <c r="D701"/>
  <c r="F701" s="1"/>
  <c r="G701" s="1"/>
  <c r="D702"/>
  <c r="F702" s="1"/>
  <c r="G702" s="1"/>
  <c r="D703"/>
  <c r="F703" s="1"/>
  <c r="G703" s="1"/>
  <c r="D704"/>
  <c r="F704" s="1"/>
  <c r="G704" s="1"/>
  <c r="D705"/>
  <c r="F705" s="1"/>
  <c r="G705" s="1"/>
  <c r="D706"/>
  <c r="F706" s="1"/>
  <c r="G706" s="1"/>
  <c r="D707"/>
  <c r="F707" s="1"/>
  <c r="G707" s="1"/>
  <c r="D708"/>
  <c r="F708" s="1"/>
  <c r="G708" s="1"/>
  <c r="D709"/>
  <c r="F709" s="1"/>
  <c r="G709" s="1"/>
  <c r="D710"/>
  <c r="F710" s="1"/>
  <c r="G710" s="1"/>
  <c r="D711"/>
  <c r="F711" s="1"/>
  <c r="G711" s="1"/>
  <c r="D712"/>
  <c r="F712" s="1"/>
  <c r="G712" s="1"/>
  <c r="D713"/>
  <c r="F713" s="1"/>
  <c r="G713" s="1"/>
  <c r="D714"/>
  <c r="F714" s="1"/>
  <c r="G714" s="1"/>
  <c r="D715"/>
  <c r="F715" s="1"/>
  <c r="G715" s="1"/>
  <c r="D716"/>
  <c r="F716" s="1"/>
  <c r="G716" s="1"/>
  <c r="D717"/>
  <c r="F717" s="1"/>
  <c r="G717" s="1"/>
  <c r="D718"/>
  <c r="F718" s="1"/>
  <c r="G718" s="1"/>
  <c r="D719"/>
  <c r="F719" s="1"/>
  <c r="G719" s="1"/>
  <c r="D720"/>
  <c r="F720" s="1"/>
  <c r="G720" s="1"/>
  <c r="D721"/>
  <c r="F721" s="1"/>
  <c r="G721" s="1"/>
  <c r="D2"/>
  <c r="F2" s="1"/>
  <c r="G2" s="1"/>
  <c r="I3" s="1"/>
  <c r="F15" i="3"/>
  <c r="F14"/>
  <c r="F4"/>
  <c r="F5"/>
  <c r="F6"/>
  <c r="F7"/>
  <c r="F8"/>
  <c r="F9"/>
  <c r="F10"/>
  <c r="F11"/>
  <c r="F12"/>
  <c r="F3"/>
  <c r="E3"/>
  <c r="E4"/>
  <c r="E5"/>
  <c r="E6"/>
  <c r="E7"/>
  <c r="E8"/>
  <c r="E12"/>
  <c r="E11"/>
  <c r="E10"/>
  <c r="E9"/>
  <c r="D4"/>
  <c r="D5"/>
  <c r="D6"/>
  <c r="D7"/>
  <c r="D8"/>
  <c r="D9"/>
  <c r="D10"/>
  <c r="D11"/>
  <c r="D12"/>
  <c r="D3"/>
  <c r="A10" i="2"/>
  <c r="A11" s="1"/>
  <c r="B9"/>
  <c r="C9" s="1"/>
  <c r="G6"/>
  <c r="E64" i="1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63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9"/>
  <c r="H17" i="4" l="1"/>
  <c r="H19" s="1"/>
  <c r="L17"/>
  <c r="L19" s="1"/>
  <c r="K17"/>
  <c r="K19" s="1"/>
  <c r="I17"/>
  <c r="I19" s="1"/>
  <c r="H13" a="1"/>
  <c r="H14" s="1"/>
  <c r="A12" i="2"/>
  <c r="B11"/>
  <c r="D9"/>
  <c r="B10"/>
  <c r="H13" i="4" l="1"/>
  <c r="I13"/>
  <c r="I14"/>
  <c r="A13" i="2"/>
  <c r="B12"/>
  <c r="C10"/>
  <c r="D10"/>
  <c r="C11"/>
  <c r="D11"/>
  <c r="C12" l="1"/>
  <c r="D12"/>
  <c r="A14"/>
  <c r="B13"/>
  <c r="C13" l="1"/>
  <c r="D13"/>
  <c r="A15"/>
  <c r="B14"/>
  <c r="C14" l="1"/>
  <c r="D14"/>
  <c r="A16"/>
  <c r="B15"/>
  <c r="C15" l="1"/>
  <c r="D15"/>
  <c r="A17"/>
  <c r="B16"/>
  <c r="C16" l="1"/>
  <c r="D16"/>
  <c r="A18"/>
  <c r="B17"/>
  <c r="C17" l="1"/>
  <c r="D17"/>
  <c r="A19"/>
  <c r="B18"/>
  <c r="C18" l="1"/>
  <c r="D18"/>
  <c r="A20"/>
  <c r="B19"/>
  <c r="C19" l="1"/>
  <c r="D19"/>
  <c r="A21"/>
  <c r="B20"/>
  <c r="C20" l="1"/>
  <c r="D20"/>
  <c r="A22"/>
  <c r="B21"/>
  <c r="C21" l="1"/>
  <c r="D21"/>
  <c r="A23"/>
  <c r="B22"/>
  <c r="C22" l="1"/>
  <c r="D22"/>
  <c r="A24"/>
  <c r="B23"/>
  <c r="C23" l="1"/>
  <c r="D23"/>
  <c r="A25"/>
  <c r="B24"/>
  <c r="C24" l="1"/>
  <c r="D24"/>
  <c r="A26"/>
  <c r="B25"/>
  <c r="C25" l="1"/>
  <c r="D25"/>
  <c r="A27"/>
  <c r="B26"/>
  <c r="C26" l="1"/>
  <c r="D26"/>
  <c r="A28"/>
  <c r="B27"/>
  <c r="C27" l="1"/>
  <c r="D27"/>
  <c r="A29"/>
  <c r="B28"/>
  <c r="C28" l="1"/>
  <c r="D28"/>
  <c r="A30"/>
  <c r="B29"/>
  <c r="C29" l="1"/>
  <c r="D29"/>
  <c r="A31"/>
  <c r="B30"/>
  <c r="C30" l="1"/>
  <c r="D30"/>
  <c r="A32"/>
  <c r="B31"/>
  <c r="C31" l="1"/>
  <c r="D31"/>
  <c r="A33"/>
  <c r="B33" s="1"/>
  <c r="B32"/>
  <c r="C33" l="1"/>
  <c r="D33"/>
  <c r="C32"/>
  <c r="D32"/>
</calcChain>
</file>

<file path=xl/sharedStrings.xml><?xml version="1.0" encoding="utf-8"?>
<sst xmlns="http://schemas.openxmlformats.org/spreadsheetml/2006/main" count="58" uniqueCount="57">
  <si>
    <t>SPX Index</t>
  </si>
  <si>
    <t>Date</t>
  </si>
  <si>
    <t>PX_LAST</t>
  </si>
  <si>
    <t xml:space="preserve">1 Dollars borrowed per dollar equity (e.g., 7:1). </t>
  </si>
  <si>
    <t>liquidity</t>
  </si>
  <si>
    <t>E(return)</t>
  </si>
  <si>
    <t>E(risk)</t>
  </si>
  <si>
    <t>CostCap</t>
  </si>
  <si>
    <t>DebtRisk</t>
  </si>
  <si>
    <t>ρ</t>
  </si>
  <si>
    <t>r</t>
  </si>
  <si>
    <r>
      <t>σ</t>
    </r>
    <r>
      <rPr>
        <b/>
        <vertAlign val="subscript"/>
        <sz val="10"/>
        <rFont val="Times New Roman"/>
        <family val="1"/>
      </rPr>
      <t>E</t>
    </r>
  </si>
  <si>
    <r>
      <t>r</t>
    </r>
    <r>
      <rPr>
        <b/>
        <vertAlign val="subscript"/>
        <sz val="10"/>
        <rFont val="Times New Roman"/>
        <family val="1"/>
      </rPr>
      <t>d</t>
    </r>
  </si>
  <si>
    <r>
      <t>σ</t>
    </r>
    <r>
      <rPr>
        <b/>
        <vertAlign val="subscript"/>
        <sz val="10"/>
        <rFont val="Times New Roman"/>
        <family val="1"/>
      </rPr>
      <t>D</t>
    </r>
  </si>
  <si>
    <t>cov(D,E)</t>
  </si>
  <si>
    <t>corr(D,E)</t>
  </si>
  <si>
    <r>
      <t>Rate_levered</t>
    </r>
    <r>
      <rPr>
        <vertAlign val="superscript"/>
        <sz val="10"/>
        <rFont val="Times New Roman"/>
        <family val="1"/>
      </rPr>
      <t>1</t>
    </r>
  </si>
  <si>
    <t>ν</t>
  </si>
  <si>
    <r>
      <t>r</t>
    </r>
    <r>
      <rPr>
        <b/>
        <vertAlign val="subscript"/>
        <sz val="10"/>
        <rFont val="Times New Roman"/>
        <family val="1"/>
      </rPr>
      <t>L</t>
    </r>
    <r>
      <rPr>
        <b/>
        <sz val="10"/>
        <rFont val="Times New Roman"/>
        <family val="1"/>
      </rPr>
      <t xml:space="preserve"> </t>
    </r>
  </si>
  <si>
    <r>
      <t>σ</t>
    </r>
    <r>
      <rPr>
        <b/>
        <vertAlign val="subscript"/>
        <sz val="10"/>
        <rFont val="Times New Roman"/>
        <family val="1"/>
      </rPr>
      <t>L</t>
    </r>
    <r>
      <rPr>
        <b/>
        <sz val="10"/>
        <rFont val="Times New Roman"/>
        <family val="1"/>
      </rPr>
      <t xml:space="preserve"> </t>
    </r>
  </si>
  <si>
    <t>S</t>
  </si>
  <si>
    <t>d(t)</t>
  </si>
  <si>
    <t>cf(t)</t>
  </si>
  <si>
    <t>Risk Free Value</t>
  </si>
  <si>
    <t>recovery</t>
  </si>
  <si>
    <t>PV E(loss)</t>
  </si>
  <si>
    <t>Time</t>
  </si>
  <si>
    <t xml:space="preserve">Total E(loss) </t>
  </si>
  <si>
    <t xml:space="preserve">Prob(default) </t>
  </si>
  <si>
    <r>
      <t>r</t>
    </r>
    <r>
      <rPr>
        <vertAlign val="subscript"/>
        <sz val="11"/>
        <color theme="1"/>
        <rFont val="Times New Roman"/>
        <family val="1"/>
      </rPr>
      <t>f</t>
    </r>
  </si>
  <si>
    <t>Return</t>
  </si>
  <si>
    <t>MA36</t>
  </si>
  <si>
    <t>MA60</t>
  </si>
  <si>
    <t>GARCH</t>
  </si>
  <si>
    <t>Table 11.2:  Risk Adjusted for Leverage</t>
  </si>
  <si>
    <t>Table 11.1:  Estimating Default Probability</t>
  </si>
  <si>
    <t>date</t>
  </si>
  <si>
    <t>US Eq</t>
  </si>
  <si>
    <t>FI</t>
  </si>
  <si>
    <t>rank_eq</t>
  </si>
  <si>
    <t>rank_fi</t>
  </si>
  <si>
    <t>d</t>
  </si>
  <si>
    <r>
      <t>d</t>
    </r>
    <r>
      <rPr>
        <vertAlign val="superscript"/>
        <sz val="10"/>
        <color theme="1"/>
        <rFont val="Times New Roman"/>
        <family val="1"/>
      </rPr>
      <t>2</t>
    </r>
  </si>
  <si>
    <t>Spearman</t>
  </si>
  <si>
    <t>Pearson</t>
  </si>
  <si>
    <t>eq_df</t>
  </si>
  <si>
    <t xml:space="preserve">fi_df </t>
  </si>
  <si>
    <t>means</t>
  </si>
  <si>
    <t>stdev</t>
  </si>
  <si>
    <t>Vcov</t>
  </si>
  <si>
    <t>Corr</t>
  </si>
  <si>
    <t>normsinv</t>
  </si>
  <si>
    <t>T_Eq</t>
  </si>
  <si>
    <t>Norm_Eq</t>
  </si>
  <si>
    <t>T_FI</t>
  </si>
  <si>
    <t>Norm_FI</t>
  </si>
  <si>
    <t>upper tail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</si>
</sst>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15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b/>
      <vertAlign val="subscript"/>
      <sz val="10"/>
      <name val="Times New Roman"/>
      <family val="1"/>
    </font>
    <font>
      <vertAlign val="superscript"/>
      <sz val="10"/>
      <name val="Times New Roman"/>
      <family val="1"/>
    </font>
    <font>
      <b/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b/>
      <sz val="12"/>
      <name val="Times New Roman"/>
      <family val="1"/>
    </font>
    <font>
      <sz val="10"/>
      <color indexed="48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8" fillId="3" borderId="0" xfId="0" applyFont="1" applyFill="1" applyAlignment="1">
      <alignment horizontal="center"/>
    </xf>
    <xf numFmtId="164" fontId="8" fillId="3" borderId="0" xfId="0" applyNumberFormat="1" applyFont="1" applyFill="1" applyAlignment="1">
      <alignment horizontal="center"/>
    </xf>
    <xf numFmtId="2" fontId="8" fillId="3" borderId="0" xfId="0" applyNumberFormat="1" applyFont="1" applyFill="1" applyAlignment="1">
      <alignment horizontal="center"/>
    </xf>
    <xf numFmtId="2" fontId="8" fillId="0" borderId="0" xfId="0" applyNumberFormat="1" applyFont="1" applyAlignment="1">
      <alignment horizontal="center"/>
    </xf>
    <xf numFmtId="165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left"/>
    </xf>
    <xf numFmtId="0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1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2" fontId="12" fillId="0" borderId="0" xfId="0" applyNumberFormat="1" applyFont="1" applyAlignment="1">
      <alignment horizontal="center"/>
    </xf>
    <xf numFmtId="2" fontId="1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400"/>
              <a:t>Figure 11.4: S&amp;P 500 Volatility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3 Year MA</c:v>
          </c:tx>
          <c:marker>
            <c:symbol val="none"/>
          </c:marker>
          <c:cat>
            <c:numRef>
              <c:f>'S&amp;P vol'!$A$39:$A$368</c:f>
              <c:numCache>
                <c:formatCode>m/d/yyyy</c:formatCode>
                <c:ptCount val="330"/>
                <c:pt idx="0">
                  <c:v>30347</c:v>
                </c:pt>
                <c:pt idx="1">
                  <c:v>30375</c:v>
                </c:pt>
                <c:pt idx="2">
                  <c:v>30406</c:v>
                </c:pt>
                <c:pt idx="3">
                  <c:v>30435</c:v>
                </c:pt>
                <c:pt idx="4">
                  <c:v>30467</c:v>
                </c:pt>
                <c:pt idx="5">
                  <c:v>30497</c:v>
                </c:pt>
                <c:pt idx="6">
                  <c:v>30526</c:v>
                </c:pt>
                <c:pt idx="7">
                  <c:v>30559</c:v>
                </c:pt>
                <c:pt idx="8">
                  <c:v>30589</c:v>
                </c:pt>
                <c:pt idx="9">
                  <c:v>30620</c:v>
                </c:pt>
                <c:pt idx="10">
                  <c:v>30650</c:v>
                </c:pt>
                <c:pt idx="11">
                  <c:v>30680</c:v>
                </c:pt>
                <c:pt idx="12">
                  <c:v>30712</c:v>
                </c:pt>
                <c:pt idx="13">
                  <c:v>30741</c:v>
                </c:pt>
                <c:pt idx="14">
                  <c:v>30771</c:v>
                </c:pt>
                <c:pt idx="15">
                  <c:v>30802</c:v>
                </c:pt>
                <c:pt idx="16">
                  <c:v>30833</c:v>
                </c:pt>
                <c:pt idx="17">
                  <c:v>30862</c:v>
                </c:pt>
                <c:pt idx="18">
                  <c:v>30894</c:v>
                </c:pt>
                <c:pt idx="19">
                  <c:v>30925</c:v>
                </c:pt>
                <c:pt idx="20">
                  <c:v>30953</c:v>
                </c:pt>
                <c:pt idx="21">
                  <c:v>30986</c:v>
                </c:pt>
                <c:pt idx="22">
                  <c:v>31016</c:v>
                </c:pt>
                <c:pt idx="23">
                  <c:v>31047</c:v>
                </c:pt>
                <c:pt idx="24">
                  <c:v>31078</c:v>
                </c:pt>
                <c:pt idx="25">
                  <c:v>31106</c:v>
                </c:pt>
                <c:pt idx="26">
                  <c:v>31135</c:v>
                </c:pt>
                <c:pt idx="27">
                  <c:v>31167</c:v>
                </c:pt>
                <c:pt idx="28">
                  <c:v>31198</c:v>
                </c:pt>
                <c:pt idx="29">
                  <c:v>31226</c:v>
                </c:pt>
                <c:pt idx="30">
                  <c:v>31259</c:v>
                </c:pt>
                <c:pt idx="31">
                  <c:v>31289</c:v>
                </c:pt>
                <c:pt idx="32">
                  <c:v>31320</c:v>
                </c:pt>
                <c:pt idx="33">
                  <c:v>31351</c:v>
                </c:pt>
                <c:pt idx="34">
                  <c:v>31380</c:v>
                </c:pt>
                <c:pt idx="35">
                  <c:v>31412</c:v>
                </c:pt>
                <c:pt idx="36">
                  <c:v>31443</c:v>
                </c:pt>
                <c:pt idx="37">
                  <c:v>31471</c:v>
                </c:pt>
                <c:pt idx="38">
                  <c:v>31502</c:v>
                </c:pt>
                <c:pt idx="39">
                  <c:v>31532</c:v>
                </c:pt>
                <c:pt idx="40">
                  <c:v>31562</c:v>
                </c:pt>
                <c:pt idx="41">
                  <c:v>31593</c:v>
                </c:pt>
                <c:pt idx="42">
                  <c:v>31624</c:v>
                </c:pt>
                <c:pt idx="43">
                  <c:v>31653</c:v>
                </c:pt>
                <c:pt idx="44">
                  <c:v>31685</c:v>
                </c:pt>
                <c:pt idx="45">
                  <c:v>31716</c:v>
                </c:pt>
                <c:pt idx="46">
                  <c:v>31744</c:v>
                </c:pt>
                <c:pt idx="47">
                  <c:v>31777</c:v>
                </c:pt>
                <c:pt idx="48">
                  <c:v>31807</c:v>
                </c:pt>
                <c:pt idx="49">
                  <c:v>31835</c:v>
                </c:pt>
                <c:pt idx="50">
                  <c:v>31867</c:v>
                </c:pt>
                <c:pt idx="51">
                  <c:v>31897</c:v>
                </c:pt>
                <c:pt idx="52">
                  <c:v>31926</c:v>
                </c:pt>
                <c:pt idx="53">
                  <c:v>31958</c:v>
                </c:pt>
                <c:pt idx="54">
                  <c:v>31989</c:v>
                </c:pt>
                <c:pt idx="55">
                  <c:v>32020</c:v>
                </c:pt>
                <c:pt idx="56">
                  <c:v>32050</c:v>
                </c:pt>
                <c:pt idx="57">
                  <c:v>32080</c:v>
                </c:pt>
                <c:pt idx="58">
                  <c:v>32111</c:v>
                </c:pt>
                <c:pt idx="59">
                  <c:v>32142</c:v>
                </c:pt>
                <c:pt idx="60">
                  <c:v>32171</c:v>
                </c:pt>
                <c:pt idx="61">
                  <c:v>32202</c:v>
                </c:pt>
                <c:pt idx="62">
                  <c:v>32233</c:v>
                </c:pt>
                <c:pt idx="63">
                  <c:v>32262</c:v>
                </c:pt>
                <c:pt idx="64">
                  <c:v>32294</c:v>
                </c:pt>
                <c:pt idx="65">
                  <c:v>32324</c:v>
                </c:pt>
                <c:pt idx="66">
                  <c:v>32353</c:v>
                </c:pt>
                <c:pt idx="67">
                  <c:v>32386</c:v>
                </c:pt>
                <c:pt idx="68">
                  <c:v>32416</c:v>
                </c:pt>
                <c:pt idx="69">
                  <c:v>32447</c:v>
                </c:pt>
                <c:pt idx="70">
                  <c:v>32477</c:v>
                </c:pt>
                <c:pt idx="71">
                  <c:v>32507</c:v>
                </c:pt>
                <c:pt idx="72">
                  <c:v>32539</c:v>
                </c:pt>
                <c:pt idx="73">
                  <c:v>32567</c:v>
                </c:pt>
                <c:pt idx="74">
                  <c:v>32598</c:v>
                </c:pt>
                <c:pt idx="75">
                  <c:v>32626</c:v>
                </c:pt>
                <c:pt idx="76">
                  <c:v>32659</c:v>
                </c:pt>
                <c:pt idx="77">
                  <c:v>32689</c:v>
                </c:pt>
                <c:pt idx="78">
                  <c:v>32720</c:v>
                </c:pt>
                <c:pt idx="79">
                  <c:v>32751</c:v>
                </c:pt>
                <c:pt idx="80">
                  <c:v>32780</c:v>
                </c:pt>
                <c:pt idx="81">
                  <c:v>32812</c:v>
                </c:pt>
                <c:pt idx="82">
                  <c:v>32842</c:v>
                </c:pt>
                <c:pt idx="83">
                  <c:v>32871</c:v>
                </c:pt>
                <c:pt idx="84">
                  <c:v>32904</c:v>
                </c:pt>
                <c:pt idx="85">
                  <c:v>32932</c:v>
                </c:pt>
                <c:pt idx="86">
                  <c:v>32962</c:v>
                </c:pt>
                <c:pt idx="87">
                  <c:v>32993</c:v>
                </c:pt>
                <c:pt idx="88">
                  <c:v>33024</c:v>
                </c:pt>
                <c:pt idx="89">
                  <c:v>33053</c:v>
                </c:pt>
                <c:pt idx="90">
                  <c:v>33085</c:v>
                </c:pt>
                <c:pt idx="91">
                  <c:v>33116</c:v>
                </c:pt>
                <c:pt idx="92">
                  <c:v>33144</c:v>
                </c:pt>
                <c:pt idx="93">
                  <c:v>33177</c:v>
                </c:pt>
                <c:pt idx="94">
                  <c:v>33207</c:v>
                </c:pt>
                <c:pt idx="95">
                  <c:v>33238</c:v>
                </c:pt>
                <c:pt idx="96">
                  <c:v>33269</c:v>
                </c:pt>
                <c:pt idx="97">
                  <c:v>33297</c:v>
                </c:pt>
                <c:pt idx="98">
                  <c:v>33326</c:v>
                </c:pt>
                <c:pt idx="99">
                  <c:v>33358</c:v>
                </c:pt>
                <c:pt idx="100">
                  <c:v>33389</c:v>
                </c:pt>
                <c:pt idx="101">
                  <c:v>33417</c:v>
                </c:pt>
                <c:pt idx="102">
                  <c:v>33450</c:v>
                </c:pt>
                <c:pt idx="103">
                  <c:v>33480</c:v>
                </c:pt>
                <c:pt idx="104">
                  <c:v>33511</c:v>
                </c:pt>
                <c:pt idx="105">
                  <c:v>33542</c:v>
                </c:pt>
                <c:pt idx="106">
                  <c:v>33571</c:v>
                </c:pt>
                <c:pt idx="107">
                  <c:v>33603</c:v>
                </c:pt>
                <c:pt idx="108">
                  <c:v>33634</c:v>
                </c:pt>
                <c:pt idx="109">
                  <c:v>33662</c:v>
                </c:pt>
                <c:pt idx="110">
                  <c:v>33694</c:v>
                </c:pt>
                <c:pt idx="111">
                  <c:v>33724</c:v>
                </c:pt>
                <c:pt idx="112">
                  <c:v>33753</c:v>
                </c:pt>
                <c:pt idx="113">
                  <c:v>33785</c:v>
                </c:pt>
                <c:pt idx="114">
                  <c:v>33816</c:v>
                </c:pt>
                <c:pt idx="115">
                  <c:v>33847</c:v>
                </c:pt>
                <c:pt idx="116">
                  <c:v>33877</c:v>
                </c:pt>
                <c:pt idx="117">
                  <c:v>33907</c:v>
                </c:pt>
                <c:pt idx="118">
                  <c:v>33938</c:v>
                </c:pt>
                <c:pt idx="119">
                  <c:v>33969</c:v>
                </c:pt>
                <c:pt idx="120">
                  <c:v>33998</c:v>
                </c:pt>
                <c:pt idx="121">
                  <c:v>34026</c:v>
                </c:pt>
                <c:pt idx="122">
                  <c:v>34059</c:v>
                </c:pt>
                <c:pt idx="123">
                  <c:v>34089</c:v>
                </c:pt>
                <c:pt idx="124">
                  <c:v>34120</c:v>
                </c:pt>
                <c:pt idx="125">
                  <c:v>34150</c:v>
                </c:pt>
                <c:pt idx="126">
                  <c:v>34180</c:v>
                </c:pt>
                <c:pt idx="127">
                  <c:v>34212</c:v>
                </c:pt>
                <c:pt idx="128">
                  <c:v>34242</c:v>
                </c:pt>
                <c:pt idx="129">
                  <c:v>34271</c:v>
                </c:pt>
                <c:pt idx="130">
                  <c:v>34303</c:v>
                </c:pt>
                <c:pt idx="131">
                  <c:v>34334</c:v>
                </c:pt>
                <c:pt idx="132">
                  <c:v>34365</c:v>
                </c:pt>
                <c:pt idx="133">
                  <c:v>34393</c:v>
                </c:pt>
                <c:pt idx="134">
                  <c:v>34424</c:v>
                </c:pt>
                <c:pt idx="135">
                  <c:v>34453</c:v>
                </c:pt>
                <c:pt idx="136">
                  <c:v>34485</c:v>
                </c:pt>
                <c:pt idx="137">
                  <c:v>34515</c:v>
                </c:pt>
                <c:pt idx="138">
                  <c:v>34544</c:v>
                </c:pt>
                <c:pt idx="139">
                  <c:v>34577</c:v>
                </c:pt>
                <c:pt idx="140">
                  <c:v>34607</c:v>
                </c:pt>
                <c:pt idx="141">
                  <c:v>34638</c:v>
                </c:pt>
                <c:pt idx="142">
                  <c:v>34668</c:v>
                </c:pt>
                <c:pt idx="143">
                  <c:v>34698</c:v>
                </c:pt>
                <c:pt idx="144">
                  <c:v>34730</c:v>
                </c:pt>
                <c:pt idx="145">
                  <c:v>34758</c:v>
                </c:pt>
                <c:pt idx="146">
                  <c:v>34789</c:v>
                </c:pt>
                <c:pt idx="147">
                  <c:v>34817</c:v>
                </c:pt>
                <c:pt idx="148">
                  <c:v>34850</c:v>
                </c:pt>
                <c:pt idx="149">
                  <c:v>34880</c:v>
                </c:pt>
                <c:pt idx="150">
                  <c:v>34911</c:v>
                </c:pt>
                <c:pt idx="151">
                  <c:v>34942</c:v>
                </c:pt>
                <c:pt idx="152">
                  <c:v>34971</c:v>
                </c:pt>
                <c:pt idx="153">
                  <c:v>35003</c:v>
                </c:pt>
                <c:pt idx="154">
                  <c:v>35033</c:v>
                </c:pt>
                <c:pt idx="155">
                  <c:v>35062</c:v>
                </c:pt>
                <c:pt idx="156">
                  <c:v>35095</c:v>
                </c:pt>
                <c:pt idx="157">
                  <c:v>35124</c:v>
                </c:pt>
                <c:pt idx="158">
                  <c:v>35153</c:v>
                </c:pt>
                <c:pt idx="159">
                  <c:v>35185</c:v>
                </c:pt>
                <c:pt idx="160">
                  <c:v>35216</c:v>
                </c:pt>
                <c:pt idx="161">
                  <c:v>35244</c:v>
                </c:pt>
                <c:pt idx="162">
                  <c:v>35277</c:v>
                </c:pt>
                <c:pt idx="163">
                  <c:v>35307</c:v>
                </c:pt>
                <c:pt idx="164">
                  <c:v>35338</c:v>
                </c:pt>
                <c:pt idx="165">
                  <c:v>35369</c:v>
                </c:pt>
                <c:pt idx="166">
                  <c:v>35398</c:v>
                </c:pt>
                <c:pt idx="167">
                  <c:v>35430</c:v>
                </c:pt>
                <c:pt idx="168">
                  <c:v>35461</c:v>
                </c:pt>
                <c:pt idx="169">
                  <c:v>35489</c:v>
                </c:pt>
                <c:pt idx="170">
                  <c:v>35520</c:v>
                </c:pt>
                <c:pt idx="171">
                  <c:v>35550</c:v>
                </c:pt>
                <c:pt idx="172">
                  <c:v>35580</c:v>
                </c:pt>
                <c:pt idx="173">
                  <c:v>35611</c:v>
                </c:pt>
                <c:pt idx="174">
                  <c:v>35642</c:v>
                </c:pt>
                <c:pt idx="175">
                  <c:v>35671</c:v>
                </c:pt>
                <c:pt idx="176">
                  <c:v>35703</c:v>
                </c:pt>
                <c:pt idx="177">
                  <c:v>35734</c:v>
                </c:pt>
                <c:pt idx="178">
                  <c:v>35762</c:v>
                </c:pt>
                <c:pt idx="179">
                  <c:v>35795</c:v>
                </c:pt>
                <c:pt idx="180">
                  <c:v>35825</c:v>
                </c:pt>
                <c:pt idx="181">
                  <c:v>35853</c:v>
                </c:pt>
                <c:pt idx="182">
                  <c:v>35885</c:v>
                </c:pt>
                <c:pt idx="183">
                  <c:v>35915</c:v>
                </c:pt>
                <c:pt idx="184">
                  <c:v>35944</c:v>
                </c:pt>
                <c:pt idx="185">
                  <c:v>35976</c:v>
                </c:pt>
                <c:pt idx="186">
                  <c:v>36007</c:v>
                </c:pt>
                <c:pt idx="187">
                  <c:v>36038</c:v>
                </c:pt>
                <c:pt idx="188">
                  <c:v>36068</c:v>
                </c:pt>
                <c:pt idx="189">
                  <c:v>36098</c:v>
                </c:pt>
                <c:pt idx="190">
                  <c:v>36129</c:v>
                </c:pt>
                <c:pt idx="191">
                  <c:v>36160</c:v>
                </c:pt>
                <c:pt idx="192">
                  <c:v>36189</c:v>
                </c:pt>
                <c:pt idx="193">
                  <c:v>36217</c:v>
                </c:pt>
                <c:pt idx="194">
                  <c:v>36250</c:v>
                </c:pt>
                <c:pt idx="195">
                  <c:v>36280</c:v>
                </c:pt>
                <c:pt idx="196">
                  <c:v>36311</c:v>
                </c:pt>
                <c:pt idx="197">
                  <c:v>36341</c:v>
                </c:pt>
                <c:pt idx="198">
                  <c:v>36371</c:v>
                </c:pt>
                <c:pt idx="199">
                  <c:v>36403</c:v>
                </c:pt>
                <c:pt idx="200">
                  <c:v>36433</c:v>
                </c:pt>
                <c:pt idx="201">
                  <c:v>36462</c:v>
                </c:pt>
                <c:pt idx="202">
                  <c:v>36494</c:v>
                </c:pt>
                <c:pt idx="203">
                  <c:v>36525</c:v>
                </c:pt>
                <c:pt idx="204">
                  <c:v>36556</c:v>
                </c:pt>
                <c:pt idx="205">
                  <c:v>36585</c:v>
                </c:pt>
                <c:pt idx="206">
                  <c:v>36616</c:v>
                </c:pt>
                <c:pt idx="207">
                  <c:v>36644</c:v>
                </c:pt>
                <c:pt idx="208">
                  <c:v>36677</c:v>
                </c:pt>
                <c:pt idx="209">
                  <c:v>36707</c:v>
                </c:pt>
                <c:pt idx="210">
                  <c:v>36738</c:v>
                </c:pt>
                <c:pt idx="211">
                  <c:v>36769</c:v>
                </c:pt>
                <c:pt idx="212">
                  <c:v>36798</c:v>
                </c:pt>
                <c:pt idx="213">
                  <c:v>36830</c:v>
                </c:pt>
                <c:pt idx="214">
                  <c:v>36860</c:v>
                </c:pt>
                <c:pt idx="215">
                  <c:v>36889</c:v>
                </c:pt>
                <c:pt idx="216">
                  <c:v>36922</c:v>
                </c:pt>
                <c:pt idx="217">
                  <c:v>36950</c:v>
                </c:pt>
                <c:pt idx="218">
                  <c:v>36980</c:v>
                </c:pt>
                <c:pt idx="219">
                  <c:v>37011</c:v>
                </c:pt>
                <c:pt idx="220">
                  <c:v>37042</c:v>
                </c:pt>
                <c:pt idx="221">
                  <c:v>37071</c:v>
                </c:pt>
                <c:pt idx="222">
                  <c:v>37103</c:v>
                </c:pt>
                <c:pt idx="223">
                  <c:v>37134</c:v>
                </c:pt>
                <c:pt idx="224">
                  <c:v>37162</c:v>
                </c:pt>
                <c:pt idx="225">
                  <c:v>37195</c:v>
                </c:pt>
                <c:pt idx="226">
                  <c:v>37225</c:v>
                </c:pt>
                <c:pt idx="227">
                  <c:v>37256</c:v>
                </c:pt>
                <c:pt idx="228">
                  <c:v>37287</c:v>
                </c:pt>
                <c:pt idx="229">
                  <c:v>37315</c:v>
                </c:pt>
                <c:pt idx="230">
                  <c:v>37344</c:v>
                </c:pt>
                <c:pt idx="231">
                  <c:v>37376</c:v>
                </c:pt>
                <c:pt idx="232">
                  <c:v>37407</c:v>
                </c:pt>
                <c:pt idx="233">
                  <c:v>37435</c:v>
                </c:pt>
                <c:pt idx="234">
                  <c:v>37468</c:v>
                </c:pt>
                <c:pt idx="235">
                  <c:v>37498</c:v>
                </c:pt>
                <c:pt idx="236">
                  <c:v>37529</c:v>
                </c:pt>
                <c:pt idx="237">
                  <c:v>37560</c:v>
                </c:pt>
                <c:pt idx="238">
                  <c:v>37589</c:v>
                </c:pt>
                <c:pt idx="239">
                  <c:v>37621</c:v>
                </c:pt>
                <c:pt idx="240">
                  <c:v>37652</c:v>
                </c:pt>
                <c:pt idx="241">
                  <c:v>37680</c:v>
                </c:pt>
                <c:pt idx="242">
                  <c:v>37711</c:v>
                </c:pt>
                <c:pt idx="243">
                  <c:v>37741</c:v>
                </c:pt>
                <c:pt idx="244">
                  <c:v>37771</c:v>
                </c:pt>
                <c:pt idx="245">
                  <c:v>37802</c:v>
                </c:pt>
                <c:pt idx="246">
                  <c:v>37833</c:v>
                </c:pt>
                <c:pt idx="247">
                  <c:v>37862</c:v>
                </c:pt>
                <c:pt idx="248">
                  <c:v>37894</c:v>
                </c:pt>
                <c:pt idx="249">
                  <c:v>37925</c:v>
                </c:pt>
                <c:pt idx="250">
                  <c:v>37953</c:v>
                </c:pt>
                <c:pt idx="251">
                  <c:v>37986</c:v>
                </c:pt>
                <c:pt idx="252">
                  <c:v>38016</c:v>
                </c:pt>
                <c:pt idx="253">
                  <c:v>38044</c:v>
                </c:pt>
                <c:pt idx="254">
                  <c:v>38077</c:v>
                </c:pt>
                <c:pt idx="255">
                  <c:v>38107</c:v>
                </c:pt>
                <c:pt idx="256">
                  <c:v>38138</c:v>
                </c:pt>
                <c:pt idx="257">
                  <c:v>38168</c:v>
                </c:pt>
                <c:pt idx="258">
                  <c:v>38198</c:v>
                </c:pt>
                <c:pt idx="259">
                  <c:v>38230</c:v>
                </c:pt>
                <c:pt idx="260">
                  <c:v>38260</c:v>
                </c:pt>
                <c:pt idx="261">
                  <c:v>38289</c:v>
                </c:pt>
                <c:pt idx="262">
                  <c:v>38321</c:v>
                </c:pt>
                <c:pt idx="263">
                  <c:v>38352</c:v>
                </c:pt>
                <c:pt idx="264">
                  <c:v>38383</c:v>
                </c:pt>
                <c:pt idx="265">
                  <c:v>38411</c:v>
                </c:pt>
                <c:pt idx="266">
                  <c:v>38442</c:v>
                </c:pt>
                <c:pt idx="267">
                  <c:v>38471</c:v>
                </c:pt>
                <c:pt idx="268">
                  <c:v>38503</c:v>
                </c:pt>
                <c:pt idx="269">
                  <c:v>38533</c:v>
                </c:pt>
                <c:pt idx="270">
                  <c:v>38562</c:v>
                </c:pt>
                <c:pt idx="271">
                  <c:v>38595</c:v>
                </c:pt>
                <c:pt idx="272">
                  <c:v>38625</c:v>
                </c:pt>
                <c:pt idx="273">
                  <c:v>38656</c:v>
                </c:pt>
                <c:pt idx="274">
                  <c:v>38686</c:v>
                </c:pt>
                <c:pt idx="275">
                  <c:v>38716</c:v>
                </c:pt>
                <c:pt idx="276">
                  <c:v>38748</c:v>
                </c:pt>
                <c:pt idx="277">
                  <c:v>38776</c:v>
                </c:pt>
                <c:pt idx="278">
                  <c:v>38807</c:v>
                </c:pt>
                <c:pt idx="279">
                  <c:v>38835</c:v>
                </c:pt>
                <c:pt idx="280">
                  <c:v>38868</c:v>
                </c:pt>
                <c:pt idx="281">
                  <c:v>38898</c:v>
                </c:pt>
                <c:pt idx="282">
                  <c:v>38929</c:v>
                </c:pt>
                <c:pt idx="283">
                  <c:v>38960</c:v>
                </c:pt>
                <c:pt idx="284">
                  <c:v>38989</c:v>
                </c:pt>
                <c:pt idx="285">
                  <c:v>39021</c:v>
                </c:pt>
                <c:pt idx="286">
                  <c:v>39051</c:v>
                </c:pt>
                <c:pt idx="287">
                  <c:v>39080</c:v>
                </c:pt>
                <c:pt idx="288">
                  <c:v>39113</c:v>
                </c:pt>
                <c:pt idx="289">
                  <c:v>39141</c:v>
                </c:pt>
                <c:pt idx="290">
                  <c:v>39171</c:v>
                </c:pt>
                <c:pt idx="291">
                  <c:v>39202</c:v>
                </c:pt>
                <c:pt idx="292">
                  <c:v>39233</c:v>
                </c:pt>
                <c:pt idx="293">
                  <c:v>39262</c:v>
                </c:pt>
                <c:pt idx="294">
                  <c:v>39294</c:v>
                </c:pt>
                <c:pt idx="295">
                  <c:v>39325</c:v>
                </c:pt>
                <c:pt idx="296">
                  <c:v>39353</c:v>
                </c:pt>
                <c:pt idx="297">
                  <c:v>39386</c:v>
                </c:pt>
                <c:pt idx="298">
                  <c:v>39416</c:v>
                </c:pt>
                <c:pt idx="299">
                  <c:v>39447</c:v>
                </c:pt>
                <c:pt idx="300">
                  <c:v>39478</c:v>
                </c:pt>
                <c:pt idx="301">
                  <c:v>39507</c:v>
                </c:pt>
                <c:pt idx="302">
                  <c:v>39538</c:v>
                </c:pt>
                <c:pt idx="303">
                  <c:v>39568</c:v>
                </c:pt>
                <c:pt idx="304">
                  <c:v>39598</c:v>
                </c:pt>
                <c:pt idx="305">
                  <c:v>39629</c:v>
                </c:pt>
                <c:pt idx="306">
                  <c:v>39660</c:v>
                </c:pt>
                <c:pt idx="307">
                  <c:v>39689</c:v>
                </c:pt>
                <c:pt idx="308">
                  <c:v>39721</c:v>
                </c:pt>
                <c:pt idx="309">
                  <c:v>39752</c:v>
                </c:pt>
                <c:pt idx="310">
                  <c:v>39780</c:v>
                </c:pt>
                <c:pt idx="311">
                  <c:v>39813</c:v>
                </c:pt>
                <c:pt idx="312">
                  <c:v>39843</c:v>
                </c:pt>
                <c:pt idx="313">
                  <c:v>39871</c:v>
                </c:pt>
                <c:pt idx="314">
                  <c:v>39903</c:v>
                </c:pt>
                <c:pt idx="315">
                  <c:v>39933</c:v>
                </c:pt>
                <c:pt idx="316">
                  <c:v>39962</c:v>
                </c:pt>
                <c:pt idx="317">
                  <c:v>39994</c:v>
                </c:pt>
                <c:pt idx="318">
                  <c:v>40025</c:v>
                </c:pt>
                <c:pt idx="319">
                  <c:v>40056</c:v>
                </c:pt>
                <c:pt idx="320">
                  <c:v>40086</c:v>
                </c:pt>
                <c:pt idx="321">
                  <c:v>40116</c:v>
                </c:pt>
                <c:pt idx="322">
                  <c:v>40147</c:v>
                </c:pt>
                <c:pt idx="323">
                  <c:v>40178</c:v>
                </c:pt>
                <c:pt idx="324">
                  <c:v>40207</c:v>
                </c:pt>
                <c:pt idx="325">
                  <c:v>40235</c:v>
                </c:pt>
                <c:pt idx="326">
                  <c:v>40268</c:v>
                </c:pt>
                <c:pt idx="327">
                  <c:v>40298</c:v>
                </c:pt>
                <c:pt idx="328">
                  <c:v>40329</c:v>
                </c:pt>
                <c:pt idx="329">
                  <c:v>40359</c:v>
                </c:pt>
              </c:numCache>
            </c:numRef>
          </c:cat>
          <c:val>
            <c:numRef>
              <c:f>'S&amp;P vol'!$D$39:$D$368</c:f>
              <c:numCache>
                <c:formatCode>General</c:formatCode>
                <c:ptCount val="330"/>
                <c:pt idx="0">
                  <c:v>16.732353745013185</c:v>
                </c:pt>
                <c:pt idx="1">
                  <c:v>16.728237611622813</c:v>
                </c:pt>
                <c:pt idx="2">
                  <c:v>15.442615376873489</c:v>
                </c:pt>
                <c:pt idx="3">
                  <c:v>15.778884340754873</c:v>
                </c:pt>
                <c:pt idx="4">
                  <c:v>15.717911812059043</c:v>
                </c:pt>
                <c:pt idx="5">
                  <c:v>15.752880937732094</c:v>
                </c:pt>
                <c:pt idx="6">
                  <c:v>15.632820066649487</c:v>
                </c:pt>
                <c:pt idx="7">
                  <c:v>15.63216471412971</c:v>
                </c:pt>
                <c:pt idx="8">
                  <c:v>15.603587201904094</c:v>
                </c:pt>
                <c:pt idx="9">
                  <c:v>15.657813259731906</c:v>
                </c:pt>
                <c:pt idx="10">
                  <c:v>14.635451105096923</c:v>
                </c:pt>
                <c:pt idx="11">
                  <c:v>14.474678552468493</c:v>
                </c:pt>
                <c:pt idx="12">
                  <c:v>14.17536714843231</c:v>
                </c:pt>
                <c:pt idx="13">
                  <c:v>14.417088823757592</c:v>
                </c:pt>
                <c:pt idx="14">
                  <c:v>14.313495039845261</c:v>
                </c:pt>
                <c:pt idx="15">
                  <c:v>14.212075612205522</c:v>
                </c:pt>
                <c:pt idx="16">
                  <c:v>14.700606877778775</c:v>
                </c:pt>
                <c:pt idx="17">
                  <c:v>14.692489234220286</c:v>
                </c:pt>
                <c:pt idx="18">
                  <c:v>14.739931156454531</c:v>
                </c:pt>
                <c:pt idx="19">
                  <c:v>15.316585999505726</c:v>
                </c:pt>
                <c:pt idx="20">
                  <c:v>14.872789430657864</c:v>
                </c:pt>
                <c:pt idx="21">
                  <c:v>14.70876674912274</c:v>
                </c:pt>
                <c:pt idx="22">
                  <c:v>14.684929649158521</c:v>
                </c:pt>
                <c:pt idx="23">
                  <c:v>14.529523570170982</c:v>
                </c:pt>
                <c:pt idx="24">
                  <c:v>14.903029717575162</c:v>
                </c:pt>
                <c:pt idx="25">
                  <c:v>14.269404298503714</c:v>
                </c:pt>
                <c:pt idx="26">
                  <c:v>14.233261246110612</c:v>
                </c:pt>
                <c:pt idx="27">
                  <c:v>14.188506104412726</c:v>
                </c:pt>
                <c:pt idx="28">
                  <c:v>14.034914924427131</c:v>
                </c:pt>
                <c:pt idx="29">
                  <c:v>13.875200827001784</c:v>
                </c:pt>
                <c:pt idx="30">
                  <c:v>13.737362989246094</c:v>
                </c:pt>
                <c:pt idx="31">
                  <c:v>12.505389856780601</c:v>
                </c:pt>
                <c:pt idx="32">
                  <c:v>12.807467187691289</c:v>
                </c:pt>
                <c:pt idx="33">
                  <c:v>11.562951297692768</c:v>
                </c:pt>
                <c:pt idx="34">
                  <c:v>11.900232721373008</c:v>
                </c:pt>
                <c:pt idx="35">
                  <c:v>12.059245571079252</c:v>
                </c:pt>
                <c:pt idx="36">
                  <c:v>12.004597509566889</c:v>
                </c:pt>
                <c:pt idx="37">
                  <c:v>12.495652971727933</c:v>
                </c:pt>
                <c:pt idx="38">
                  <c:v>12.657421263095832</c:v>
                </c:pt>
                <c:pt idx="39">
                  <c:v>12.202206278970168</c:v>
                </c:pt>
                <c:pt idx="40">
                  <c:v>12.332519579452399</c:v>
                </c:pt>
                <c:pt idx="41">
                  <c:v>12.258331362827946</c:v>
                </c:pt>
                <c:pt idx="42">
                  <c:v>12.662784589642104</c:v>
                </c:pt>
                <c:pt idx="43">
                  <c:v>13.130193845616521</c:v>
                </c:pt>
                <c:pt idx="44">
                  <c:v>14.301952231311622</c:v>
                </c:pt>
                <c:pt idx="45">
                  <c:v>14.447657746332032</c:v>
                </c:pt>
                <c:pt idx="46">
                  <c:v>14.454756910431582</c:v>
                </c:pt>
                <c:pt idx="47">
                  <c:v>14.594419086297499</c:v>
                </c:pt>
                <c:pt idx="48">
                  <c:v>16.097989015671047</c:v>
                </c:pt>
                <c:pt idx="49">
                  <c:v>15.812712962444817</c:v>
                </c:pt>
                <c:pt idx="50">
                  <c:v>15.818755491713619</c:v>
                </c:pt>
                <c:pt idx="51">
                  <c:v>15.894533475906593</c:v>
                </c:pt>
                <c:pt idx="52">
                  <c:v>15.245703120328738</c:v>
                </c:pt>
                <c:pt idx="53">
                  <c:v>15.334191549817691</c:v>
                </c:pt>
                <c:pt idx="54">
                  <c:v>15.259317355400114</c:v>
                </c:pt>
                <c:pt idx="55">
                  <c:v>14.440534555481108</c:v>
                </c:pt>
                <c:pt idx="56">
                  <c:v>14.60415652509138</c:v>
                </c:pt>
                <c:pt idx="57">
                  <c:v>20.002307082437717</c:v>
                </c:pt>
                <c:pt idx="58">
                  <c:v>20.742317340843158</c:v>
                </c:pt>
                <c:pt idx="59">
                  <c:v>21.03664159796141</c:v>
                </c:pt>
                <c:pt idx="60">
                  <c:v>20.788772623259018</c:v>
                </c:pt>
                <c:pt idx="61">
                  <c:v>20.859244897734168</c:v>
                </c:pt>
                <c:pt idx="62">
                  <c:v>21.011312207629377</c:v>
                </c:pt>
                <c:pt idx="63">
                  <c:v>20.989064369355056</c:v>
                </c:pt>
                <c:pt idx="64">
                  <c:v>20.847392517654015</c:v>
                </c:pt>
                <c:pt idx="65">
                  <c:v>20.930888257168764</c:v>
                </c:pt>
                <c:pt idx="66">
                  <c:v>20.932449247765142</c:v>
                </c:pt>
                <c:pt idx="67">
                  <c:v>21.091746219461157</c:v>
                </c:pt>
                <c:pt idx="68">
                  <c:v>20.975745098131501</c:v>
                </c:pt>
                <c:pt idx="69">
                  <c:v>20.917871913082731</c:v>
                </c:pt>
                <c:pt idx="70">
                  <c:v>20.757417146866448</c:v>
                </c:pt>
                <c:pt idx="71">
                  <c:v>20.656872077123225</c:v>
                </c:pt>
                <c:pt idx="72">
                  <c:v>20.955117095576536</c:v>
                </c:pt>
                <c:pt idx="73">
                  <c:v>20.768632049256478</c:v>
                </c:pt>
                <c:pt idx="74">
                  <c:v>20.616706640067349</c:v>
                </c:pt>
                <c:pt idx="75">
                  <c:v>20.716750435999419</c:v>
                </c:pt>
                <c:pt idx="76">
                  <c:v>20.63311641674974</c:v>
                </c:pt>
                <c:pt idx="77">
                  <c:v>20.653821002008812</c:v>
                </c:pt>
                <c:pt idx="78">
                  <c:v>20.759913089715933</c:v>
                </c:pt>
                <c:pt idx="79">
                  <c:v>20.467295814356227</c:v>
                </c:pt>
                <c:pt idx="80">
                  <c:v>19.684895839473228</c:v>
                </c:pt>
                <c:pt idx="81">
                  <c:v>19.647103869570252</c:v>
                </c:pt>
                <c:pt idx="82">
                  <c:v>19.640105498123006</c:v>
                </c:pt>
                <c:pt idx="83">
                  <c:v>19.510011641117341</c:v>
                </c:pt>
                <c:pt idx="84">
                  <c:v>18.716157450115844</c:v>
                </c:pt>
                <c:pt idx="85">
                  <c:v>18.630168142373901</c:v>
                </c:pt>
                <c:pt idx="86">
                  <c:v>18.622499693442961</c:v>
                </c:pt>
                <c:pt idx="87">
                  <c:v>18.692659658572726</c:v>
                </c:pt>
                <c:pt idx="88">
                  <c:v>19.350621435651309</c:v>
                </c:pt>
                <c:pt idx="89">
                  <c:v>19.223742511915439</c:v>
                </c:pt>
                <c:pt idx="90">
                  <c:v>19.069816665996061</c:v>
                </c:pt>
                <c:pt idx="91">
                  <c:v>19.812062524837224</c:v>
                </c:pt>
                <c:pt idx="92">
                  <c:v>19.990724772357225</c:v>
                </c:pt>
                <c:pt idx="93">
                  <c:v>15.253719663033612</c:v>
                </c:pt>
                <c:pt idx="94">
                  <c:v>14.554626572351552</c:v>
                </c:pt>
                <c:pt idx="95">
                  <c:v>14.103126222677812</c:v>
                </c:pt>
                <c:pt idx="96">
                  <c:v>14.111585887175393</c:v>
                </c:pt>
                <c:pt idx="97">
                  <c:v>14.388941744661947</c:v>
                </c:pt>
                <c:pt idx="98">
                  <c:v>14.175954352952289</c:v>
                </c:pt>
                <c:pt idx="99">
                  <c:v>14.189547241783117</c:v>
                </c:pt>
                <c:pt idx="100">
                  <c:v>14.270445307232054</c:v>
                </c:pt>
                <c:pt idx="101">
                  <c:v>14.551446074856916</c:v>
                </c:pt>
                <c:pt idx="102">
                  <c:v>14.665326531397422</c:v>
                </c:pt>
                <c:pt idx="103">
                  <c:v>14.375746702149646</c:v>
                </c:pt>
                <c:pt idx="104">
                  <c:v>14.393675012629121</c:v>
                </c:pt>
                <c:pt idx="105">
                  <c:v>14.365566967792288</c:v>
                </c:pt>
                <c:pt idx="106">
                  <c:v>14.610681680440528</c:v>
                </c:pt>
                <c:pt idx="107">
                  <c:v>15.751441595195985</c:v>
                </c:pt>
                <c:pt idx="108">
                  <c:v>15.461223240639168</c:v>
                </c:pt>
                <c:pt idx="109">
                  <c:v>15.289018836744313</c:v>
                </c:pt>
                <c:pt idx="110">
                  <c:v>15.392121243162208</c:v>
                </c:pt>
                <c:pt idx="111">
                  <c:v>15.245138084535691</c:v>
                </c:pt>
                <c:pt idx="112">
                  <c:v>15.172507954194268</c:v>
                </c:pt>
                <c:pt idx="113">
                  <c:v>15.216486879657452</c:v>
                </c:pt>
                <c:pt idx="114">
                  <c:v>14.577670091168773</c:v>
                </c:pt>
                <c:pt idx="115">
                  <c:v>14.672478385442819</c:v>
                </c:pt>
                <c:pt idx="116">
                  <c:v>14.656509037817559</c:v>
                </c:pt>
                <c:pt idx="117">
                  <c:v>14.542621218856866</c:v>
                </c:pt>
                <c:pt idx="118">
                  <c:v>14.596189171157953</c:v>
                </c:pt>
                <c:pt idx="119">
                  <c:v>14.572479966938216</c:v>
                </c:pt>
                <c:pt idx="120">
                  <c:v>13.865910386610473</c:v>
                </c:pt>
                <c:pt idx="121">
                  <c:v>13.86624202551031</c:v>
                </c:pt>
                <c:pt idx="122">
                  <c:v>13.848772026768769</c:v>
                </c:pt>
                <c:pt idx="123">
                  <c:v>13.836074487416393</c:v>
                </c:pt>
                <c:pt idx="124">
                  <c:v>12.95708353448088</c:v>
                </c:pt>
                <c:pt idx="125">
                  <c:v>12.928963075112407</c:v>
                </c:pt>
                <c:pt idx="126">
                  <c:v>12.929303369971693</c:v>
                </c:pt>
                <c:pt idx="127">
                  <c:v>11.528599786301818</c:v>
                </c:pt>
                <c:pt idx="128">
                  <c:v>11.004437459338133</c:v>
                </c:pt>
                <c:pt idx="129">
                  <c:v>10.957094246839592</c:v>
                </c:pt>
                <c:pt idx="130">
                  <c:v>10.680011575934509</c:v>
                </c:pt>
                <c:pt idx="131">
                  <c:v>10.646054233092341</c:v>
                </c:pt>
                <c:pt idx="132">
                  <c:v>10.567222281230492</c:v>
                </c:pt>
                <c:pt idx="133">
                  <c:v>10.242282234615354</c:v>
                </c:pt>
                <c:pt idx="134">
                  <c:v>10.643012822802715</c:v>
                </c:pt>
                <c:pt idx="135">
                  <c:v>10.644900117021569</c:v>
                </c:pt>
                <c:pt idx="136">
                  <c:v>10.472139200224575</c:v>
                </c:pt>
                <c:pt idx="137">
                  <c:v>10.174757018184104</c:v>
                </c:pt>
                <c:pt idx="138">
                  <c:v>10.025243343723217</c:v>
                </c:pt>
                <c:pt idx="139">
                  <c:v>10.167684328676161</c:v>
                </c:pt>
                <c:pt idx="140">
                  <c:v>10.24182369833856</c:v>
                </c:pt>
                <c:pt idx="141">
                  <c:v>10.274550063935616</c:v>
                </c:pt>
                <c:pt idx="142">
                  <c:v>10.204814440834619</c:v>
                </c:pt>
                <c:pt idx="143">
                  <c:v>8.0565162486688795</c:v>
                </c:pt>
                <c:pt idx="144">
                  <c:v>8.0307613073074382</c:v>
                </c:pt>
                <c:pt idx="145">
                  <c:v>8.2350607681113885</c:v>
                </c:pt>
                <c:pt idx="146">
                  <c:v>8.1767115888192734</c:v>
                </c:pt>
                <c:pt idx="147">
                  <c:v>8.1773253954323621</c:v>
                </c:pt>
                <c:pt idx="148">
                  <c:v>8.351433368097636</c:v>
                </c:pt>
                <c:pt idx="149">
                  <c:v>8.258395985729484</c:v>
                </c:pt>
                <c:pt idx="150">
                  <c:v>8.1713459117044582</c:v>
                </c:pt>
                <c:pt idx="151">
                  <c:v>7.9636852905848894</c:v>
                </c:pt>
                <c:pt idx="152">
                  <c:v>8.1665188480047632</c:v>
                </c:pt>
                <c:pt idx="153">
                  <c:v>8.199101737403959</c:v>
                </c:pt>
                <c:pt idx="154">
                  <c:v>8.3158485656317023</c:v>
                </c:pt>
                <c:pt idx="155">
                  <c:v>8.3277401446752375</c:v>
                </c:pt>
                <c:pt idx="156">
                  <c:v>8.4275065045710136</c:v>
                </c:pt>
                <c:pt idx="157">
                  <c:v>8.4302437576609961</c:v>
                </c:pt>
                <c:pt idx="158">
                  <c:v>8.4175119573722892</c:v>
                </c:pt>
                <c:pt idx="159">
                  <c:v>8.1475421378723407</c:v>
                </c:pt>
                <c:pt idx="160">
                  <c:v>8.1481969651538133</c:v>
                </c:pt>
                <c:pt idx="161">
                  <c:v>8.1419694504826676</c:v>
                </c:pt>
                <c:pt idx="162">
                  <c:v>8.7389146679772143</c:v>
                </c:pt>
                <c:pt idx="163">
                  <c:v>8.6367080399623024</c:v>
                </c:pt>
                <c:pt idx="164">
                  <c:v>8.9217955025633238</c:v>
                </c:pt>
                <c:pt idx="165">
                  <c:v>8.9503942301682962</c:v>
                </c:pt>
                <c:pt idx="166">
                  <c:v>9.5032077758620215</c:v>
                </c:pt>
                <c:pt idx="167">
                  <c:v>9.7224882563914257</c:v>
                </c:pt>
                <c:pt idx="168">
                  <c:v>10.05416996632005</c:v>
                </c:pt>
                <c:pt idx="169">
                  <c:v>9.7214934430111981</c:v>
                </c:pt>
                <c:pt idx="170">
                  <c:v>9.6557197194824713</c:v>
                </c:pt>
                <c:pt idx="171">
                  <c:v>9.9688543968877408</c:v>
                </c:pt>
                <c:pt idx="172">
                  <c:v>10.25611725437674</c:v>
                </c:pt>
                <c:pt idx="173">
                  <c:v>10.007917985363038</c:v>
                </c:pt>
                <c:pt idx="174">
                  <c:v>10.543540708203317</c:v>
                </c:pt>
                <c:pt idx="175">
                  <c:v>11.422638743389724</c:v>
                </c:pt>
                <c:pt idx="176">
                  <c:v>11.268455076681665</c:v>
                </c:pt>
                <c:pt idx="177">
                  <c:v>11.708639748754628</c:v>
                </c:pt>
                <c:pt idx="178">
                  <c:v>11.264275948864213</c:v>
                </c:pt>
                <c:pt idx="179">
                  <c:v>11.256495136059808</c:v>
                </c:pt>
                <c:pt idx="180">
                  <c:v>11.274114398971024</c:v>
                </c:pt>
                <c:pt idx="181">
                  <c:v>11.600451015367655</c:v>
                </c:pt>
                <c:pt idx="182">
                  <c:v>11.708588495588362</c:v>
                </c:pt>
                <c:pt idx="183">
                  <c:v>11.73023333102236</c:v>
                </c:pt>
                <c:pt idx="184">
                  <c:v>11.932604067986041</c:v>
                </c:pt>
                <c:pt idx="185">
                  <c:v>11.981882030824313</c:v>
                </c:pt>
                <c:pt idx="186">
                  <c:v>12.111107880824324</c:v>
                </c:pt>
                <c:pt idx="187">
                  <c:v>15.408952507757325</c:v>
                </c:pt>
                <c:pt idx="188">
                  <c:v>15.581812800584663</c:v>
                </c:pt>
                <c:pt idx="189">
                  <c:v>15.951806939889833</c:v>
                </c:pt>
                <c:pt idx="190">
                  <c:v>16.071600263112334</c:v>
                </c:pt>
                <c:pt idx="191">
                  <c:v>16.211995015537443</c:v>
                </c:pt>
                <c:pt idx="192">
                  <c:v>16.240764702209201</c:v>
                </c:pt>
                <c:pt idx="193">
                  <c:v>16.510365104849758</c:v>
                </c:pt>
                <c:pt idx="194">
                  <c:v>16.5315789864352</c:v>
                </c:pt>
                <c:pt idx="195">
                  <c:v>16.556336656752809</c:v>
                </c:pt>
                <c:pt idx="196">
                  <c:v>16.76839019433282</c:v>
                </c:pt>
                <c:pt idx="197">
                  <c:v>16.851370024637241</c:v>
                </c:pt>
                <c:pt idx="198">
                  <c:v>16.682242041656121</c:v>
                </c:pt>
                <c:pt idx="199">
                  <c:v>16.759489116407181</c:v>
                </c:pt>
                <c:pt idx="200">
                  <c:v>16.877545560309134</c:v>
                </c:pt>
                <c:pt idx="201">
                  <c:v>17.062673613455633</c:v>
                </c:pt>
                <c:pt idx="202">
                  <c:v>16.76207603055925</c:v>
                </c:pt>
                <c:pt idx="203">
                  <c:v>16.744254739879651</c:v>
                </c:pt>
                <c:pt idx="204">
                  <c:v>17.053974604253259</c:v>
                </c:pt>
                <c:pt idx="205">
                  <c:v>17.179035240104461</c:v>
                </c:pt>
                <c:pt idx="206">
                  <c:v>17.416252974556706</c:v>
                </c:pt>
                <c:pt idx="207">
                  <c:v>17.510034593769277</c:v>
                </c:pt>
                <c:pt idx="208">
                  <c:v>17.485935754448377</c:v>
                </c:pt>
                <c:pt idx="209">
                  <c:v>17.41583677141562</c:v>
                </c:pt>
                <c:pt idx="210">
                  <c:v>17.095629002348417</c:v>
                </c:pt>
                <c:pt idx="211">
                  <c:v>16.796041191749726</c:v>
                </c:pt>
                <c:pt idx="212">
                  <c:v>17.108424840561035</c:v>
                </c:pt>
                <c:pt idx="213">
                  <c:v>16.912245764598737</c:v>
                </c:pt>
                <c:pt idx="214">
                  <c:v>17.646072660821186</c:v>
                </c:pt>
                <c:pt idx="215">
                  <c:v>17.646393397541445</c:v>
                </c:pt>
                <c:pt idx="216">
                  <c:v>17.70425313277536</c:v>
                </c:pt>
                <c:pt idx="217">
                  <c:v>18.299731135054181</c:v>
                </c:pt>
                <c:pt idx="218">
                  <c:v>18.545639473993344</c:v>
                </c:pt>
                <c:pt idx="219">
                  <c:v>19.029523141008593</c:v>
                </c:pt>
                <c:pt idx="220">
                  <c:v>18.977993885107061</c:v>
                </c:pt>
                <c:pt idx="221">
                  <c:v>18.946464851413069</c:v>
                </c:pt>
                <c:pt idx="222">
                  <c:v>18.944203761212037</c:v>
                </c:pt>
                <c:pt idx="223">
                  <c:v>17.24585492827655</c:v>
                </c:pt>
                <c:pt idx="224">
                  <c:v>17.630403506928147</c:v>
                </c:pt>
                <c:pt idx="225">
                  <c:v>17.038016019616439</c:v>
                </c:pt>
                <c:pt idx="226">
                  <c:v>17.252254821752402</c:v>
                </c:pt>
                <c:pt idx="227">
                  <c:v>16.938780566602905</c:v>
                </c:pt>
                <c:pt idx="228">
                  <c:v>16.774949247242045</c:v>
                </c:pt>
                <c:pt idx="229">
                  <c:v>16.717464070518108</c:v>
                </c:pt>
                <c:pt idx="230">
                  <c:v>16.700687944884404</c:v>
                </c:pt>
                <c:pt idx="231">
                  <c:v>16.869469370790476</c:v>
                </c:pt>
                <c:pt idx="232">
                  <c:v>16.829230296363086</c:v>
                </c:pt>
                <c:pt idx="233">
                  <c:v>16.903689797315465</c:v>
                </c:pt>
                <c:pt idx="234">
                  <c:v>17.345461470676344</c:v>
                </c:pt>
                <c:pt idx="235">
                  <c:v>17.363825776413567</c:v>
                </c:pt>
                <c:pt idx="236">
                  <c:v>18.292587252917478</c:v>
                </c:pt>
                <c:pt idx="237">
                  <c:v>18.670951316460371</c:v>
                </c:pt>
                <c:pt idx="238">
                  <c:v>19.003121619372674</c:v>
                </c:pt>
                <c:pt idx="239">
                  <c:v>18.792586375514208</c:v>
                </c:pt>
                <c:pt idx="240">
                  <c:v>18.677471309315468</c:v>
                </c:pt>
                <c:pt idx="241">
                  <c:v>18.673740326725834</c:v>
                </c:pt>
                <c:pt idx="242">
                  <c:v>17.574993017370261</c:v>
                </c:pt>
                <c:pt idx="243">
                  <c:v>18.385223390886477</c:v>
                </c:pt>
                <c:pt idx="244">
                  <c:v>18.718877808624605</c:v>
                </c:pt>
                <c:pt idx="245">
                  <c:v>18.656186409995428</c:v>
                </c:pt>
                <c:pt idx="246">
                  <c:v>18.710752929048496</c:v>
                </c:pt>
                <c:pt idx="247">
                  <c:v>18.325251496971116</c:v>
                </c:pt>
                <c:pt idx="248">
                  <c:v>18.142769611495975</c:v>
                </c:pt>
                <c:pt idx="249">
                  <c:v>18.512033680980579</c:v>
                </c:pt>
                <c:pt idx="250">
                  <c:v>18.011543217475257</c:v>
                </c:pt>
                <c:pt idx="251">
                  <c:v>18.289032369072377</c:v>
                </c:pt>
                <c:pt idx="252">
                  <c:v>18.192488379148791</c:v>
                </c:pt>
                <c:pt idx="253">
                  <c:v>17.435849817213725</c:v>
                </c:pt>
                <c:pt idx="254">
                  <c:v>17.055580387906669</c:v>
                </c:pt>
                <c:pt idx="255">
                  <c:v>16.462869845879396</c:v>
                </c:pt>
                <c:pt idx="256">
                  <c:v>16.47848928155452</c:v>
                </c:pt>
                <c:pt idx="257">
                  <c:v>16.460063553058504</c:v>
                </c:pt>
                <c:pt idx="258">
                  <c:v>16.564337828726586</c:v>
                </c:pt>
                <c:pt idx="259">
                  <c:v>16.142162802932361</c:v>
                </c:pt>
                <c:pt idx="260">
                  <c:v>15.393807378699302</c:v>
                </c:pt>
                <c:pt idx="261">
                  <c:v>15.381753953716618</c:v>
                </c:pt>
                <c:pt idx="262">
                  <c:v>14.929604318483618</c:v>
                </c:pt>
                <c:pt idx="263">
                  <c:v>15.031719843224037</c:v>
                </c:pt>
                <c:pt idx="264">
                  <c:v>15.082008143867267</c:v>
                </c:pt>
                <c:pt idx="265">
                  <c:v>15.049111250331796</c:v>
                </c:pt>
                <c:pt idx="266">
                  <c:v>14.968432299643352</c:v>
                </c:pt>
                <c:pt idx="267">
                  <c:v>14.555407394239635</c:v>
                </c:pt>
                <c:pt idx="268">
                  <c:v>14.619936217373507</c:v>
                </c:pt>
                <c:pt idx="269">
                  <c:v>13.902872902248561</c:v>
                </c:pt>
                <c:pt idx="270">
                  <c:v>13.052731970054612</c:v>
                </c:pt>
                <c:pt idx="271">
                  <c:v>13.10378284531785</c:v>
                </c:pt>
                <c:pt idx="272">
                  <c:v>11.049445961657481</c:v>
                </c:pt>
                <c:pt idx="273">
                  <c:v>10.249318012078499</c:v>
                </c:pt>
                <c:pt idx="274">
                  <c:v>9.9719422394282606</c:v>
                </c:pt>
                <c:pt idx="275">
                  <c:v>9.1207385582737199</c:v>
                </c:pt>
                <c:pt idx="276">
                  <c:v>8.8829972721660475</c:v>
                </c:pt>
                <c:pt idx="277">
                  <c:v>8.7466427953592749</c:v>
                </c:pt>
                <c:pt idx="278">
                  <c:v>8.7441215696518082</c:v>
                </c:pt>
                <c:pt idx="279">
                  <c:v>7.7280431264943008</c:v>
                </c:pt>
                <c:pt idx="280">
                  <c:v>7.694740124674623</c:v>
                </c:pt>
                <c:pt idx="281">
                  <c:v>7.7051389839893583</c:v>
                </c:pt>
                <c:pt idx="282">
                  <c:v>7.6893500853811965</c:v>
                </c:pt>
                <c:pt idx="283">
                  <c:v>7.7078425772353825</c:v>
                </c:pt>
                <c:pt idx="284">
                  <c:v>7.6816812022384884</c:v>
                </c:pt>
                <c:pt idx="285">
                  <c:v>7.3046420626686928</c:v>
                </c:pt>
                <c:pt idx="286">
                  <c:v>7.32168588185493</c:v>
                </c:pt>
                <c:pt idx="287">
                  <c:v>6.8760443362645418</c:v>
                </c:pt>
                <c:pt idx="288">
                  <c:v>6.8620120417098667</c:v>
                </c:pt>
                <c:pt idx="289">
                  <c:v>7.0505171121485528</c:v>
                </c:pt>
                <c:pt idx="290">
                  <c:v>6.9278438135591323</c:v>
                </c:pt>
                <c:pt idx="291">
                  <c:v>7.0966045237104476</c:v>
                </c:pt>
                <c:pt idx="292">
                  <c:v>7.2307228987450847</c:v>
                </c:pt>
                <c:pt idx="293">
                  <c:v>7.3706980446086661</c:v>
                </c:pt>
                <c:pt idx="294">
                  <c:v>7.3264482518703646</c:v>
                </c:pt>
                <c:pt idx="295">
                  <c:v>7.3237301617601398</c:v>
                </c:pt>
                <c:pt idx="296">
                  <c:v>7.4942323262599206</c:v>
                </c:pt>
                <c:pt idx="297">
                  <c:v>7.4962289602967589</c:v>
                </c:pt>
                <c:pt idx="298">
                  <c:v>7.8868654017717583</c:v>
                </c:pt>
                <c:pt idx="299">
                  <c:v>7.7834332644641782</c:v>
                </c:pt>
                <c:pt idx="300">
                  <c:v>8.512807478404584</c:v>
                </c:pt>
                <c:pt idx="301">
                  <c:v>8.7636830284154126</c:v>
                </c:pt>
                <c:pt idx="302">
                  <c:v>8.6818351472257831</c:v>
                </c:pt>
                <c:pt idx="303">
                  <c:v>8.9271094373577817</c:v>
                </c:pt>
                <c:pt idx="304">
                  <c:v>8.8136119833085882</c:v>
                </c:pt>
                <c:pt idx="305">
                  <c:v>10.254090568329884</c:v>
                </c:pt>
                <c:pt idx="306">
                  <c:v>10.080055827334252</c:v>
                </c:pt>
                <c:pt idx="307">
                  <c:v>10.072109433537003</c:v>
                </c:pt>
                <c:pt idx="308">
                  <c:v>11.394956274858087</c:v>
                </c:pt>
                <c:pt idx="309">
                  <c:v>14.968171818363235</c:v>
                </c:pt>
                <c:pt idx="310">
                  <c:v>15.296798860917754</c:v>
                </c:pt>
                <c:pt idx="311">
                  <c:v>15.319379647257819</c:v>
                </c:pt>
                <c:pt idx="312">
                  <c:v>15.823836532598873</c:v>
                </c:pt>
                <c:pt idx="313">
                  <c:v>16.802510457116746</c:v>
                </c:pt>
                <c:pt idx="314">
                  <c:v>17.707829515956</c:v>
                </c:pt>
                <c:pt idx="315">
                  <c:v>18.692424361494297</c:v>
                </c:pt>
                <c:pt idx="316">
                  <c:v>18.993024723089668</c:v>
                </c:pt>
                <c:pt idx="317">
                  <c:v>18.993173752752828</c:v>
                </c:pt>
                <c:pt idx="318">
                  <c:v>19.559042128948263</c:v>
                </c:pt>
                <c:pt idx="319">
                  <c:v>19.629434073203338</c:v>
                </c:pt>
                <c:pt idx="320">
                  <c:v>19.697805809278986</c:v>
                </c:pt>
                <c:pt idx="321">
                  <c:v>19.595527913606279</c:v>
                </c:pt>
                <c:pt idx="322">
                  <c:v>19.898149717636361</c:v>
                </c:pt>
                <c:pt idx="323">
                  <c:v>19.91613307302249</c:v>
                </c:pt>
                <c:pt idx="324">
                  <c:v>19.966652785234565</c:v>
                </c:pt>
                <c:pt idx="325">
                  <c:v>20.044700034795945</c:v>
                </c:pt>
                <c:pt idx="326">
                  <c:v>20.365440347845983</c:v>
                </c:pt>
                <c:pt idx="327">
                  <c:v>20.205945580999085</c:v>
                </c:pt>
                <c:pt idx="328">
                  <c:v>20.565677517560637</c:v>
                </c:pt>
                <c:pt idx="329">
                  <c:v>20.731684419201866</c:v>
                </c:pt>
              </c:numCache>
            </c:numRef>
          </c:val>
        </c:ser>
        <c:ser>
          <c:idx val="1"/>
          <c:order val="1"/>
          <c:tx>
            <c:v>5 Year MA</c:v>
          </c:tx>
          <c:marker>
            <c:symbol val="none"/>
          </c:marker>
          <c:cat>
            <c:numRef>
              <c:f>'S&amp;P vol'!$A$39:$A$368</c:f>
              <c:numCache>
                <c:formatCode>m/d/yyyy</c:formatCode>
                <c:ptCount val="330"/>
                <c:pt idx="0">
                  <c:v>30347</c:v>
                </c:pt>
                <c:pt idx="1">
                  <c:v>30375</c:v>
                </c:pt>
                <c:pt idx="2">
                  <c:v>30406</c:v>
                </c:pt>
                <c:pt idx="3">
                  <c:v>30435</c:v>
                </c:pt>
                <c:pt idx="4">
                  <c:v>30467</c:v>
                </c:pt>
                <c:pt idx="5">
                  <c:v>30497</c:v>
                </c:pt>
                <c:pt idx="6">
                  <c:v>30526</c:v>
                </c:pt>
                <c:pt idx="7">
                  <c:v>30559</c:v>
                </c:pt>
                <c:pt idx="8">
                  <c:v>30589</c:v>
                </c:pt>
                <c:pt idx="9">
                  <c:v>30620</c:v>
                </c:pt>
                <c:pt idx="10">
                  <c:v>30650</c:v>
                </c:pt>
                <c:pt idx="11">
                  <c:v>30680</c:v>
                </c:pt>
                <c:pt idx="12">
                  <c:v>30712</c:v>
                </c:pt>
                <c:pt idx="13">
                  <c:v>30741</c:v>
                </c:pt>
                <c:pt idx="14">
                  <c:v>30771</c:v>
                </c:pt>
                <c:pt idx="15">
                  <c:v>30802</c:v>
                </c:pt>
                <c:pt idx="16">
                  <c:v>30833</c:v>
                </c:pt>
                <c:pt idx="17">
                  <c:v>30862</c:v>
                </c:pt>
                <c:pt idx="18">
                  <c:v>30894</c:v>
                </c:pt>
                <c:pt idx="19">
                  <c:v>30925</c:v>
                </c:pt>
                <c:pt idx="20">
                  <c:v>30953</c:v>
                </c:pt>
                <c:pt idx="21">
                  <c:v>30986</c:v>
                </c:pt>
                <c:pt idx="22">
                  <c:v>31016</c:v>
                </c:pt>
                <c:pt idx="23">
                  <c:v>31047</c:v>
                </c:pt>
                <c:pt idx="24">
                  <c:v>31078</c:v>
                </c:pt>
                <c:pt idx="25">
                  <c:v>31106</c:v>
                </c:pt>
                <c:pt idx="26">
                  <c:v>31135</c:v>
                </c:pt>
                <c:pt idx="27">
                  <c:v>31167</c:v>
                </c:pt>
                <c:pt idx="28">
                  <c:v>31198</c:v>
                </c:pt>
                <c:pt idx="29">
                  <c:v>31226</c:v>
                </c:pt>
                <c:pt idx="30">
                  <c:v>31259</c:v>
                </c:pt>
                <c:pt idx="31">
                  <c:v>31289</c:v>
                </c:pt>
                <c:pt idx="32">
                  <c:v>31320</c:v>
                </c:pt>
                <c:pt idx="33">
                  <c:v>31351</c:v>
                </c:pt>
                <c:pt idx="34">
                  <c:v>31380</c:v>
                </c:pt>
                <c:pt idx="35">
                  <c:v>31412</c:v>
                </c:pt>
                <c:pt idx="36">
                  <c:v>31443</c:v>
                </c:pt>
                <c:pt idx="37">
                  <c:v>31471</c:v>
                </c:pt>
                <c:pt idx="38">
                  <c:v>31502</c:v>
                </c:pt>
                <c:pt idx="39">
                  <c:v>31532</c:v>
                </c:pt>
                <c:pt idx="40">
                  <c:v>31562</c:v>
                </c:pt>
                <c:pt idx="41">
                  <c:v>31593</c:v>
                </c:pt>
                <c:pt idx="42">
                  <c:v>31624</c:v>
                </c:pt>
                <c:pt idx="43">
                  <c:v>31653</c:v>
                </c:pt>
                <c:pt idx="44">
                  <c:v>31685</c:v>
                </c:pt>
                <c:pt idx="45">
                  <c:v>31716</c:v>
                </c:pt>
                <c:pt idx="46">
                  <c:v>31744</c:v>
                </c:pt>
                <c:pt idx="47">
                  <c:v>31777</c:v>
                </c:pt>
                <c:pt idx="48">
                  <c:v>31807</c:v>
                </c:pt>
                <c:pt idx="49">
                  <c:v>31835</c:v>
                </c:pt>
                <c:pt idx="50">
                  <c:v>31867</c:v>
                </c:pt>
                <c:pt idx="51">
                  <c:v>31897</c:v>
                </c:pt>
                <c:pt idx="52">
                  <c:v>31926</c:v>
                </c:pt>
                <c:pt idx="53">
                  <c:v>31958</c:v>
                </c:pt>
                <c:pt idx="54">
                  <c:v>31989</c:v>
                </c:pt>
                <c:pt idx="55">
                  <c:v>32020</c:v>
                </c:pt>
                <c:pt idx="56">
                  <c:v>32050</c:v>
                </c:pt>
                <c:pt idx="57">
                  <c:v>32080</c:v>
                </c:pt>
                <c:pt idx="58">
                  <c:v>32111</c:v>
                </c:pt>
                <c:pt idx="59">
                  <c:v>32142</c:v>
                </c:pt>
                <c:pt idx="60">
                  <c:v>32171</c:v>
                </c:pt>
                <c:pt idx="61">
                  <c:v>32202</c:v>
                </c:pt>
                <c:pt idx="62">
                  <c:v>32233</c:v>
                </c:pt>
                <c:pt idx="63">
                  <c:v>32262</c:v>
                </c:pt>
                <c:pt idx="64">
                  <c:v>32294</c:v>
                </c:pt>
                <c:pt idx="65">
                  <c:v>32324</c:v>
                </c:pt>
                <c:pt idx="66">
                  <c:v>32353</c:v>
                </c:pt>
                <c:pt idx="67">
                  <c:v>32386</c:v>
                </c:pt>
                <c:pt idx="68">
                  <c:v>32416</c:v>
                </c:pt>
                <c:pt idx="69">
                  <c:v>32447</c:v>
                </c:pt>
                <c:pt idx="70">
                  <c:v>32477</c:v>
                </c:pt>
                <c:pt idx="71">
                  <c:v>32507</c:v>
                </c:pt>
                <c:pt idx="72">
                  <c:v>32539</c:v>
                </c:pt>
                <c:pt idx="73">
                  <c:v>32567</c:v>
                </c:pt>
                <c:pt idx="74">
                  <c:v>32598</c:v>
                </c:pt>
                <c:pt idx="75">
                  <c:v>32626</c:v>
                </c:pt>
                <c:pt idx="76">
                  <c:v>32659</c:v>
                </c:pt>
                <c:pt idx="77">
                  <c:v>32689</c:v>
                </c:pt>
                <c:pt idx="78">
                  <c:v>32720</c:v>
                </c:pt>
                <c:pt idx="79">
                  <c:v>32751</c:v>
                </c:pt>
                <c:pt idx="80">
                  <c:v>32780</c:v>
                </c:pt>
                <c:pt idx="81">
                  <c:v>32812</c:v>
                </c:pt>
                <c:pt idx="82">
                  <c:v>32842</c:v>
                </c:pt>
                <c:pt idx="83">
                  <c:v>32871</c:v>
                </c:pt>
                <c:pt idx="84">
                  <c:v>32904</c:v>
                </c:pt>
                <c:pt idx="85">
                  <c:v>32932</c:v>
                </c:pt>
                <c:pt idx="86">
                  <c:v>32962</c:v>
                </c:pt>
                <c:pt idx="87">
                  <c:v>32993</c:v>
                </c:pt>
                <c:pt idx="88">
                  <c:v>33024</c:v>
                </c:pt>
                <c:pt idx="89">
                  <c:v>33053</c:v>
                </c:pt>
                <c:pt idx="90">
                  <c:v>33085</c:v>
                </c:pt>
                <c:pt idx="91">
                  <c:v>33116</c:v>
                </c:pt>
                <c:pt idx="92">
                  <c:v>33144</c:v>
                </c:pt>
                <c:pt idx="93">
                  <c:v>33177</c:v>
                </c:pt>
                <c:pt idx="94">
                  <c:v>33207</c:v>
                </c:pt>
                <c:pt idx="95">
                  <c:v>33238</c:v>
                </c:pt>
                <c:pt idx="96">
                  <c:v>33269</c:v>
                </c:pt>
                <c:pt idx="97">
                  <c:v>33297</c:v>
                </c:pt>
                <c:pt idx="98">
                  <c:v>33326</c:v>
                </c:pt>
                <c:pt idx="99">
                  <c:v>33358</c:v>
                </c:pt>
                <c:pt idx="100">
                  <c:v>33389</c:v>
                </c:pt>
                <c:pt idx="101">
                  <c:v>33417</c:v>
                </c:pt>
                <c:pt idx="102">
                  <c:v>33450</c:v>
                </c:pt>
                <c:pt idx="103">
                  <c:v>33480</c:v>
                </c:pt>
                <c:pt idx="104">
                  <c:v>33511</c:v>
                </c:pt>
                <c:pt idx="105">
                  <c:v>33542</c:v>
                </c:pt>
                <c:pt idx="106">
                  <c:v>33571</c:v>
                </c:pt>
                <c:pt idx="107">
                  <c:v>33603</c:v>
                </c:pt>
                <c:pt idx="108">
                  <c:v>33634</c:v>
                </c:pt>
                <c:pt idx="109">
                  <c:v>33662</c:v>
                </c:pt>
                <c:pt idx="110">
                  <c:v>33694</c:v>
                </c:pt>
                <c:pt idx="111">
                  <c:v>33724</c:v>
                </c:pt>
                <c:pt idx="112">
                  <c:v>33753</c:v>
                </c:pt>
                <c:pt idx="113">
                  <c:v>33785</c:v>
                </c:pt>
                <c:pt idx="114">
                  <c:v>33816</c:v>
                </c:pt>
                <c:pt idx="115">
                  <c:v>33847</c:v>
                </c:pt>
                <c:pt idx="116">
                  <c:v>33877</c:v>
                </c:pt>
                <c:pt idx="117">
                  <c:v>33907</c:v>
                </c:pt>
                <c:pt idx="118">
                  <c:v>33938</c:v>
                </c:pt>
                <c:pt idx="119">
                  <c:v>33969</c:v>
                </c:pt>
                <c:pt idx="120">
                  <c:v>33998</c:v>
                </c:pt>
                <c:pt idx="121">
                  <c:v>34026</c:v>
                </c:pt>
                <c:pt idx="122">
                  <c:v>34059</c:v>
                </c:pt>
                <c:pt idx="123">
                  <c:v>34089</c:v>
                </c:pt>
                <c:pt idx="124">
                  <c:v>34120</c:v>
                </c:pt>
                <c:pt idx="125">
                  <c:v>34150</c:v>
                </c:pt>
                <c:pt idx="126">
                  <c:v>34180</c:v>
                </c:pt>
                <c:pt idx="127">
                  <c:v>34212</c:v>
                </c:pt>
                <c:pt idx="128">
                  <c:v>34242</c:v>
                </c:pt>
                <c:pt idx="129">
                  <c:v>34271</c:v>
                </c:pt>
                <c:pt idx="130">
                  <c:v>34303</c:v>
                </c:pt>
                <c:pt idx="131">
                  <c:v>34334</c:v>
                </c:pt>
                <c:pt idx="132">
                  <c:v>34365</c:v>
                </c:pt>
                <c:pt idx="133">
                  <c:v>34393</c:v>
                </c:pt>
                <c:pt idx="134">
                  <c:v>34424</c:v>
                </c:pt>
                <c:pt idx="135">
                  <c:v>34453</c:v>
                </c:pt>
                <c:pt idx="136">
                  <c:v>34485</c:v>
                </c:pt>
                <c:pt idx="137">
                  <c:v>34515</c:v>
                </c:pt>
                <c:pt idx="138">
                  <c:v>34544</c:v>
                </c:pt>
                <c:pt idx="139">
                  <c:v>34577</c:v>
                </c:pt>
                <c:pt idx="140">
                  <c:v>34607</c:v>
                </c:pt>
                <c:pt idx="141">
                  <c:v>34638</c:v>
                </c:pt>
                <c:pt idx="142">
                  <c:v>34668</c:v>
                </c:pt>
                <c:pt idx="143">
                  <c:v>34698</c:v>
                </c:pt>
                <c:pt idx="144">
                  <c:v>34730</c:v>
                </c:pt>
                <c:pt idx="145">
                  <c:v>34758</c:v>
                </c:pt>
                <c:pt idx="146">
                  <c:v>34789</c:v>
                </c:pt>
                <c:pt idx="147">
                  <c:v>34817</c:v>
                </c:pt>
                <c:pt idx="148">
                  <c:v>34850</c:v>
                </c:pt>
                <c:pt idx="149">
                  <c:v>34880</c:v>
                </c:pt>
                <c:pt idx="150">
                  <c:v>34911</c:v>
                </c:pt>
                <c:pt idx="151">
                  <c:v>34942</c:v>
                </c:pt>
                <c:pt idx="152">
                  <c:v>34971</c:v>
                </c:pt>
                <c:pt idx="153">
                  <c:v>35003</c:v>
                </c:pt>
                <c:pt idx="154">
                  <c:v>35033</c:v>
                </c:pt>
                <c:pt idx="155">
                  <c:v>35062</c:v>
                </c:pt>
                <c:pt idx="156">
                  <c:v>35095</c:v>
                </c:pt>
                <c:pt idx="157">
                  <c:v>35124</c:v>
                </c:pt>
                <c:pt idx="158">
                  <c:v>35153</c:v>
                </c:pt>
                <c:pt idx="159">
                  <c:v>35185</c:v>
                </c:pt>
                <c:pt idx="160">
                  <c:v>35216</c:v>
                </c:pt>
                <c:pt idx="161">
                  <c:v>35244</c:v>
                </c:pt>
                <c:pt idx="162">
                  <c:v>35277</c:v>
                </c:pt>
                <c:pt idx="163">
                  <c:v>35307</c:v>
                </c:pt>
                <c:pt idx="164">
                  <c:v>35338</c:v>
                </c:pt>
                <c:pt idx="165">
                  <c:v>35369</c:v>
                </c:pt>
                <c:pt idx="166">
                  <c:v>35398</c:v>
                </c:pt>
                <c:pt idx="167">
                  <c:v>35430</c:v>
                </c:pt>
                <c:pt idx="168">
                  <c:v>35461</c:v>
                </c:pt>
                <c:pt idx="169">
                  <c:v>35489</c:v>
                </c:pt>
                <c:pt idx="170">
                  <c:v>35520</c:v>
                </c:pt>
                <c:pt idx="171">
                  <c:v>35550</c:v>
                </c:pt>
                <c:pt idx="172">
                  <c:v>35580</c:v>
                </c:pt>
                <c:pt idx="173">
                  <c:v>35611</c:v>
                </c:pt>
                <c:pt idx="174">
                  <c:v>35642</c:v>
                </c:pt>
                <c:pt idx="175">
                  <c:v>35671</c:v>
                </c:pt>
                <c:pt idx="176">
                  <c:v>35703</c:v>
                </c:pt>
                <c:pt idx="177">
                  <c:v>35734</c:v>
                </c:pt>
                <c:pt idx="178">
                  <c:v>35762</c:v>
                </c:pt>
                <c:pt idx="179">
                  <c:v>35795</c:v>
                </c:pt>
                <c:pt idx="180">
                  <c:v>35825</c:v>
                </c:pt>
                <c:pt idx="181">
                  <c:v>35853</c:v>
                </c:pt>
                <c:pt idx="182">
                  <c:v>35885</c:v>
                </c:pt>
                <c:pt idx="183">
                  <c:v>35915</c:v>
                </c:pt>
                <c:pt idx="184">
                  <c:v>35944</c:v>
                </c:pt>
                <c:pt idx="185">
                  <c:v>35976</c:v>
                </c:pt>
                <c:pt idx="186">
                  <c:v>36007</c:v>
                </c:pt>
                <c:pt idx="187">
                  <c:v>36038</c:v>
                </c:pt>
                <c:pt idx="188">
                  <c:v>36068</c:v>
                </c:pt>
                <c:pt idx="189">
                  <c:v>36098</c:v>
                </c:pt>
                <c:pt idx="190">
                  <c:v>36129</c:v>
                </c:pt>
                <c:pt idx="191">
                  <c:v>36160</c:v>
                </c:pt>
                <c:pt idx="192">
                  <c:v>36189</c:v>
                </c:pt>
                <c:pt idx="193">
                  <c:v>36217</c:v>
                </c:pt>
                <c:pt idx="194">
                  <c:v>36250</c:v>
                </c:pt>
                <c:pt idx="195">
                  <c:v>36280</c:v>
                </c:pt>
                <c:pt idx="196">
                  <c:v>36311</c:v>
                </c:pt>
                <c:pt idx="197">
                  <c:v>36341</c:v>
                </c:pt>
                <c:pt idx="198">
                  <c:v>36371</c:v>
                </c:pt>
                <c:pt idx="199">
                  <c:v>36403</c:v>
                </c:pt>
                <c:pt idx="200">
                  <c:v>36433</c:v>
                </c:pt>
                <c:pt idx="201">
                  <c:v>36462</c:v>
                </c:pt>
                <c:pt idx="202">
                  <c:v>36494</c:v>
                </c:pt>
                <c:pt idx="203">
                  <c:v>36525</c:v>
                </c:pt>
                <c:pt idx="204">
                  <c:v>36556</c:v>
                </c:pt>
                <c:pt idx="205">
                  <c:v>36585</c:v>
                </c:pt>
                <c:pt idx="206">
                  <c:v>36616</c:v>
                </c:pt>
                <c:pt idx="207">
                  <c:v>36644</c:v>
                </c:pt>
                <c:pt idx="208">
                  <c:v>36677</c:v>
                </c:pt>
                <c:pt idx="209">
                  <c:v>36707</c:v>
                </c:pt>
                <c:pt idx="210">
                  <c:v>36738</c:v>
                </c:pt>
                <c:pt idx="211">
                  <c:v>36769</c:v>
                </c:pt>
                <c:pt idx="212">
                  <c:v>36798</c:v>
                </c:pt>
                <c:pt idx="213">
                  <c:v>36830</c:v>
                </c:pt>
                <c:pt idx="214">
                  <c:v>36860</c:v>
                </c:pt>
                <c:pt idx="215">
                  <c:v>36889</c:v>
                </c:pt>
                <c:pt idx="216">
                  <c:v>36922</c:v>
                </c:pt>
                <c:pt idx="217">
                  <c:v>36950</c:v>
                </c:pt>
                <c:pt idx="218">
                  <c:v>36980</c:v>
                </c:pt>
                <c:pt idx="219">
                  <c:v>37011</c:v>
                </c:pt>
                <c:pt idx="220">
                  <c:v>37042</c:v>
                </c:pt>
                <c:pt idx="221">
                  <c:v>37071</c:v>
                </c:pt>
                <c:pt idx="222">
                  <c:v>37103</c:v>
                </c:pt>
                <c:pt idx="223">
                  <c:v>37134</c:v>
                </c:pt>
                <c:pt idx="224">
                  <c:v>37162</c:v>
                </c:pt>
                <c:pt idx="225">
                  <c:v>37195</c:v>
                </c:pt>
                <c:pt idx="226">
                  <c:v>37225</c:v>
                </c:pt>
                <c:pt idx="227">
                  <c:v>37256</c:v>
                </c:pt>
                <c:pt idx="228">
                  <c:v>37287</c:v>
                </c:pt>
                <c:pt idx="229">
                  <c:v>37315</c:v>
                </c:pt>
                <c:pt idx="230">
                  <c:v>37344</c:v>
                </c:pt>
                <c:pt idx="231">
                  <c:v>37376</c:v>
                </c:pt>
                <c:pt idx="232">
                  <c:v>37407</c:v>
                </c:pt>
                <c:pt idx="233">
                  <c:v>37435</c:v>
                </c:pt>
                <c:pt idx="234">
                  <c:v>37468</c:v>
                </c:pt>
                <c:pt idx="235">
                  <c:v>37498</c:v>
                </c:pt>
                <c:pt idx="236">
                  <c:v>37529</c:v>
                </c:pt>
                <c:pt idx="237">
                  <c:v>37560</c:v>
                </c:pt>
                <c:pt idx="238">
                  <c:v>37589</c:v>
                </c:pt>
                <c:pt idx="239">
                  <c:v>37621</c:v>
                </c:pt>
                <c:pt idx="240">
                  <c:v>37652</c:v>
                </c:pt>
                <c:pt idx="241">
                  <c:v>37680</c:v>
                </c:pt>
                <c:pt idx="242">
                  <c:v>37711</c:v>
                </c:pt>
                <c:pt idx="243">
                  <c:v>37741</c:v>
                </c:pt>
                <c:pt idx="244">
                  <c:v>37771</c:v>
                </c:pt>
                <c:pt idx="245">
                  <c:v>37802</c:v>
                </c:pt>
                <c:pt idx="246">
                  <c:v>37833</c:v>
                </c:pt>
                <c:pt idx="247">
                  <c:v>37862</c:v>
                </c:pt>
                <c:pt idx="248">
                  <c:v>37894</c:v>
                </c:pt>
                <c:pt idx="249">
                  <c:v>37925</c:v>
                </c:pt>
                <c:pt idx="250">
                  <c:v>37953</c:v>
                </c:pt>
                <c:pt idx="251">
                  <c:v>37986</c:v>
                </c:pt>
                <c:pt idx="252">
                  <c:v>38016</c:v>
                </c:pt>
                <c:pt idx="253">
                  <c:v>38044</c:v>
                </c:pt>
                <c:pt idx="254">
                  <c:v>38077</c:v>
                </c:pt>
                <c:pt idx="255">
                  <c:v>38107</c:v>
                </c:pt>
                <c:pt idx="256">
                  <c:v>38138</c:v>
                </c:pt>
                <c:pt idx="257">
                  <c:v>38168</c:v>
                </c:pt>
                <c:pt idx="258">
                  <c:v>38198</c:v>
                </c:pt>
                <c:pt idx="259">
                  <c:v>38230</c:v>
                </c:pt>
                <c:pt idx="260">
                  <c:v>38260</c:v>
                </c:pt>
                <c:pt idx="261">
                  <c:v>38289</c:v>
                </c:pt>
                <c:pt idx="262">
                  <c:v>38321</c:v>
                </c:pt>
                <c:pt idx="263">
                  <c:v>38352</c:v>
                </c:pt>
                <c:pt idx="264">
                  <c:v>38383</c:v>
                </c:pt>
                <c:pt idx="265">
                  <c:v>38411</c:v>
                </c:pt>
                <c:pt idx="266">
                  <c:v>38442</c:v>
                </c:pt>
                <c:pt idx="267">
                  <c:v>38471</c:v>
                </c:pt>
                <c:pt idx="268">
                  <c:v>38503</c:v>
                </c:pt>
                <c:pt idx="269">
                  <c:v>38533</c:v>
                </c:pt>
                <c:pt idx="270">
                  <c:v>38562</c:v>
                </c:pt>
                <c:pt idx="271">
                  <c:v>38595</c:v>
                </c:pt>
                <c:pt idx="272">
                  <c:v>38625</c:v>
                </c:pt>
                <c:pt idx="273">
                  <c:v>38656</c:v>
                </c:pt>
                <c:pt idx="274">
                  <c:v>38686</c:v>
                </c:pt>
                <c:pt idx="275">
                  <c:v>38716</c:v>
                </c:pt>
                <c:pt idx="276">
                  <c:v>38748</c:v>
                </c:pt>
                <c:pt idx="277">
                  <c:v>38776</c:v>
                </c:pt>
                <c:pt idx="278">
                  <c:v>38807</c:v>
                </c:pt>
                <c:pt idx="279">
                  <c:v>38835</c:v>
                </c:pt>
                <c:pt idx="280">
                  <c:v>38868</c:v>
                </c:pt>
                <c:pt idx="281">
                  <c:v>38898</c:v>
                </c:pt>
                <c:pt idx="282">
                  <c:v>38929</c:v>
                </c:pt>
                <c:pt idx="283">
                  <c:v>38960</c:v>
                </c:pt>
                <c:pt idx="284">
                  <c:v>38989</c:v>
                </c:pt>
                <c:pt idx="285">
                  <c:v>39021</c:v>
                </c:pt>
                <c:pt idx="286">
                  <c:v>39051</c:v>
                </c:pt>
                <c:pt idx="287">
                  <c:v>39080</c:v>
                </c:pt>
                <c:pt idx="288">
                  <c:v>39113</c:v>
                </c:pt>
                <c:pt idx="289">
                  <c:v>39141</c:v>
                </c:pt>
                <c:pt idx="290">
                  <c:v>39171</c:v>
                </c:pt>
                <c:pt idx="291">
                  <c:v>39202</c:v>
                </c:pt>
                <c:pt idx="292">
                  <c:v>39233</c:v>
                </c:pt>
                <c:pt idx="293">
                  <c:v>39262</c:v>
                </c:pt>
                <c:pt idx="294">
                  <c:v>39294</c:v>
                </c:pt>
                <c:pt idx="295">
                  <c:v>39325</c:v>
                </c:pt>
                <c:pt idx="296">
                  <c:v>39353</c:v>
                </c:pt>
                <c:pt idx="297">
                  <c:v>39386</c:v>
                </c:pt>
                <c:pt idx="298">
                  <c:v>39416</c:v>
                </c:pt>
                <c:pt idx="299">
                  <c:v>39447</c:v>
                </c:pt>
                <c:pt idx="300">
                  <c:v>39478</c:v>
                </c:pt>
                <c:pt idx="301">
                  <c:v>39507</c:v>
                </c:pt>
                <c:pt idx="302">
                  <c:v>39538</c:v>
                </c:pt>
                <c:pt idx="303">
                  <c:v>39568</c:v>
                </c:pt>
                <c:pt idx="304">
                  <c:v>39598</c:v>
                </c:pt>
                <c:pt idx="305">
                  <c:v>39629</c:v>
                </c:pt>
                <c:pt idx="306">
                  <c:v>39660</c:v>
                </c:pt>
                <c:pt idx="307">
                  <c:v>39689</c:v>
                </c:pt>
                <c:pt idx="308">
                  <c:v>39721</c:v>
                </c:pt>
                <c:pt idx="309">
                  <c:v>39752</c:v>
                </c:pt>
                <c:pt idx="310">
                  <c:v>39780</c:v>
                </c:pt>
                <c:pt idx="311">
                  <c:v>39813</c:v>
                </c:pt>
                <c:pt idx="312">
                  <c:v>39843</c:v>
                </c:pt>
                <c:pt idx="313">
                  <c:v>39871</c:v>
                </c:pt>
                <c:pt idx="314">
                  <c:v>39903</c:v>
                </c:pt>
                <c:pt idx="315">
                  <c:v>39933</c:v>
                </c:pt>
                <c:pt idx="316">
                  <c:v>39962</c:v>
                </c:pt>
                <c:pt idx="317">
                  <c:v>39994</c:v>
                </c:pt>
                <c:pt idx="318">
                  <c:v>40025</c:v>
                </c:pt>
                <c:pt idx="319">
                  <c:v>40056</c:v>
                </c:pt>
                <c:pt idx="320">
                  <c:v>40086</c:v>
                </c:pt>
                <c:pt idx="321">
                  <c:v>40116</c:v>
                </c:pt>
                <c:pt idx="322">
                  <c:v>40147</c:v>
                </c:pt>
                <c:pt idx="323">
                  <c:v>40178</c:v>
                </c:pt>
                <c:pt idx="324">
                  <c:v>40207</c:v>
                </c:pt>
                <c:pt idx="325">
                  <c:v>40235</c:v>
                </c:pt>
                <c:pt idx="326">
                  <c:v>40268</c:v>
                </c:pt>
                <c:pt idx="327">
                  <c:v>40298</c:v>
                </c:pt>
                <c:pt idx="328">
                  <c:v>40329</c:v>
                </c:pt>
                <c:pt idx="329">
                  <c:v>40359</c:v>
                </c:pt>
              </c:numCache>
            </c:numRef>
          </c:cat>
          <c:val>
            <c:numRef>
              <c:f>'S&amp;P vol'!$E$39:$E$368</c:f>
              <c:numCache>
                <c:formatCode>General</c:formatCode>
                <c:ptCount val="330"/>
                <c:pt idx="24">
                  <c:v>15.184434437035327</c:v>
                </c:pt>
                <c:pt idx="25">
                  <c:v>15.173109595615385</c:v>
                </c:pt>
                <c:pt idx="26">
                  <c:v>14.328981415178347</c:v>
                </c:pt>
                <c:pt idx="27">
                  <c:v>14.27515843153007</c:v>
                </c:pt>
                <c:pt idx="28">
                  <c:v>14.318398173099904</c:v>
                </c:pt>
                <c:pt idx="29">
                  <c:v>14.297449580786781</c:v>
                </c:pt>
                <c:pt idx="30">
                  <c:v>14.085268824278563</c:v>
                </c:pt>
                <c:pt idx="31">
                  <c:v>14.114229336065623</c:v>
                </c:pt>
                <c:pt idx="32">
                  <c:v>14.220082992471376</c:v>
                </c:pt>
                <c:pt idx="33">
                  <c:v>14.303227804257491</c:v>
                </c:pt>
                <c:pt idx="34">
                  <c:v>13.891072774864094</c:v>
                </c:pt>
                <c:pt idx="35">
                  <c:v>13.868893355556468</c:v>
                </c:pt>
                <c:pt idx="36">
                  <c:v>13.653748601510182</c:v>
                </c:pt>
                <c:pt idx="37">
                  <c:v>13.936353042161729</c:v>
                </c:pt>
                <c:pt idx="38">
                  <c:v>14.02008575917913</c:v>
                </c:pt>
                <c:pt idx="39">
                  <c:v>13.980737997474895</c:v>
                </c:pt>
                <c:pt idx="40">
                  <c:v>14.082111624055944</c:v>
                </c:pt>
                <c:pt idx="41">
                  <c:v>14.048098646644998</c:v>
                </c:pt>
                <c:pt idx="42">
                  <c:v>14.384402543655433</c:v>
                </c:pt>
                <c:pt idx="43">
                  <c:v>14.24669993137204</c:v>
                </c:pt>
                <c:pt idx="44">
                  <c:v>14.613347056026381</c:v>
                </c:pt>
                <c:pt idx="45">
                  <c:v>14.643992221734122</c:v>
                </c:pt>
                <c:pt idx="46">
                  <c:v>14.608970473326689</c:v>
                </c:pt>
                <c:pt idx="47">
                  <c:v>14.598657370341654</c:v>
                </c:pt>
                <c:pt idx="48">
                  <c:v>15.478966720563914</c:v>
                </c:pt>
                <c:pt idx="49">
                  <c:v>15.124149936994256</c:v>
                </c:pt>
                <c:pt idx="50">
                  <c:v>15.081912966163999</c:v>
                </c:pt>
                <c:pt idx="51">
                  <c:v>15.097759709937222</c:v>
                </c:pt>
                <c:pt idx="52">
                  <c:v>14.894999106495485</c:v>
                </c:pt>
                <c:pt idx="53">
                  <c:v>14.860996188220687</c:v>
                </c:pt>
                <c:pt idx="54">
                  <c:v>14.802356570533554</c:v>
                </c:pt>
                <c:pt idx="55">
                  <c:v>14.15443482520128</c:v>
                </c:pt>
                <c:pt idx="56">
                  <c:v>14.272109490530088</c:v>
                </c:pt>
                <c:pt idx="57">
                  <c:v>17.167782398760064</c:v>
                </c:pt>
                <c:pt idx="58">
                  <c:v>17.670842574764418</c:v>
                </c:pt>
                <c:pt idx="59">
                  <c:v>17.893169263016279</c:v>
                </c:pt>
                <c:pt idx="60">
                  <c:v>17.914656136793809</c:v>
                </c:pt>
                <c:pt idx="61">
                  <c:v>17.964566295758328</c:v>
                </c:pt>
                <c:pt idx="62">
                  <c:v>18.046203540794611</c:v>
                </c:pt>
                <c:pt idx="63">
                  <c:v>17.804535948191496</c:v>
                </c:pt>
                <c:pt idx="64">
                  <c:v>17.78000819782406</c:v>
                </c:pt>
                <c:pt idx="65">
                  <c:v>17.807373471533975</c:v>
                </c:pt>
                <c:pt idx="66">
                  <c:v>17.715887951519733</c:v>
                </c:pt>
                <c:pt idx="67">
                  <c:v>17.848270409396349</c:v>
                </c:pt>
                <c:pt idx="68">
                  <c:v>17.900655228195021</c:v>
                </c:pt>
                <c:pt idx="69">
                  <c:v>17.879283107783294</c:v>
                </c:pt>
                <c:pt idx="70">
                  <c:v>17.923587478825244</c:v>
                </c:pt>
                <c:pt idx="71">
                  <c:v>17.904969860100923</c:v>
                </c:pt>
                <c:pt idx="72">
                  <c:v>18.0882289090634</c:v>
                </c:pt>
                <c:pt idx="73">
                  <c:v>18.037522035497837</c:v>
                </c:pt>
                <c:pt idx="74">
                  <c:v>18.042047677560227</c:v>
                </c:pt>
                <c:pt idx="75">
                  <c:v>18.120783527698311</c:v>
                </c:pt>
                <c:pt idx="76">
                  <c:v>17.849777761494657</c:v>
                </c:pt>
                <c:pt idx="77">
                  <c:v>17.875958834265017</c:v>
                </c:pt>
                <c:pt idx="78">
                  <c:v>18.130217124963785</c:v>
                </c:pt>
                <c:pt idx="79">
                  <c:v>17.652019559761424</c:v>
                </c:pt>
                <c:pt idx="80">
                  <c:v>17.658669260769805</c:v>
                </c:pt>
                <c:pt idx="81">
                  <c:v>17.734315383558723</c:v>
                </c:pt>
                <c:pt idx="82">
                  <c:v>17.687319003051314</c:v>
                </c:pt>
                <c:pt idx="83">
                  <c:v>17.686438442506002</c:v>
                </c:pt>
                <c:pt idx="84">
                  <c:v>17.851092277487027</c:v>
                </c:pt>
                <c:pt idx="85">
                  <c:v>17.851122230444695</c:v>
                </c:pt>
                <c:pt idx="86">
                  <c:v>17.847903847893534</c:v>
                </c:pt>
                <c:pt idx="87">
                  <c:v>17.917666669687097</c:v>
                </c:pt>
                <c:pt idx="88">
                  <c:v>18.178955365175167</c:v>
                </c:pt>
                <c:pt idx="89">
                  <c:v>18.20344814866251</c:v>
                </c:pt>
                <c:pt idx="90">
                  <c:v>18.204157533597108</c:v>
                </c:pt>
                <c:pt idx="91">
                  <c:v>18.786528238056562</c:v>
                </c:pt>
                <c:pt idx="92">
                  <c:v>18.881288086785325</c:v>
                </c:pt>
                <c:pt idx="93">
                  <c:v>18.838316460541961</c:v>
                </c:pt>
                <c:pt idx="94">
                  <c:v>18.80887404174651</c:v>
                </c:pt>
                <c:pt idx="95">
                  <c:v>18.752338252625609</c:v>
                </c:pt>
                <c:pt idx="96">
                  <c:v>18.805940525980141</c:v>
                </c:pt>
                <c:pt idx="97">
                  <c:v>18.778707888883087</c:v>
                </c:pt>
                <c:pt idx="98">
                  <c:v>18.685052647426364</c:v>
                </c:pt>
                <c:pt idx="99">
                  <c:v>18.659708334596033</c:v>
                </c:pt>
                <c:pt idx="100">
                  <c:v>18.615022659233684</c:v>
                </c:pt>
                <c:pt idx="101">
                  <c:v>18.78677254937671</c:v>
                </c:pt>
                <c:pt idx="102">
                  <c:v>18.608409351791664</c:v>
                </c:pt>
                <c:pt idx="103">
                  <c:v>18.404117589196428</c:v>
                </c:pt>
                <c:pt idx="104">
                  <c:v>17.945843889524781</c:v>
                </c:pt>
                <c:pt idx="105">
                  <c:v>17.830711496469583</c:v>
                </c:pt>
                <c:pt idx="106">
                  <c:v>17.979148534397577</c:v>
                </c:pt>
                <c:pt idx="107">
                  <c:v>18.482504096434262</c:v>
                </c:pt>
                <c:pt idx="108">
                  <c:v>17.686993846212204</c:v>
                </c:pt>
                <c:pt idx="109">
                  <c:v>17.638350283037397</c:v>
                </c:pt>
                <c:pt idx="110">
                  <c:v>17.665547839271586</c:v>
                </c:pt>
                <c:pt idx="111">
                  <c:v>17.67062616733752</c:v>
                </c:pt>
                <c:pt idx="112">
                  <c:v>17.672894128731141</c:v>
                </c:pt>
                <c:pt idx="113">
                  <c:v>17.609088775129397</c:v>
                </c:pt>
                <c:pt idx="114">
                  <c:v>17.570689270591828</c:v>
                </c:pt>
                <c:pt idx="115">
                  <c:v>17.571697698265407</c:v>
                </c:pt>
                <c:pt idx="116">
                  <c:v>17.52182016602211</c:v>
                </c:pt>
                <c:pt idx="117">
                  <c:v>14.282085414456635</c:v>
                </c:pt>
                <c:pt idx="118">
                  <c:v>13.644714184083265</c:v>
                </c:pt>
                <c:pt idx="119">
                  <c:v>13.354086208956794</c:v>
                </c:pt>
                <c:pt idx="120">
                  <c:v>13.283758860582015</c:v>
                </c:pt>
                <c:pt idx="121">
                  <c:v>13.203179565477891</c:v>
                </c:pt>
                <c:pt idx="122">
                  <c:v>13.06698658153767</c:v>
                </c:pt>
                <c:pt idx="123">
                  <c:v>13.162720375527476</c:v>
                </c:pt>
                <c:pt idx="124">
                  <c:v>13.172840345394436</c:v>
                </c:pt>
                <c:pt idx="125">
                  <c:v>13.089876238391904</c:v>
                </c:pt>
                <c:pt idx="126">
                  <c:v>13.089687433505464</c:v>
                </c:pt>
                <c:pt idx="127">
                  <c:v>12.955749633989699</c:v>
                </c:pt>
                <c:pt idx="128">
                  <c:v>12.916525393878578</c:v>
                </c:pt>
                <c:pt idx="129">
                  <c:v>12.902760564282874</c:v>
                </c:pt>
                <c:pt idx="130">
                  <c:v>12.878907902060597</c:v>
                </c:pt>
                <c:pt idx="131">
                  <c:v>12.876730695532499</c:v>
                </c:pt>
                <c:pt idx="132">
                  <c:v>12.613126200672397</c:v>
                </c:pt>
                <c:pt idx="133">
                  <c:v>12.619905039255517</c:v>
                </c:pt>
                <c:pt idx="134">
                  <c:v>12.839019447108742</c:v>
                </c:pt>
                <c:pt idx="135">
                  <c:v>12.694347730093101</c:v>
                </c:pt>
                <c:pt idx="136">
                  <c:v>12.632209146031544</c:v>
                </c:pt>
                <c:pt idx="137">
                  <c:v>12.704291045798549</c:v>
                </c:pt>
                <c:pt idx="138">
                  <c:v>12.201136201387</c:v>
                </c:pt>
                <c:pt idx="139">
                  <c:v>12.278591246153077</c:v>
                </c:pt>
                <c:pt idx="140">
                  <c:v>12.353267935166922</c:v>
                </c:pt>
                <c:pt idx="141">
                  <c:v>12.29342934778718</c:v>
                </c:pt>
                <c:pt idx="142">
                  <c:v>12.451048156640017</c:v>
                </c:pt>
                <c:pt idx="143">
                  <c:v>12.433497868164753</c:v>
                </c:pt>
                <c:pt idx="144">
                  <c:v>11.99869690524984</c:v>
                </c:pt>
                <c:pt idx="145">
                  <c:v>12.070913408652224</c:v>
                </c:pt>
                <c:pt idx="146">
                  <c:v>12.080621515415753</c:v>
                </c:pt>
                <c:pt idx="147">
                  <c:v>12.015911725222402</c:v>
                </c:pt>
                <c:pt idx="148">
                  <c:v>11.469782554583018</c:v>
                </c:pt>
                <c:pt idx="149">
                  <c:v>11.463844418022852</c:v>
                </c:pt>
                <c:pt idx="150">
                  <c:v>11.499307593578166</c:v>
                </c:pt>
                <c:pt idx="151">
                  <c:v>10.522243663903572</c:v>
                </c:pt>
                <c:pt idx="152">
                  <c:v>10.235232537840181</c:v>
                </c:pt>
                <c:pt idx="153">
                  <c:v>10.229384934456332</c:v>
                </c:pt>
                <c:pt idx="154">
                  <c:v>10.080513819496781</c:v>
                </c:pt>
                <c:pt idx="155">
                  <c:v>10.065274178047508</c:v>
                </c:pt>
                <c:pt idx="156">
                  <c:v>10.017881443375417</c:v>
                </c:pt>
                <c:pt idx="157">
                  <c:v>9.682616577120859</c:v>
                </c:pt>
                <c:pt idx="158">
                  <c:v>9.6661571455941129</c:v>
                </c:pt>
                <c:pt idx="159">
                  <c:v>9.6587214002664847</c:v>
                </c:pt>
                <c:pt idx="160">
                  <c:v>9.58820709057375</c:v>
                </c:pt>
                <c:pt idx="161">
                  <c:v>9.2343219618751355</c:v>
                </c:pt>
                <c:pt idx="162">
                  <c:v>9.430636991721828</c:v>
                </c:pt>
                <c:pt idx="163">
                  <c:v>9.42874701521737</c:v>
                </c:pt>
                <c:pt idx="164">
                  <c:v>9.5571645612283493</c:v>
                </c:pt>
                <c:pt idx="165">
                  <c:v>9.5842446537625552</c:v>
                </c:pt>
                <c:pt idx="166">
                  <c:v>9.6726966484029742</c:v>
                </c:pt>
                <c:pt idx="167">
                  <c:v>8.6688935968951295</c:v>
                </c:pt>
                <c:pt idx="168">
                  <c:v>8.8593877949031725</c:v>
                </c:pt>
                <c:pt idx="169">
                  <c:v>8.8623116680265781</c:v>
                </c:pt>
                <c:pt idx="170">
                  <c:v>9.0663286856785845</c:v>
                </c:pt>
                <c:pt idx="171">
                  <c:v>9.2829435587998539</c:v>
                </c:pt>
                <c:pt idx="172">
                  <c:v>9.5063360177406633</c:v>
                </c:pt>
                <c:pt idx="173">
                  <c:v>9.5089346449671055</c:v>
                </c:pt>
                <c:pt idx="174">
                  <c:v>9.8753093013514999</c:v>
                </c:pt>
                <c:pt idx="175">
                  <c:v>10.243324317735736</c:v>
                </c:pt>
                <c:pt idx="176">
                  <c:v>10.39370507320262</c:v>
                </c:pt>
                <c:pt idx="177">
                  <c:v>10.606700484900925</c:v>
                </c:pt>
                <c:pt idx="178">
                  <c:v>10.671708332380222</c:v>
                </c:pt>
                <c:pt idx="179">
                  <c:v>10.67070877565393</c:v>
                </c:pt>
                <c:pt idx="180">
                  <c:v>10.667556520395754</c:v>
                </c:pt>
                <c:pt idx="181">
                  <c:v>10.960965539562748</c:v>
                </c:pt>
                <c:pt idx="182">
                  <c:v>11.071223116083228</c:v>
                </c:pt>
                <c:pt idx="183">
                  <c:v>10.918539807640954</c:v>
                </c:pt>
                <c:pt idx="184">
                  <c:v>11.024465301842032</c:v>
                </c:pt>
                <c:pt idx="185">
                  <c:v>11.055969806957968</c:v>
                </c:pt>
                <c:pt idx="186">
                  <c:v>11.084180169818412</c:v>
                </c:pt>
                <c:pt idx="187">
                  <c:v>13.199720213216077</c:v>
                </c:pt>
                <c:pt idx="188">
                  <c:v>13.340736095871701</c:v>
                </c:pt>
                <c:pt idx="189">
                  <c:v>13.664017811360329</c:v>
                </c:pt>
                <c:pt idx="190">
                  <c:v>13.743097326192082</c:v>
                </c:pt>
                <c:pt idx="191">
                  <c:v>13.85590132883865</c:v>
                </c:pt>
                <c:pt idx="192">
                  <c:v>13.880360992681553</c:v>
                </c:pt>
                <c:pt idx="193">
                  <c:v>13.896210374248611</c:v>
                </c:pt>
                <c:pt idx="194">
                  <c:v>13.629242281259492</c:v>
                </c:pt>
                <c:pt idx="195">
                  <c:v>13.652559292726407</c:v>
                </c:pt>
                <c:pt idx="196">
                  <c:v>13.791114719523483</c:v>
                </c:pt>
                <c:pt idx="197">
                  <c:v>13.727728254820557</c:v>
                </c:pt>
                <c:pt idx="198">
                  <c:v>13.910233349761885</c:v>
                </c:pt>
                <c:pt idx="199">
                  <c:v>13.92728785991565</c:v>
                </c:pt>
                <c:pt idx="200">
                  <c:v>13.938317625558946</c:v>
                </c:pt>
                <c:pt idx="201">
                  <c:v>14.079937529781466</c:v>
                </c:pt>
                <c:pt idx="202">
                  <c:v>13.829363517945071</c:v>
                </c:pt>
                <c:pt idx="203">
                  <c:v>13.929945866914105</c:v>
                </c:pt>
                <c:pt idx="204">
                  <c:v>14.288314997146008</c:v>
                </c:pt>
                <c:pt idx="205">
                  <c:v>14.373442961221755</c:v>
                </c:pt>
                <c:pt idx="206">
                  <c:v>14.79207254912378</c:v>
                </c:pt>
                <c:pt idx="207">
                  <c:v>14.954980806387852</c:v>
                </c:pt>
                <c:pt idx="208">
                  <c:v>15.039353801861262</c:v>
                </c:pt>
                <c:pt idx="209">
                  <c:v>15.041215782292447</c:v>
                </c:pt>
                <c:pt idx="210">
                  <c:v>15.101758530899572</c:v>
                </c:pt>
                <c:pt idx="211">
                  <c:v>15.208550876497302</c:v>
                </c:pt>
                <c:pt idx="212">
                  <c:v>15.500719678263502</c:v>
                </c:pt>
                <c:pt idx="213">
                  <c:v>15.50063708639536</c:v>
                </c:pt>
                <c:pt idx="214">
                  <c:v>16.041063985799266</c:v>
                </c:pt>
                <c:pt idx="215">
                  <c:v>16.046528462984977</c:v>
                </c:pt>
                <c:pt idx="216">
                  <c:v>16.051583512206893</c:v>
                </c:pt>
                <c:pt idx="217">
                  <c:v>16.737739722256453</c:v>
                </c:pt>
                <c:pt idx="218">
                  <c:v>17.082801602521929</c:v>
                </c:pt>
                <c:pt idx="219">
                  <c:v>17.33421548315885</c:v>
                </c:pt>
                <c:pt idx="220">
                  <c:v>17.329985156651041</c:v>
                </c:pt>
                <c:pt idx="221">
                  <c:v>17.403225353370452</c:v>
                </c:pt>
                <c:pt idx="222">
                  <c:v>17.239394411998152</c:v>
                </c:pt>
                <c:pt idx="223">
                  <c:v>17.567712576499872</c:v>
                </c:pt>
                <c:pt idx="224">
                  <c:v>17.928760955057726</c:v>
                </c:pt>
                <c:pt idx="225">
                  <c:v>17.916085982422334</c:v>
                </c:pt>
                <c:pt idx="226">
                  <c:v>17.929590502933774</c:v>
                </c:pt>
                <c:pt idx="227">
                  <c:v>17.878784079745611</c:v>
                </c:pt>
                <c:pt idx="228">
                  <c:v>17.748364016358305</c:v>
                </c:pt>
                <c:pt idx="229">
                  <c:v>17.792884441510466</c:v>
                </c:pt>
                <c:pt idx="230">
                  <c:v>17.697118812356379</c:v>
                </c:pt>
                <c:pt idx="231">
                  <c:v>17.817350466905275</c:v>
                </c:pt>
                <c:pt idx="232">
                  <c:v>17.669563000468834</c:v>
                </c:pt>
                <c:pt idx="233">
                  <c:v>17.916840577472179</c:v>
                </c:pt>
                <c:pt idx="234">
                  <c:v>17.95830799574885</c:v>
                </c:pt>
                <c:pt idx="235">
                  <c:v>17.763987471524665</c:v>
                </c:pt>
                <c:pt idx="236">
                  <c:v>18.292190821504541</c:v>
                </c:pt>
                <c:pt idx="237">
                  <c:v>18.639572434627336</c:v>
                </c:pt>
                <c:pt idx="238">
                  <c:v>18.70729783859116</c:v>
                </c:pt>
                <c:pt idx="239">
                  <c:v>18.894802300616345</c:v>
                </c:pt>
                <c:pt idx="240">
                  <c:v>18.927816701880438</c:v>
                </c:pt>
                <c:pt idx="241">
                  <c:v>18.660691450754097</c:v>
                </c:pt>
                <c:pt idx="242">
                  <c:v>18.516308877592195</c:v>
                </c:pt>
                <c:pt idx="243">
                  <c:v>18.887180629304623</c:v>
                </c:pt>
                <c:pt idx="244">
                  <c:v>19.015738143456442</c:v>
                </c:pt>
                <c:pt idx="245">
                  <c:v>18.936853014685774</c:v>
                </c:pt>
                <c:pt idx="246">
                  <c:v>18.946130286127008</c:v>
                </c:pt>
                <c:pt idx="247">
                  <c:v>17.771924930932336</c:v>
                </c:pt>
                <c:pt idx="248">
                  <c:v>17.569265829985927</c:v>
                </c:pt>
                <c:pt idx="249">
                  <c:v>17.371913343792571</c:v>
                </c:pt>
                <c:pt idx="250">
                  <c:v>17.169461264942704</c:v>
                </c:pt>
                <c:pt idx="251">
                  <c:v>17.133548595130868</c:v>
                </c:pt>
                <c:pt idx="252">
                  <c:v>17.049381758291869</c:v>
                </c:pt>
                <c:pt idx="253">
                  <c:v>16.998612678970233</c:v>
                </c:pt>
                <c:pt idx="254">
                  <c:v>16.920616305570658</c:v>
                </c:pt>
                <c:pt idx="255">
                  <c:v>16.841038739226398</c:v>
                </c:pt>
                <c:pt idx="256">
                  <c:v>16.819518384987557</c:v>
                </c:pt>
                <c:pt idx="257">
                  <c:v>16.651871065696916</c:v>
                </c:pt>
                <c:pt idx="258">
                  <c:v>16.660425671807666</c:v>
                </c:pt>
                <c:pt idx="259">
                  <c:v>16.660341291854877</c:v>
                </c:pt>
                <c:pt idx="260">
                  <c:v>16.622905519021693</c:v>
                </c:pt>
                <c:pt idx="261">
                  <c:v>16.384411048085099</c:v>
                </c:pt>
                <c:pt idx="262">
                  <c:v>16.458619508365782</c:v>
                </c:pt>
                <c:pt idx="263">
                  <c:v>16.310367080058366</c:v>
                </c:pt>
                <c:pt idx="264">
                  <c:v>16.19431830775185</c:v>
                </c:pt>
                <c:pt idx="265">
                  <c:v>16.197999023290247</c:v>
                </c:pt>
                <c:pt idx="266">
                  <c:v>15.593344933490147</c:v>
                </c:pt>
                <c:pt idx="267">
                  <c:v>15.561834285281243</c:v>
                </c:pt>
                <c:pt idx="268">
                  <c:v>15.604938555608895</c:v>
                </c:pt>
                <c:pt idx="269">
                  <c:v>15.560904229634385</c:v>
                </c:pt>
                <c:pt idx="270">
                  <c:v>15.640663510009229</c:v>
                </c:pt>
                <c:pt idx="271">
                  <c:v>15.38812650183039</c:v>
                </c:pt>
                <c:pt idx="272">
                  <c:v>15.218449019264682</c:v>
                </c:pt>
                <c:pt idx="273">
                  <c:v>15.23485308087737</c:v>
                </c:pt>
                <c:pt idx="274">
                  <c:v>14.899563172282464</c:v>
                </c:pt>
                <c:pt idx="275">
                  <c:v>14.898523065831533</c:v>
                </c:pt>
                <c:pt idx="276">
                  <c:v>14.860743374933415</c:v>
                </c:pt>
                <c:pt idx="277">
                  <c:v>14.25795695044644</c:v>
                </c:pt>
                <c:pt idx="278">
                  <c:v>13.947747101301932</c:v>
                </c:pt>
                <c:pt idx="279">
                  <c:v>13.542219874298357</c:v>
                </c:pt>
                <c:pt idx="280">
                  <c:v>13.618635460410681</c:v>
                </c:pt>
                <c:pt idx="281">
                  <c:v>13.567486803515729</c:v>
                </c:pt>
                <c:pt idx="282">
                  <c:v>13.557140393501056</c:v>
                </c:pt>
                <c:pt idx="283">
                  <c:v>13.249188718880966</c:v>
                </c:pt>
                <c:pt idx="284">
                  <c:v>12.7073841803725</c:v>
                </c:pt>
                <c:pt idx="285">
                  <c:v>12.749931948142461</c:v>
                </c:pt>
                <c:pt idx="286">
                  <c:v>12.357539000515684</c:v>
                </c:pt>
                <c:pt idx="287">
                  <c:v>12.362495386187394</c:v>
                </c:pt>
                <c:pt idx="288">
                  <c:v>12.337278209987069</c:v>
                </c:pt>
                <c:pt idx="289">
                  <c:v>12.341897971819915</c:v>
                </c:pt>
                <c:pt idx="290">
                  <c:v>12.258076374421936</c:v>
                </c:pt>
                <c:pt idx="291">
                  <c:v>12.010100080928027</c:v>
                </c:pt>
                <c:pt idx="292">
                  <c:v>12.048455115974983</c:v>
                </c:pt>
                <c:pt idx="293">
                  <c:v>11.556737235928521</c:v>
                </c:pt>
                <c:pt idx="294">
                  <c:v>11.019344559518876</c:v>
                </c:pt>
                <c:pt idx="295">
                  <c:v>11.020051507616875</c:v>
                </c:pt>
                <c:pt idx="296">
                  <c:v>9.6792513721307163</c:v>
                </c:pt>
                <c:pt idx="297">
                  <c:v>9.0517121413876698</c:v>
                </c:pt>
                <c:pt idx="298">
                  <c:v>9.104721160790664</c:v>
                </c:pt>
                <c:pt idx="299">
                  <c:v>8.5946809867720848</c:v>
                </c:pt>
                <c:pt idx="300">
                  <c:v>9.00711296523742</c:v>
                </c:pt>
                <c:pt idx="301">
                  <c:v>9.1426052840849863</c:v>
                </c:pt>
                <c:pt idx="302">
                  <c:v>9.1639058861025511</c:v>
                </c:pt>
                <c:pt idx="303">
                  <c:v>8.7314171049442422</c:v>
                </c:pt>
                <c:pt idx="304">
                  <c:v>8.504482872187733</c:v>
                </c:pt>
                <c:pt idx="305">
                  <c:v>9.4533003028214466</c:v>
                </c:pt>
                <c:pt idx="306">
                  <c:v>9.4618574432833213</c:v>
                </c:pt>
                <c:pt idx="307">
                  <c:v>9.4489138954811462</c:v>
                </c:pt>
                <c:pt idx="308">
                  <c:v>10.341977150783929</c:v>
                </c:pt>
                <c:pt idx="309">
                  <c:v>12.660997652864641</c:v>
                </c:pt>
                <c:pt idx="310">
                  <c:v>13.082234409011727</c:v>
                </c:pt>
                <c:pt idx="311">
                  <c:v>12.869012567738615</c:v>
                </c:pt>
                <c:pt idx="312">
                  <c:v>13.357430058492561</c:v>
                </c:pt>
                <c:pt idx="313">
                  <c:v>14.141344150048218</c:v>
                </c:pt>
                <c:pt idx="314">
                  <c:v>14.717491810525802</c:v>
                </c:pt>
                <c:pt idx="315">
                  <c:v>15.353118174359865</c:v>
                </c:pt>
                <c:pt idx="316">
                  <c:v>15.543072057542584</c:v>
                </c:pt>
                <c:pt idx="317">
                  <c:v>15.516255178075529</c:v>
                </c:pt>
                <c:pt idx="318">
                  <c:v>15.820085408388245</c:v>
                </c:pt>
                <c:pt idx="319">
                  <c:v>15.893969359477893</c:v>
                </c:pt>
                <c:pt idx="320">
                  <c:v>15.969882665121897</c:v>
                </c:pt>
                <c:pt idx="321">
                  <c:v>15.981908628103925</c:v>
                </c:pt>
                <c:pt idx="322">
                  <c:v>16.096583937090241</c:v>
                </c:pt>
                <c:pt idx="323">
                  <c:v>16.04959450750361</c:v>
                </c:pt>
                <c:pt idx="324">
                  <c:v>16.095051512581879</c:v>
                </c:pt>
                <c:pt idx="325">
                  <c:v>16.124309564647657</c:v>
                </c:pt>
                <c:pt idx="326">
                  <c:v>16.314977539978948</c:v>
                </c:pt>
                <c:pt idx="327">
                  <c:v>16.297848340603345</c:v>
                </c:pt>
                <c:pt idx="328">
                  <c:v>16.665719359002949</c:v>
                </c:pt>
                <c:pt idx="329">
                  <c:v>16.837022554886605</c:v>
                </c:pt>
              </c:numCache>
            </c:numRef>
          </c:val>
        </c:ser>
        <c:marker val="1"/>
        <c:axId val="129141760"/>
        <c:axId val="129147648"/>
      </c:lineChart>
      <c:dateAx>
        <c:axId val="129141760"/>
        <c:scaling>
          <c:orientation val="minMax"/>
        </c:scaling>
        <c:axPos val="b"/>
        <c:numFmt formatCode="yyyy" sourceLinked="0"/>
        <c:tickLblPos val="nextTo"/>
        <c:crossAx val="129147648"/>
        <c:crosses val="autoZero"/>
        <c:auto val="1"/>
        <c:lblOffset val="100"/>
        <c:majorUnit val="2"/>
        <c:majorTimeUnit val="years"/>
      </c:dateAx>
      <c:valAx>
        <c:axId val="129147648"/>
        <c:scaling>
          <c:orientation val="minMax"/>
        </c:scaling>
        <c:axPos val="l"/>
        <c:majorGridlines/>
        <c:numFmt formatCode="General" sourceLinked="1"/>
        <c:tickLblPos val="nextTo"/>
        <c:crossAx val="129141760"/>
        <c:crosses val="autoZero"/>
        <c:crossBetween val="between"/>
      </c:valAx>
    </c:plotArea>
    <c:legend>
      <c:legendPos val="t"/>
      <c:layout/>
    </c:legend>
    <c:plotVisOnly val="1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133" l="0.70000000000000062" r="0.70000000000000062" t="0.75000000000000133" header="0.30000000000000032" footer="0.30000000000000032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400"/>
              <a:t>Figure 11.5: S&amp;P 500 Volatility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3 Year MA</c:v>
          </c:tx>
          <c:marker>
            <c:symbol val="none"/>
          </c:marker>
          <c:cat>
            <c:numRef>
              <c:f>'S&amp;P vol'!$A$39:$A$368</c:f>
              <c:numCache>
                <c:formatCode>m/d/yyyy</c:formatCode>
                <c:ptCount val="330"/>
                <c:pt idx="0">
                  <c:v>30347</c:v>
                </c:pt>
                <c:pt idx="1">
                  <c:v>30375</c:v>
                </c:pt>
                <c:pt idx="2">
                  <c:v>30406</c:v>
                </c:pt>
                <c:pt idx="3">
                  <c:v>30435</c:v>
                </c:pt>
                <c:pt idx="4">
                  <c:v>30467</c:v>
                </c:pt>
                <c:pt idx="5">
                  <c:v>30497</c:v>
                </c:pt>
                <c:pt idx="6">
                  <c:v>30526</c:v>
                </c:pt>
                <c:pt idx="7">
                  <c:v>30559</c:v>
                </c:pt>
                <c:pt idx="8">
                  <c:v>30589</c:v>
                </c:pt>
                <c:pt idx="9">
                  <c:v>30620</c:v>
                </c:pt>
                <c:pt idx="10">
                  <c:v>30650</c:v>
                </c:pt>
                <c:pt idx="11">
                  <c:v>30680</c:v>
                </c:pt>
                <c:pt idx="12">
                  <c:v>30712</c:v>
                </c:pt>
                <c:pt idx="13">
                  <c:v>30741</c:v>
                </c:pt>
                <c:pt idx="14">
                  <c:v>30771</c:v>
                </c:pt>
                <c:pt idx="15">
                  <c:v>30802</c:v>
                </c:pt>
                <c:pt idx="16">
                  <c:v>30833</c:v>
                </c:pt>
                <c:pt idx="17">
                  <c:v>30862</c:v>
                </c:pt>
                <c:pt idx="18">
                  <c:v>30894</c:v>
                </c:pt>
                <c:pt idx="19">
                  <c:v>30925</c:v>
                </c:pt>
                <c:pt idx="20">
                  <c:v>30953</c:v>
                </c:pt>
                <c:pt idx="21">
                  <c:v>30986</c:v>
                </c:pt>
                <c:pt idx="22">
                  <c:v>31016</c:v>
                </c:pt>
                <c:pt idx="23">
                  <c:v>31047</c:v>
                </c:pt>
                <c:pt idx="24">
                  <c:v>31078</c:v>
                </c:pt>
                <c:pt idx="25">
                  <c:v>31106</c:v>
                </c:pt>
                <c:pt idx="26">
                  <c:v>31135</c:v>
                </c:pt>
                <c:pt idx="27">
                  <c:v>31167</c:v>
                </c:pt>
                <c:pt idx="28">
                  <c:v>31198</c:v>
                </c:pt>
                <c:pt idx="29">
                  <c:v>31226</c:v>
                </c:pt>
                <c:pt idx="30">
                  <c:v>31259</c:v>
                </c:pt>
                <c:pt idx="31">
                  <c:v>31289</c:v>
                </c:pt>
                <c:pt idx="32">
                  <c:v>31320</c:v>
                </c:pt>
                <c:pt idx="33">
                  <c:v>31351</c:v>
                </c:pt>
                <c:pt idx="34">
                  <c:v>31380</c:v>
                </c:pt>
                <c:pt idx="35">
                  <c:v>31412</c:v>
                </c:pt>
                <c:pt idx="36">
                  <c:v>31443</c:v>
                </c:pt>
                <c:pt idx="37">
                  <c:v>31471</c:v>
                </c:pt>
                <c:pt idx="38">
                  <c:v>31502</c:v>
                </c:pt>
                <c:pt idx="39">
                  <c:v>31532</c:v>
                </c:pt>
                <c:pt idx="40">
                  <c:v>31562</c:v>
                </c:pt>
                <c:pt idx="41">
                  <c:v>31593</c:v>
                </c:pt>
                <c:pt idx="42">
                  <c:v>31624</c:v>
                </c:pt>
                <c:pt idx="43">
                  <c:v>31653</c:v>
                </c:pt>
                <c:pt idx="44">
                  <c:v>31685</c:v>
                </c:pt>
                <c:pt idx="45">
                  <c:v>31716</c:v>
                </c:pt>
                <c:pt idx="46">
                  <c:v>31744</c:v>
                </c:pt>
                <c:pt idx="47">
                  <c:v>31777</c:v>
                </c:pt>
                <c:pt idx="48">
                  <c:v>31807</c:v>
                </c:pt>
                <c:pt idx="49">
                  <c:v>31835</c:v>
                </c:pt>
                <c:pt idx="50">
                  <c:v>31867</c:v>
                </c:pt>
                <c:pt idx="51">
                  <c:v>31897</c:v>
                </c:pt>
                <c:pt idx="52">
                  <c:v>31926</c:v>
                </c:pt>
                <c:pt idx="53">
                  <c:v>31958</c:v>
                </c:pt>
                <c:pt idx="54">
                  <c:v>31989</c:v>
                </c:pt>
                <c:pt idx="55">
                  <c:v>32020</c:v>
                </c:pt>
                <c:pt idx="56">
                  <c:v>32050</c:v>
                </c:pt>
                <c:pt idx="57">
                  <c:v>32080</c:v>
                </c:pt>
                <c:pt idx="58">
                  <c:v>32111</c:v>
                </c:pt>
                <c:pt idx="59">
                  <c:v>32142</c:v>
                </c:pt>
                <c:pt idx="60">
                  <c:v>32171</c:v>
                </c:pt>
                <c:pt idx="61">
                  <c:v>32202</c:v>
                </c:pt>
                <c:pt idx="62">
                  <c:v>32233</c:v>
                </c:pt>
                <c:pt idx="63">
                  <c:v>32262</c:v>
                </c:pt>
                <c:pt idx="64">
                  <c:v>32294</c:v>
                </c:pt>
                <c:pt idx="65">
                  <c:v>32324</c:v>
                </c:pt>
                <c:pt idx="66">
                  <c:v>32353</c:v>
                </c:pt>
                <c:pt idx="67">
                  <c:v>32386</c:v>
                </c:pt>
                <c:pt idx="68">
                  <c:v>32416</c:v>
                </c:pt>
                <c:pt idx="69">
                  <c:v>32447</c:v>
                </c:pt>
                <c:pt idx="70">
                  <c:v>32477</c:v>
                </c:pt>
                <c:pt idx="71">
                  <c:v>32507</c:v>
                </c:pt>
                <c:pt idx="72">
                  <c:v>32539</c:v>
                </c:pt>
                <c:pt idx="73">
                  <c:v>32567</c:v>
                </c:pt>
                <c:pt idx="74">
                  <c:v>32598</c:v>
                </c:pt>
                <c:pt idx="75">
                  <c:v>32626</c:v>
                </c:pt>
                <c:pt idx="76">
                  <c:v>32659</c:v>
                </c:pt>
                <c:pt idx="77">
                  <c:v>32689</c:v>
                </c:pt>
                <c:pt idx="78">
                  <c:v>32720</c:v>
                </c:pt>
                <c:pt idx="79">
                  <c:v>32751</c:v>
                </c:pt>
                <c:pt idx="80">
                  <c:v>32780</c:v>
                </c:pt>
                <c:pt idx="81">
                  <c:v>32812</c:v>
                </c:pt>
                <c:pt idx="82">
                  <c:v>32842</c:v>
                </c:pt>
                <c:pt idx="83">
                  <c:v>32871</c:v>
                </c:pt>
                <c:pt idx="84">
                  <c:v>32904</c:v>
                </c:pt>
                <c:pt idx="85">
                  <c:v>32932</c:v>
                </c:pt>
                <c:pt idx="86">
                  <c:v>32962</c:v>
                </c:pt>
                <c:pt idx="87">
                  <c:v>32993</c:v>
                </c:pt>
                <c:pt idx="88">
                  <c:v>33024</c:v>
                </c:pt>
                <c:pt idx="89">
                  <c:v>33053</c:v>
                </c:pt>
                <c:pt idx="90">
                  <c:v>33085</c:v>
                </c:pt>
                <c:pt idx="91">
                  <c:v>33116</c:v>
                </c:pt>
                <c:pt idx="92">
                  <c:v>33144</c:v>
                </c:pt>
                <c:pt idx="93">
                  <c:v>33177</c:v>
                </c:pt>
                <c:pt idx="94">
                  <c:v>33207</c:v>
                </c:pt>
                <c:pt idx="95">
                  <c:v>33238</c:v>
                </c:pt>
                <c:pt idx="96">
                  <c:v>33269</c:v>
                </c:pt>
                <c:pt idx="97">
                  <c:v>33297</c:v>
                </c:pt>
                <c:pt idx="98">
                  <c:v>33326</c:v>
                </c:pt>
                <c:pt idx="99">
                  <c:v>33358</c:v>
                </c:pt>
                <c:pt idx="100">
                  <c:v>33389</c:v>
                </c:pt>
                <c:pt idx="101">
                  <c:v>33417</c:v>
                </c:pt>
                <c:pt idx="102">
                  <c:v>33450</c:v>
                </c:pt>
                <c:pt idx="103">
                  <c:v>33480</c:v>
                </c:pt>
                <c:pt idx="104">
                  <c:v>33511</c:v>
                </c:pt>
                <c:pt idx="105">
                  <c:v>33542</c:v>
                </c:pt>
                <c:pt idx="106">
                  <c:v>33571</c:v>
                </c:pt>
                <c:pt idx="107">
                  <c:v>33603</c:v>
                </c:pt>
                <c:pt idx="108">
                  <c:v>33634</c:v>
                </c:pt>
                <c:pt idx="109">
                  <c:v>33662</c:v>
                </c:pt>
                <c:pt idx="110">
                  <c:v>33694</c:v>
                </c:pt>
                <c:pt idx="111">
                  <c:v>33724</c:v>
                </c:pt>
                <c:pt idx="112">
                  <c:v>33753</c:v>
                </c:pt>
                <c:pt idx="113">
                  <c:v>33785</c:v>
                </c:pt>
                <c:pt idx="114">
                  <c:v>33816</c:v>
                </c:pt>
                <c:pt idx="115">
                  <c:v>33847</c:v>
                </c:pt>
                <c:pt idx="116">
                  <c:v>33877</c:v>
                </c:pt>
                <c:pt idx="117">
                  <c:v>33907</c:v>
                </c:pt>
                <c:pt idx="118">
                  <c:v>33938</c:v>
                </c:pt>
                <c:pt idx="119">
                  <c:v>33969</c:v>
                </c:pt>
                <c:pt idx="120">
                  <c:v>33998</c:v>
                </c:pt>
                <c:pt idx="121">
                  <c:v>34026</c:v>
                </c:pt>
                <c:pt idx="122">
                  <c:v>34059</c:v>
                </c:pt>
                <c:pt idx="123">
                  <c:v>34089</c:v>
                </c:pt>
                <c:pt idx="124">
                  <c:v>34120</c:v>
                </c:pt>
                <c:pt idx="125">
                  <c:v>34150</c:v>
                </c:pt>
                <c:pt idx="126">
                  <c:v>34180</c:v>
                </c:pt>
                <c:pt idx="127">
                  <c:v>34212</c:v>
                </c:pt>
                <c:pt idx="128">
                  <c:v>34242</c:v>
                </c:pt>
                <c:pt idx="129">
                  <c:v>34271</c:v>
                </c:pt>
                <c:pt idx="130">
                  <c:v>34303</c:v>
                </c:pt>
                <c:pt idx="131">
                  <c:v>34334</c:v>
                </c:pt>
                <c:pt idx="132">
                  <c:v>34365</c:v>
                </c:pt>
                <c:pt idx="133">
                  <c:v>34393</c:v>
                </c:pt>
                <c:pt idx="134">
                  <c:v>34424</c:v>
                </c:pt>
                <c:pt idx="135">
                  <c:v>34453</c:v>
                </c:pt>
                <c:pt idx="136">
                  <c:v>34485</c:v>
                </c:pt>
                <c:pt idx="137">
                  <c:v>34515</c:v>
                </c:pt>
                <c:pt idx="138">
                  <c:v>34544</c:v>
                </c:pt>
                <c:pt idx="139">
                  <c:v>34577</c:v>
                </c:pt>
                <c:pt idx="140">
                  <c:v>34607</c:v>
                </c:pt>
                <c:pt idx="141">
                  <c:v>34638</c:v>
                </c:pt>
                <c:pt idx="142">
                  <c:v>34668</c:v>
                </c:pt>
                <c:pt idx="143">
                  <c:v>34698</c:v>
                </c:pt>
                <c:pt idx="144">
                  <c:v>34730</c:v>
                </c:pt>
                <c:pt idx="145">
                  <c:v>34758</c:v>
                </c:pt>
                <c:pt idx="146">
                  <c:v>34789</c:v>
                </c:pt>
                <c:pt idx="147">
                  <c:v>34817</c:v>
                </c:pt>
                <c:pt idx="148">
                  <c:v>34850</c:v>
                </c:pt>
                <c:pt idx="149">
                  <c:v>34880</c:v>
                </c:pt>
                <c:pt idx="150">
                  <c:v>34911</c:v>
                </c:pt>
                <c:pt idx="151">
                  <c:v>34942</c:v>
                </c:pt>
                <c:pt idx="152">
                  <c:v>34971</c:v>
                </c:pt>
                <c:pt idx="153">
                  <c:v>35003</c:v>
                </c:pt>
                <c:pt idx="154">
                  <c:v>35033</c:v>
                </c:pt>
                <c:pt idx="155">
                  <c:v>35062</c:v>
                </c:pt>
                <c:pt idx="156">
                  <c:v>35095</c:v>
                </c:pt>
                <c:pt idx="157">
                  <c:v>35124</c:v>
                </c:pt>
                <c:pt idx="158">
                  <c:v>35153</c:v>
                </c:pt>
                <c:pt idx="159">
                  <c:v>35185</c:v>
                </c:pt>
                <c:pt idx="160">
                  <c:v>35216</c:v>
                </c:pt>
                <c:pt idx="161">
                  <c:v>35244</c:v>
                </c:pt>
                <c:pt idx="162">
                  <c:v>35277</c:v>
                </c:pt>
                <c:pt idx="163">
                  <c:v>35307</c:v>
                </c:pt>
                <c:pt idx="164">
                  <c:v>35338</c:v>
                </c:pt>
                <c:pt idx="165">
                  <c:v>35369</c:v>
                </c:pt>
                <c:pt idx="166">
                  <c:v>35398</c:v>
                </c:pt>
                <c:pt idx="167">
                  <c:v>35430</c:v>
                </c:pt>
                <c:pt idx="168">
                  <c:v>35461</c:v>
                </c:pt>
                <c:pt idx="169">
                  <c:v>35489</c:v>
                </c:pt>
                <c:pt idx="170">
                  <c:v>35520</c:v>
                </c:pt>
                <c:pt idx="171">
                  <c:v>35550</c:v>
                </c:pt>
                <c:pt idx="172">
                  <c:v>35580</c:v>
                </c:pt>
                <c:pt idx="173">
                  <c:v>35611</c:v>
                </c:pt>
                <c:pt idx="174">
                  <c:v>35642</c:v>
                </c:pt>
                <c:pt idx="175">
                  <c:v>35671</c:v>
                </c:pt>
                <c:pt idx="176">
                  <c:v>35703</c:v>
                </c:pt>
                <c:pt idx="177">
                  <c:v>35734</c:v>
                </c:pt>
                <c:pt idx="178">
                  <c:v>35762</c:v>
                </c:pt>
                <c:pt idx="179">
                  <c:v>35795</c:v>
                </c:pt>
                <c:pt idx="180">
                  <c:v>35825</c:v>
                </c:pt>
                <c:pt idx="181">
                  <c:v>35853</c:v>
                </c:pt>
                <c:pt idx="182">
                  <c:v>35885</c:v>
                </c:pt>
                <c:pt idx="183">
                  <c:v>35915</c:v>
                </c:pt>
                <c:pt idx="184">
                  <c:v>35944</c:v>
                </c:pt>
                <c:pt idx="185">
                  <c:v>35976</c:v>
                </c:pt>
                <c:pt idx="186">
                  <c:v>36007</c:v>
                </c:pt>
                <c:pt idx="187">
                  <c:v>36038</c:v>
                </c:pt>
                <c:pt idx="188">
                  <c:v>36068</c:v>
                </c:pt>
                <c:pt idx="189">
                  <c:v>36098</c:v>
                </c:pt>
                <c:pt idx="190">
                  <c:v>36129</c:v>
                </c:pt>
                <c:pt idx="191">
                  <c:v>36160</c:v>
                </c:pt>
                <c:pt idx="192">
                  <c:v>36189</c:v>
                </c:pt>
                <c:pt idx="193">
                  <c:v>36217</c:v>
                </c:pt>
                <c:pt idx="194">
                  <c:v>36250</c:v>
                </c:pt>
                <c:pt idx="195">
                  <c:v>36280</c:v>
                </c:pt>
                <c:pt idx="196">
                  <c:v>36311</c:v>
                </c:pt>
                <c:pt idx="197">
                  <c:v>36341</c:v>
                </c:pt>
                <c:pt idx="198">
                  <c:v>36371</c:v>
                </c:pt>
                <c:pt idx="199">
                  <c:v>36403</c:v>
                </c:pt>
                <c:pt idx="200">
                  <c:v>36433</c:v>
                </c:pt>
                <c:pt idx="201">
                  <c:v>36462</c:v>
                </c:pt>
                <c:pt idx="202">
                  <c:v>36494</c:v>
                </c:pt>
                <c:pt idx="203">
                  <c:v>36525</c:v>
                </c:pt>
                <c:pt idx="204">
                  <c:v>36556</c:v>
                </c:pt>
                <c:pt idx="205">
                  <c:v>36585</c:v>
                </c:pt>
                <c:pt idx="206">
                  <c:v>36616</c:v>
                </c:pt>
                <c:pt idx="207">
                  <c:v>36644</c:v>
                </c:pt>
                <c:pt idx="208">
                  <c:v>36677</c:v>
                </c:pt>
                <c:pt idx="209">
                  <c:v>36707</c:v>
                </c:pt>
                <c:pt idx="210">
                  <c:v>36738</c:v>
                </c:pt>
                <c:pt idx="211">
                  <c:v>36769</c:v>
                </c:pt>
                <c:pt idx="212">
                  <c:v>36798</c:v>
                </c:pt>
                <c:pt idx="213">
                  <c:v>36830</c:v>
                </c:pt>
                <c:pt idx="214">
                  <c:v>36860</c:v>
                </c:pt>
                <c:pt idx="215">
                  <c:v>36889</c:v>
                </c:pt>
                <c:pt idx="216">
                  <c:v>36922</c:v>
                </c:pt>
                <c:pt idx="217">
                  <c:v>36950</c:v>
                </c:pt>
                <c:pt idx="218">
                  <c:v>36980</c:v>
                </c:pt>
                <c:pt idx="219">
                  <c:v>37011</c:v>
                </c:pt>
                <c:pt idx="220">
                  <c:v>37042</c:v>
                </c:pt>
                <c:pt idx="221">
                  <c:v>37071</c:v>
                </c:pt>
                <c:pt idx="222">
                  <c:v>37103</c:v>
                </c:pt>
                <c:pt idx="223">
                  <c:v>37134</c:v>
                </c:pt>
                <c:pt idx="224">
                  <c:v>37162</c:v>
                </c:pt>
                <c:pt idx="225">
                  <c:v>37195</c:v>
                </c:pt>
                <c:pt idx="226">
                  <c:v>37225</c:v>
                </c:pt>
                <c:pt idx="227">
                  <c:v>37256</c:v>
                </c:pt>
                <c:pt idx="228">
                  <c:v>37287</c:v>
                </c:pt>
                <c:pt idx="229">
                  <c:v>37315</c:v>
                </c:pt>
                <c:pt idx="230">
                  <c:v>37344</c:v>
                </c:pt>
                <c:pt idx="231">
                  <c:v>37376</c:v>
                </c:pt>
                <c:pt idx="232">
                  <c:v>37407</c:v>
                </c:pt>
                <c:pt idx="233">
                  <c:v>37435</c:v>
                </c:pt>
                <c:pt idx="234">
                  <c:v>37468</c:v>
                </c:pt>
                <c:pt idx="235">
                  <c:v>37498</c:v>
                </c:pt>
                <c:pt idx="236">
                  <c:v>37529</c:v>
                </c:pt>
                <c:pt idx="237">
                  <c:v>37560</c:v>
                </c:pt>
                <c:pt idx="238">
                  <c:v>37589</c:v>
                </c:pt>
                <c:pt idx="239">
                  <c:v>37621</c:v>
                </c:pt>
                <c:pt idx="240">
                  <c:v>37652</c:v>
                </c:pt>
                <c:pt idx="241">
                  <c:v>37680</c:v>
                </c:pt>
                <c:pt idx="242">
                  <c:v>37711</c:v>
                </c:pt>
                <c:pt idx="243">
                  <c:v>37741</c:v>
                </c:pt>
                <c:pt idx="244">
                  <c:v>37771</c:v>
                </c:pt>
                <c:pt idx="245">
                  <c:v>37802</c:v>
                </c:pt>
                <c:pt idx="246">
                  <c:v>37833</c:v>
                </c:pt>
                <c:pt idx="247">
                  <c:v>37862</c:v>
                </c:pt>
                <c:pt idx="248">
                  <c:v>37894</c:v>
                </c:pt>
                <c:pt idx="249">
                  <c:v>37925</c:v>
                </c:pt>
                <c:pt idx="250">
                  <c:v>37953</c:v>
                </c:pt>
                <c:pt idx="251">
                  <c:v>37986</c:v>
                </c:pt>
                <c:pt idx="252">
                  <c:v>38016</c:v>
                </c:pt>
                <c:pt idx="253">
                  <c:v>38044</c:v>
                </c:pt>
                <c:pt idx="254">
                  <c:v>38077</c:v>
                </c:pt>
                <c:pt idx="255">
                  <c:v>38107</c:v>
                </c:pt>
                <c:pt idx="256">
                  <c:v>38138</c:v>
                </c:pt>
                <c:pt idx="257">
                  <c:v>38168</c:v>
                </c:pt>
                <c:pt idx="258">
                  <c:v>38198</c:v>
                </c:pt>
                <c:pt idx="259">
                  <c:v>38230</c:v>
                </c:pt>
                <c:pt idx="260">
                  <c:v>38260</c:v>
                </c:pt>
                <c:pt idx="261">
                  <c:v>38289</c:v>
                </c:pt>
                <c:pt idx="262">
                  <c:v>38321</c:v>
                </c:pt>
                <c:pt idx="263">
                  <c:v>38352</c:v>
                </c:pt>
                <c:pt idx="264">
                  <c:v>38383</c:v>
                </c:pt>
                <c:pt idx="265">
                  <c:v>38411</c:v>
                </c:pt>
                <c:pt idx="266">
                  <c:v>38442</c:v>
                </c:pt>
                <c:pt idx="267">
                  <c:v>38471</c:v>
                </c:pt>
                <c:pt idx="268">
                  <c:v>38503</c:v>
                </c:pt>
                <c:pt idx="269">
                  <c:v>38533</c:v>
                </c:pt>
                <c:pt idx="270">
                  <c:v>38562</c:v>
                </c:pt>
                <c:pt idx="271">
                  <c:v>38595</c:v>
                </c:pt>
                <c:pt idx="272">
                  <c:v>38625</c:v>
                </c:pt>
                <c:pt idx="273">
                  <c:v>38656</c:v>
                </c:pt>
                <c:pt idx="274">
                  <c:v>38686</c:v>
                </c:pt>
                <c:pt idx="275">
                  <c:v>38716</c:v>
                </c:pt>
                <c:pt idx="276">
                  <c:v>38748</c:v>
                </c:pt>
                <c:pt idx="277">
                  <c:v>38776</c:v>
                </c:pt>
                <c:pt idx="278">
                  <c:v>38807</c:v>
                </c:pt>
                <c:pt idx="279">
                  <c:v>38835</c:v>
                </c:pt>
                <c:pt idx="280">
                  <c:v>38868</c:v>
                </c:pt>
                <c:pt idx="281">
                  <c:v>38898</c:v>
                </c:pt>
                <c:pt idx="282">
                  <c:v>38929</c:v>
                </c:pt>
                <c:pt idx="283">
                  <c:v>38960</c:v>
                </c:pt>
                <c:pt idx="284">
                  <c:v>38989</c:v>
                </c:pt>
                <c:pt idx="285">
                  <c:v>39021</c:v>
                </c:pt>
                <c:pt idx="286">
                  <c:v>39051</c:v>
                </c:pt>
                <c:pt idx="287">
                  <c:v>39080</c:v>
                </c:pt>
                <c:pt idx="288">
                  <c:v>39113</c:v>
                </c:pt>
                <c:pt idx="289">
                  <c:v>39141</c:v>
                </c:pt>
                <c:pt idx="290">
                  <c:v>39171</c:v>
                </c:pt>
                <c:pt idx="291">
                  <c:v>39202</c:v>
                </c:pt>
                <c:pt idx="292">
                  <c:v>39233</c:v>
                </c:pt>
                <c:pt idx="293">
                  <c:v>39262</c:v>
                </c:pt>
                <c:pt idx="294">
                  <c:v>39294</c:v>
                </c:pt>
                <c:pt idx="295">
                  <c:v>39325</c:v>
                </c:pt>
                <c:pt idx="296">
                  <c:v>39353</c:v>
                </c:pt>
                <c:pt idx="297">
                  <c:v>39386</c:v>
                </c:pt>
                <c:pt idx="298">
                  <c:v>39416</c:v>
                </c:pt>
                <c:pt idx="299">
                  <c:v>39447</c:v>
                </c:pt>
                <c:pt idx="300">
                  <c:v>39478</c:v>
                </c:pt>
                <c:pt idx="301">
                  <c:v>39507</c:v>
                </c:pt>
                <c:pt idx="302">
                  <c:v>39538</c:v>
                </c:pt>
                <c:pt idx="303">
                  <c:v>39568</c:v>
                </c:pt>
                <c:pt idx="304">
                  <c:v>39598</c:v>
                </c:pt>
                <c:pt idx="305">
                  <c:v>39629</c:v>
                </c:pt>
                <c:pt idx="306">
                  <c:v>39660</c:v>
                </c:pt>
                <c:pt idx="307">
                  <c:v>39689</c:v>
                </c:pt>
                <c:pt idx="308">
                  <c:v>39721</c:v>
                </c:pt>
                <c:pt idx="309">
                  <c:v>39752</c:v>
                </c:pt>
                <c:pt idx="310">
                  <c:v>39780</c:v>
                </c:pt>
                <c:pt idx="311">
                  <c:v>39813</c:v>
                </c:pt>
                <c:pt idx="312">
                  <c:v>39843</c:v>
                </c:pt>
                <c:pt idx="313">
                  <c:v>39871</c:v>
                </c:pt>
                <c:pt idx="314">
                  <c:v>39903</c:v>
                </c:pt>
                <c:pt idx="315">
                  <c:v>39933</c:v>
                </c:pt>
                <c:pt idx="316">
                  <c:v>39962</c:v>
                </c:pt>
                <c:pt idx="317">
                  <c:v>39994</c:v>
                </c:pt>
                <c:pt idx="318">
                  <c:v>40025</c:v>
                </c:pt>
                <c:pt idx="319">
                  <c:v>40056</c:v>
                </c:pt>
                <c:pt idx="320">
                  <c:v>40086</c:v>
                </c:pt>
                <c:pt idx="321">
                  <c:v>40116</c:v>
                </c:pt>
                <c:pt idx="322">
                  <c:v>40147</c:v>
                </c:pt>
                <c:pt idx="323">
                  <c:v>40178</c:v>
                </c:pt>
                <c:pt idx="324">
                  <c:v>40207</c:v>
                </c:pt>
                <c:pt idx="325">
                  <c:v>40235</c:v>
                </c:pt>
                <c:pt idx="326">
                  <c:v>40268</c:v>
                </c:pt>
                <c:pt idx="327">
                  <c:v>40298</c:v>
                </c:pt>
                <c:pt idx="328">
                  <c:v>40329</c:v>
                </c:pt>
                <c:pt idx="329">
                  <c:v>40359</c:v>
                </c:pt>
              </c:numCache>
            </c:numRef>
          </c:cat>
          <c:val>
            <c:numRef>
              <c:f>'S&amp;P vol'!$D$39:$D$368</c:f>
              <c:numCache>
                <c:formatCode>General</c:formatCode>
                <c:ptCount val="330"/>
                <c:pt idx="0">
                  <c:v>16.732353745013185</c:v>
                </c:pt>
                <c:pt idx="1">
                  <c:v>16.728237611622813</c:v>
                </c:pt>
                <c:pt idx="2">
                  <c:v>15.442615376873489</c:v>
                </c:pt>
                <c:pt idx="3">
                  <c:v>15.778884340754873</c:v>
                </c:pt>
                <c:pt idx="4">
                  <c:v>15.717911812059043</c:v>
                </c:pt>
                <c:pt idx="5">
                  <c:v>15.752880937732094</c:v>
                </c:pt>
                <c:pt idx="6">
                  <c:v>15.632820066649487</c:v>
                </c:pt>
                <c:pt idx="7">
                  <c:v>15.63216471412971</c:v>
                </c:pt>
                <c:pt idx="8">
                  <c:v>15.603587201904094</c:v>
                </c:pt>
                <c:pt idx="9">
                  <c:v>15.657813259731906</c:v>
                </c:pt>
                <c:pt idx="10">
                  <c:v>14.635451105096923</c:v>
                </c:pt>
                <c:pt idx="11">
                  <c:v>14.474678552468493</c:v>
                </c:pt>
                <c:pt idx="12">
                  <c:v>14.17536714843231</c:v>
                </c:pt>
                <c:pt idx="13">
                  <c:v>14.417088823757592</c:v>
                </c:pt>
                <c:pt idx="14">
                  <c:v>14.313495039845261</c:v>
                </c:pt>
                <c:pt idx="15">
                  <c:v>14.212075612205522</c:v>
                </c:pt>
                <c:pt idx="16">
                  <c:v>14.700606877778775</c:v>
                </c:pt>
                <c:pt idx="17">
                  <c:v>14.692489234220286</c:v>
                </c:pt>
                <c:pt idx="18">
                  <c:v>14.739931156454531</c:v>
                </c:pt>
                <c:pt idx="19">
                  <c:v>15.316585999505726</c:v>
                </c:pt>
                <c:pt idx="20">
                  <c:v>14.872789430657864</c:v>
                </c:pt>
                <c:pt idx="21">
                  <c:v>14.70876674912274</c:v>
                </c:pt>
                <c:pt idx="22">
                  <c:v>14.684929649158521</c:v>
                </c:pt>
                <c:pt idx="23">
                  <c:v>14.529523570170982</c:v>
                </c:pt>
                <c:pt idx="24">
                  <c:v>14.903029717575162</c:v>
                </c:pt>
                <c:pt idx="25">
                  <c:v>14.269404298503714</c:v>
                </c:pt>
                <c:pt idx="26">
                  <c:v>14.233261246110612</c:v>
                </c:pt>
                <c:pt idx="27">
                  <c:v>14.188506104412726</c:v>
                </c:pt>
                <c:pt idx="28">
                  <c:v>14.034914924427131</c:v>
                </c:pt>
                <c:pt idx="29">
                  <c:v>13.875200827001784</c:v>
                </c:pt>
                <c:pt idx="30">
                  <c:v>13.737362989246094</c:v>
                </c:pt>
                <c:pt idx="31">
                  <c:v>12.505389856780601</c:v>
                </c:pt>
                <c:pt idx="32">
                  <c:v>12.807467187691289</c:v>
                </c:pt>
                <c:pt idx="33">
                  <c:v>11.562951297692768</c:v>
                </c:pt>
                <c:pt idx="34">
                  <c:v>11.900232721373008</c:v>
                </c:pt>
                <c:pt idx="35">
                  <c:v>12.059245571079252</c:v>
                </c:pt>
                <c:pt idx="36">
                  <c:v>12.004597509566889</c:v>
                </c:pt>
                <c:pt idx="37">
                  <c:v>12.495652971727933</c:v>
                </c:pt>
                <c:pt idx="38">
                  <c:v>12.657421263095832</c:v>
                </c:pt>
                <c:pt idx="39">
                  <c:v>12.202206278970168</c:v>
                </c:pt>
                <c:pt idx="40">
                  <c:v>12.332519579452399</c:v>
                </c:pt>
                <c:pt idx="41">
                  <c:v>12.258331362827946</c:v>
                </c:pt>
                <c:pt idx="42">
                  <c:v>12.662784589642104</c:v>
                </c:pt>
                <c:pt idx="43">
                  <c:v>13.130193845616521</c:v>
                </c:pt>
                <c:pt idx="44">
                  <c:v>14.301952231311622</c:v>
                </c:pt>
                <c:pt idx="45">
                  <c:v>14.447657746332032</c:v>
                </c:pt>
                <c:pt idx="46">
                  <c:v>14.454756910431582</c:v>
                </c:pt>
                <c:pt idx="47">
                  <c:v>14.594419086297499</c:v>
                </c:pt>
                <c:pt idx="48">
                  <c:v>16.097989015671047</c:v>
                </c:pt>
                <c:pt idx="49">
                  <c:v>15.812712962444817</c:v>
                </c:pt>
                <c:pt idx="50">
                  <c:v>15.818755491713619</c:v>
                </c:pt>
                <c:pt idx="51">
                  <c:v>15.894533475906593</c:v>
                </c:pt>
                <c:pt idx="52">
                  <c:v>15.245703120328738</c:v>
                </c:pt>
                <c:pt idx="53">
                  <c:v>15.334191549817691</c:v>
                </c:pt>
                <c:pt idx="54">
                  <c:v>15.259317355400114</c:v>
                </c:pt>
                <c:pt idx="55">
                  <c:v>14.440534555481108</c:v>
                </c:pt>
                <c:pt idx="56">
                  <c:v>14.60415652509138</c:v>
                </c:pt>
                <c:pt idx="57">
                  <c:v>20.002307082437717</c:v>
                </c:pt>
                <c:pt idx="58">
                  <c:v>20.742317340843158</c:v>
                </c:pt>
                <c:pt idx="59">
                  <c:v>21.03664159796141</c:v>
                </c:pt>
                <c:pt idx="60">
                  <c:v>20.788772623259018</c:v>
                </c:pt>
                <c:pt idx="61">
                  <c:v>20.859244897734168</c:v>
                </c:pt>
                <c:pt idx="62">
                  <c:v>21.011312207629377</c:v>
                </c:pt>
                <c:pt idx="63">
                  <c:v>20.989064369355056</c:v>
                </c:pt>
                <c:pt idx="64">
                  <c:v>20.847392517654015</c:v>
                </c:pt>
                <c:pt idx="65">
                  <c:v>20.930888257168764</c:v>
                </c:pt>
                <c:pt idx="66">
                  <c:v>20.932449247765142</c:v>
                </c:pt>
                <c:pt idx="67">
                  <c:v>21.091746219461157</c:v>
                </c:pt>
                <c:pt idx="68">
                  <c:v>20.975745098131501</c:v>
                </c:pt>
                <c:pt idx="69">
                  <c:v>20.917871913082731</c:v>
                </c:pt>
                <c:pt idx="70">
                  <c:v>20.757417146866448</c:v>
                </c:pt>
                <c:pt idx="71">
                  <c:v>20.656872077123225</c:v>
                </c:pt>
                <c:pt idx="72">
                  <c:v>20.955117095576536</c:v>
                </c:pt>
                <c:pt idx="73">
                  <c:v>20.768632049256478</c:v>
                </c:pt>
                <c:pt idx="74">
                  <c:v>20.616706640067349</c:v>
                </c:pt>
                <c:pt idx="75">
                  <c:v>20.716750435999419</c:v>
                </c:pt>
                <c:pt idx="76">
                  <c:v>20.63311641674974</c:v>
                </c:pt>
                <c:pt idx="77">
                  <c:v>20.653821002008812</c:v>
                </c:pt>
                <c:pt idx="78">
                  <c:v>20.759913089715933</c:v>
                </c:pt>
                <c:pt idx="79">
                  <c:v>20.467295814356227</c:v>
                </c:pt>
                <c:pt idx="80">
                  <c:v>19.684895839473228</c:v>
                </c:pt>
                <c:pt idx="81">
                  <c:v>19.647103869570252</c:v>
                </c:pt>
                <c:pt idx="82">
                  <c:v>19.640105498123006</c:v>
                </c:pt>
                <c:pt idx="83">
                  <c:v>19.510011641117341</c:v>
                </c:pt>
                <c:pt idx="84">
                  <c:v>18.716157450115844</c:v>
                </c:pt>
                <c:pt idx="85">
                  <c:v>18.630168142373901</c:v>
                </c:pt>
                <c:pt idx="86">
                  <c:v>18.622499693442961</c:v>
                </c:pt>
                <c:pt idx="87">
                  <c:v>18.692659658572726</c:v>
                </c:pt>
                <c:pt idx="88">
                  <c:v>19.350621435651309</c:v>
                </c:pt>
                <c:pt idx="89">
                  <c:v>19.223742511915439</c:v>
                </c:pt>
                <c:pt idx="90">
                  <c:v>19.069816665996061</c:v>
                </c:pt>
                <c:pt idx="91">
                  <c:v>19.812062524837224</c:v>
                </c:pt>
                <c:pt idx="92">
                  <c:v>19.990724772357225</c:v>
                </c:pt>
                <c:pt idx="93">
                  <c:v>15.253719663033612</c:v>
                </c:pt>
                <c:pt idx="94">
                  <c:v>14.554626572351552</c:v>
                </c:pt>
                <c:pt idx="95">
                  <c:v>14.103126222677812</c:v>
                </c:pt>
                <c:pt idx="96">
                  <c:v>14.111585887175393</c:v>
                </c:pt>
                <c:pt idx="97">
                  <c:v>14.388941744661947</c:v>
                </c:pt>
                <c:pt idx="98">
                  <c:v>14.175954352952289</c:v>
                </c:pt>
                <c:pt idx="99">
                  <c:v>14.189547241783117</c:v>
                </c:pt>
                <c:pt idx="100">
                  <c:v>14.270445307232054</c:v>
                </c:pt>
                <c:pt idx="101">
                  <c:v>14.551446074856916</c:v>
                </c:pt>
                <c:pt idx="102">
                  <c:v>14.665326531397422</c:v>
                </c:pt>
                <c:pt idx="103">
                  <c:v>14.375746702149646</c:v>
                </c:pt>
                <c:pt idx="104">
                  <c:v>14.393675012629121</c:v>
                </c:pt>
                <c:pt idx="105">
                  <c:v>14.365566967792288</c:v>
                </c:pt>
                <c:pt idx="106">
                  <c:v>14.610681680440528</c:v>
                </c:pt>
                <c:pt idx="107">
                  <c:v>15.751441595195985</c:v>
                </c:pt>
                <c:pt idx="108">
                  <c:v>15.461223240639168</c:v>
                </c:pt>
                <c:pt idx="109">
                  <c:v>15.289018836744313</c:v>
                </c:pt>
                <c:pt idx="110">
                  <c:v>15.392121243162208</c:v>
                </c:pt>
                <c:pt idx="111">
                  <c:v>15.245138084535691</c:v>
                </c:pt>
                <c:pt idx="112">
                  <c:v>15.172507954194268</c:v>
                </c:pt>
                <c:pt idx="113">
                  <c:v>15.216486879657452</c:v>
                </c:pt>
                <c:pt idx="114">
                  <c:v>14.577670091168773</c:v>
                </c:pt>
                <c:pt idx="115">
                  <c:v>14.672478385442819</c:v>
                </c:pt>
                <c:pt idx="116">
                  <c:v>14.656509037817559</c:v>
                </c:pt>
                <c:pt idx="117">
                  <c:v>14.542621218856866</c:v>
                </c:pt>
                <c:pt idx="118">
                  <c:v>14.596189171157953</c:v>
                </c:pt>
                <c:pt idx="119">
                  <c:v>14.572479966938216</c:v>
                </c:pt>
                <c:pt idx="120">
                  <c:v>13.865910386610473</c:v>
                </c:pt>
                <c:pt idx="121">
                  <c:v>13.86624202551031</c:v>
                </c:pt>
                <c:pt idx="122">
                  <c:v>13.848772026768769</c:v>
                </c:pt>
                <c:pt idx="123">
                  <c:v>13.836074487416393</c:v>
                </c:pt>
                <c:pt idx="124">
                  <c:v>12.95708353448088</c:v>
                </c:pt>
                <c:pt idx="125">
                  <c:v>12.928963075112407</c:v>
                </c:pt>
                <c:pt idx="126">
                  <c:v>12.929303369971693</c:v>
                </c:pt>
                <c:pt idx="127">
                  <c:v>11.528599786301818</c:v>
                </c:pt>
                <c:pt idx="128">
                  <c:v>11.004437459338133</c:v>
                </c:pt>
                <c:pt idx="129">
                  <c:v>10.957094246839592</c:v>
                </c:pt>
                <c:pt idx="130">
                  <c:v>10.680011575934509</c:v>
                </c:pt>
                <c:pt idx="131">
                  <c:v>10.646054233092341</c:v>
                </c:pt>
                <c:pt idx="132">
                  <c:v>10.567222281230492</c:v>
                </c:pt>
                <c:pt idx="133">
                  <c:v>10.242282234615354</c:v>
                </c:pt>
                <c:pt idx="134">
                  <c:v>10.643012822802715</c:v>
                </c:pt>
                <c:pt idx="135">
                  <c:v>10.644900117021569</c:v>
                </c:pt>
                <c:pt idx="136">
                  <c:v>10.472139200224575</c:v>
                </c:pt>
                <c:pt idx="137">
                  <c:v>10.174757018184104</c:v>
                </c:pt>
                <c:pt idx="138">
                  <c:v>10.025243343723217</c:v>
                </c:pt>
                <c:pt idx="139">
                  <c:v>10.167684328676161</c:v>
                </c:pt>
                <c:pt idx="140">
                  <c:v>10.24182369833856</c:v>
                </c:pt>
                <c:pt idx="141">
                  <c:v>10.274550063935616</c:v>
                </c:pt>
                <c:pt idx="142">
                  <c:v>10.204814440834619</c:v>
                </c:pt>
                <c:pt idx="143">
                  <c:v>8.0565162486688795</c:v>
                </c:pt>
                <c:pt idx="144">
                  <c:v>8.0307613073074382</c:v>
                </c:pt>
                <c:pt idx="145">
                  <c:v>8.2350607681113885</c:v>
                </c:pt>
                <c:pt idx="146">
                  <c:v>8.1767115888192734</c:v>
                </c:pt>
                <c:pt idx="147">
                  <c:v>8.1773253954323621</c:v>
                </c:pt>
                <c:pt idx="148">
                  <c:v>8.351433368097636</c:v>
                </c:pt>
                <c:pt idx="149">
                  <c:v>8.258395985729484</c:v>
                </c:pt>
                <c:pt idx="150">
                  <c:v>8.1713459117044582</c:v>
                </c:pt>
                <c:pt idx="151">
                  <c:v>7.9636852905848894</c:v>
                </c:pt>
                <c:pt idx="152">
                  <c:v>8.1665188480047632</c:v>
                </c:pt>
                <c:pt idx="153">
                  <c:v>8.199101737403959</c:v>
                </c:pt>
                <c:pt idx="154">
                  <c:v>8.3158485656317023</c:v>
                </c:pt>
                <c:pt idx="155">
                  <c:v>8.3277401446752375</c:v>
                </c:pt>
                <c:pt idx="156">
                  <c:v>8.4275065045710136</c:v>
                </c:pt>
                <c:pt idx="157">
                  <c:v>8.4302437576609961</c:v>
                </c:pt>
                <c:pt idx="158">
                  <c:v>8.4175119573722892</c:v>
                </c:pt>
                <c:pt idx="159">
                  <c:v>8.1475421378723407</c:v>
                </c:pt>
                <c:pt idx="160">
                  <c:v>8.1481969651538133</c:v>
                </c:pt>
                <c:pt idx="161">
                  <c:v>8.1419694504826676</c:v>
                </c:pt>
                <c:pt idx="162">
                  <c:v>8.7389146679772143</c:v>
                </c:pt>
                <c:pt idx="163">
                  <c:v>8.6367080399623024</c:v>
                </c:pt>
                <c:pt idx="164">
                  <c:v>8.9217955025633238</c:v>
                </c:pt>
                <c:pt idx="165">
                  <c:v>8.9503942301682962</c:v>
                </c:pt>
                <c:pt idx="166">
                  <c:v>9.5032077758620215</c:v>
                </c:pt>
                <c:pt idx="167">
                  <c:v>9.7224882563914257</c:v>
                </c:pt>
                <c:pt idx="168">
                  <c:v>10.05416996632005</c:v>
                </c:pt>
                <c:pt idx="169">
                  <c:v>9.7214934430111981</c:v>
                </c:pt>
                <c:pt idx="170">
                  <c:v>9.6557197194824713</c:v>
                </c:pt>
                <c:pt idx="171">
                  <c:v>9.9688543968877408</c:v>
                </c:pt>
                <c:pt idx="172">
                  <c:v>10.25611725437674</c:v>
                </c:pt>
                <c:pt idx="173">
                  <c:v>10.007917985363038</c:v>
                </c:pt>
                <c:pt idx="174">
                  <c:v>10.543540708203317</c:v>
                </c:pt>
                <c:pt idx="175">
                  <c:v>11.422638743389724</c:v>
                </c:pt>
                <c:pt idx="176">
                  <c:v>11.268455076681665</c:v>
                </c:pt>
                <c:pt idx="177">
                  <c:v>11.708639748754628</c:v>
                </c:pt>
                <c:pt idx="178">
                  <c:v>11.264275948864213</c:v>
                </c:pt>
                <c:pt idx="179">
                  <c:v>11.256495136059808</c:v>
                </c:pt>
                <c:pt idx="180">
                  <c:v>11.274114398971024</c:v>
                </c:pt>
                <c:pt idx="181">
                  <c:v>11.600451015367655</c:v>
                </c:pt>
                <c:pt idx="182">
                  <c:v>11.708588495588362</c:v>
                </c:pt>
                <c:pt idx="183">
                  <c:v>11.73023333102236</c:v>
                </c:pt>
                <c:pt idx="184">
                  <c:v>11.932604067986041</c:v>
                </c:pt>
                <c:pt idx="185">
                  <c:v>11.981882030824313</c:v>
                </c:pt>
                <c:pt idx="186">
                  <c:v>12.111107880824324</c:v>
                </c:pt>
                <c:pt idx="187">
                  <c:v>15.408952507757325</c:v>
                </c:pt>
                <c:pt idx="188">
                  <c:v>15.581812800584663</c:v>
                </c:pt>
                <c:pt idx="189">
                  <c:v>15.951806939889833</c:v>
                </c:pt>
                <c:pt idx="190">
                  <c:v>16.071600263112334</c:v>
                </c:pt>
                <c:pt idx="191">
                  <c:v>16.211995015537443</c:v>
                </c:pt>
                <c:pt idx="192">
                  <c:v>16.240764702209201</c:v>
                </c:pt>
                <c:pt idx="193">
                  <c:v>16.510365104849758</c:v>
                </c:pt>
                <c:pt idx="194">
                  <c:v>16.5315789864352</c:v>
                </c:pt>
                <c:pt idx="195">
                  <c:v>16.556336656752809</c:v>
                </c:pt>
                <c:pt idx="196">
                  <c:v>16.76839019433282</c:v>
                </c:pt>
                <c:pt idx="197">
                  <c:v>16.851370024637241</c:v>
                </c:pt>
                <c:pt idx="198">
                  <c:v>16.682242041656121</c:v>
                </c:pt>
                <c:pt idx="199">
                  <c:v>16.759489116407181</c:v>
                </c:pt>
                <c:pt idx="200">
                  <c:v>16.877545560309134</c:v>
                </c:pt>
                <c:pt idx="201">
                  <c:v>17.062673613455633</c:v>
                </c:pt>
                <c:pt idx="202">
                  <c:v>16.76207603055925</c:v>
                </c:pt>
                <c:pt idx="203">
                  <c:v>16.744254739879651</c:v>
                </c:pt>
                <c:pt idx="204">
                  <c:v>17.053974604253259</c:v>
                </c:pt>
                <c:pt idx="205">
                  <c:v>17.179035240104461</c:v>
                </c:pt>
                <c:pt idx="206">
                  <c:v>17.416252974556706</c:v>
                </c:pt>
                <c:pt idx="207">
                  <c:v>17.510034593769277</c:v>
                </c:pt>
                <c:pt idx="208">
                  <c:v>17.485935754448377</c:v>
                </c:pt>
                <c:pt idx="209">
                  <c:v>17.41583677141562</c:v>
                </c:pt>
                <c:pt idx="210">
                  <c:v>17.095629002348417</c:v>
                </c:pt>
                <c:pt idx="211">
                  <c:v>16.796041191749726</c:v>
                </c:pt>
                <c:pt idx="212">
                  <c:v>17.108424840561035</c:v>
                </c:pt>
                <c:pt idx="213">
                  <c:v>16.912245764598737</c:v>
                </c:pt>
                <c:pt idx="214">
                  <c:v>17.646072660821186</c:v>
                </c:pt>
                <c:pt idx="215">
                  <c:v>17.646393397541445</c:v>
                </c:pt>
                <c:pt idx="216">
                  <c:v>17.70425313277536</c:v>
                </c:pt>
                <c:pt idx="217">
                  <c:v>18.299731135054181</c:v>
                </c:pt>
                <c:pt idx="218">
                  <c:v>18.545639473993344</c:v>
                </c:pt>
                <c:pt idx="219">
                  <c:v>19.029523141008593</c:v>
                </c:pt>
                <c:pt idx="220">
                  <c:v>18.977993885107061</c:v>
                </c:pt>
                <c:pt idx="221">
                  <c:v>18.946464851413069</c:v>
                </c:pt>
                <c:pt idx="222">
                  <c:v>18.944203761212037</c:v>
                </c:pt>
                <c:pt idx="223">
                  <c:v>17.24585492827655</c:v>
                </c:pt>
                <c:pt idx="224">
                  <c:v>17.630403506928147</c:v>
                </c:pt>
                <c:pt idx="225">
                  <c:v>17.038016019616439</c:v>
                </c:pt>
                <c:pt idx="226">
                  <c:v>17.252254821752402</c:v>
                </c:pt>
                <c:pt idx="227">
                  <c:v>16.938780566602905</c:v>
                </c:pt>
                <c:pt idx="228">
                  <c:v>16.774949247242045</c:v>
                </c:pt>
                <c:pt idx="229">
                  <c:v>16.717464070518108</c:v>
                </c:pt>
                <c:pt idx="230">
                  <c:v>16.700687944884404</c:v>
                </c:pt>
                <c:pt idx="231">
                  <c:v>16.869469370790476</c:v>
                </c:pt>
                <c:pt idx="232">
                  <c:v>16.829230296363086</c:v>
                </c:pt>
                <c:pt idx="233">
                  <c:v>16.903689797315465</c:v>
                </c:pt>
                <c:pt idx="234">
                  <c:v>17.345461470676344</c:v>
                </c:pt>
                <c:pt idx="235">
                  <c:v>17.363825776413567</c:v>
                </c:pt>
                <c:pt idx="236">
                  <c:v>18.292587252917478</c:v>
                </c:pt>
                <c:pt idx="237">
                  <c:v>18.670951316460371</c:v>
                </c:pt>
                <c:pt idx="238">
                  <c:v>19.003121619372674</c:v>
                </c:pt>
                <c:pt idx="239">
                  <c:v>18.792586375514208</c:v>
                </c:pt>
                <c:pt idx="240">
                  <c:v>18.677471309315468</c:v>
                </c:pt>
                <c:pt idx="241">
                  <c:v>18.673740326725834</c:v>
                </c:pt>
                <c:pt idx="242">
                  <c:v>17.574993017370261</c:v>
                </c:pt>
                <c:pt idx="243">
                  <c:v>18.385223390886477</c:v>
                </c:pt>
                <c:pt idx="244">
                  <c:v>18.718877808624605</c:v>
                </c:pt>
                <c:pt idx="245">
                  <c:v>18.656186409995428</c:v>
                </c:pt>
                <c:pt idx="246">
                  <c:v>18.710752929048496</c:v>
                </c:pt>
                <c:pt idx="247">
                  <c:v>18.325251496971116</c:v>
                </c:pt>
                <c:pt idx="248">
                  <c:v>18.142769611495975</c:v>
                </c:pt>
                <c:pt idx="249">
                  <c:v>18.512033680980579</c:v>
                </c:pt>
                <c:pt idx="250">
                  <c:v>18.011543217475257</c:v>
                </c:pt>
                <c:pt idx="251">
                  <c:v>18.289032369072377</c:v>
                </c:pt>
                <c:pt idx="252">
                  <c:v>18.192488379148791</c:v>
                </c:pt>
                <c:pt idx="253">
                  <c:v>17.435849817213725</c:v>
                </c:pt>
                <c:pt idx="254">
                  <c:v>17.055580387906669</c:v>
                </c:pt>
                <c:pt idx="255">
                  <c:v>16.462869845879396</c:v>
                </c:pt>
                <c:pt idx="256">
                  <c:v>16.47848928155452</c:v>
                </c:pt>
                <c:pt idx="257">
                  <c:v>16.460063553058504</c:v>
                </c:pt>
                <c:pt idx="258">
                  <c:v>16.564337828726586</c:v>
                </c:pt>
                <c:pt idx="259">
                  <c:v>16.142162802932361</c:v>
                </c:pt>
                <c:pt idx="260">
                  <c:v>15.393807378699302</c:v>
                </c:pt>
                <c:pt idx="261">
                  <c:v>15.381753953716618</c:v>
                </c:pt>
                <c:pt idx="262">
                  <c:v>14.929604318483618</c:v>
                </c:pt>
                <c:pt idx="263">
                  <c:v>15.031719843224037</c:v>
                </c:pt>
                <c:pt idx="264">
                  <c:v>15.082008143867267</c:v>
                </c:pt>
                <c:pt idx="265">
                  <c:v>15.049111250331796</c:v>
                </c:pt>
                <c:pt idx="266">
                  <c:v>14.968432299643352</c:v>
                </c:pt>
                <c:pt idx="267">
                  <c:v>14.555407394239635</c:v>
                </c:pt>
                <c:pt idx="268">
                  <c:v>14.619936217373507</c:v>
                </c:pt>
                <c:pt idx="269">
                  <c:v>13.902872902248561</c:v>
                </c:pt>
                <c:pt idx="270">
                  <c:v>13.052731970054612</c:v>
                </c:pt>
                <c:pt idx="271">
                  <c:v>13.10378284531785</c:v>
                </c:pt>
                <c:pt idx="272">
                  <c:v>11.049445961657481</c:v>
                </c:pt>
                <c:pt idx="273">
                  <c:v>10.249318012078499</c:v>
                </c:pt>
                <c:pt idx="274">
                  <c:v>9.9719422394282606</c:v>
                </c:pt>
                <c:pt idx="275">
                  <c:v>9.1207385582737199</c:v>
                </c:pt>
                <c:pt idx="276">
                  <c:v>8.8829972721660475</c:v>
                </c:pt>
                <c:pt idx="277">
                  <c:v>8.7466427953592749</c:v>
                </c:pt>
                <c:pt idx="278">
                  <c:v>8.7441215696518082</c:v>
                </c:pt>
                <c:pt idx="279">
                  <c:v>7.7280431264943008</c:v>
                </c:pt>
                <c:pt idx="280">
                  <c:v>7.694740124674623</c:v>
                </c:pt>
                <c:pt idx="281">
                  <c:v>7.7051389839893583</c:v>
                </c:pt>
                <c:pt idx="282">
                  <c:v>7.6893500853811965</c:v>
                </c:pt>
                <c:pt idx="283">
                  <c:v>7.7078425772353825</c:v>
                </c:pt>
                <c:pt idx="284">
                  <c:v>7.6816812022384884</c:v>
                </c:pt>
                <c:pt idx="285">
                  <c:v>7.3046420626686928</c:v>
                </c:pt>
                <c:pt idx="286">
                  <c:v>7.32168588185493</c:v>
                </c:pt>
                <c:pt idx="287">
                  <c:v>6.8760443362645418</c:v>
                </c:pt>
                <c:pt idx="288">
                  <c:v>6.8620120417098667</c:v>
                </c:pt>
                <c:pt idx="289">
                  <c:v>7.0505171121485528</c:v>
                </c:pt>
                <c:pt idx="290">
                  <c:v>6.9278438135591323</c:v>
                </c:pt>
                <c:pt idx="291">
                  <c:v>7.0966045237104476</c:v>
                </c:pt>
                <c:pt idx="292">
                  <c:v>7.2307228987450847</c:v>
                </c:pt>
                <c:pt idx="293">
                  <c:v>7.3706980446086661</c:v>
                </c:pt>
                <c:pt idx="294">
                  <c:v>7.3264482518703646</c:v>
                </c:pt>
                <c:pt idx="295">
                  <c:v>7.3237301617601398</c:v>
                </c:pt>
                <c:pt idx="296">
                  <c:v>7.4942323262599206</c:v>
                </c:pt>
                <c:pt idx="297">
                  <c:v>7.4962289602967589</c:v>
                </c:pt>
                <c:pt idx="298">
                  <c:v>7.8868654017717583</c:v>
                </c:pt>
                <c:pt idx="299">
                  <c:v>7.7834332644641782</c:v>
                </c:pt>
                <c:pt idx="300">
                  <c:v>8.512807478404584</c:v>
                </c:pt>
                <c:pt idx="301">
                  <c:v>8.7636830284154126</c:v>
                </c:pt>
                <c:pt idx="302">
                  <c:v>8.6818351472257831</c:v>
                </c:pt>
                <c:pt idx="303">
                  <c:v>8.9271094373577817</c:v>
                </c:pt>
                <c:pt idx="304">
                  <c:v>8.8136119833085882</c:v>
                </c:pt>
                <c:pt idx="305">
                  <c:v>10.254090568329884</c:v>
                </c:pt>
                <c:pt idx="306">
                  <c:v>10.080055827334252</c:v>
                </c:pt>
                <c:pt idx="307">
                  <c:v>10.072109433537003</c:v>
                </c:pt>
                <c:pt idx="308">
                  <c:v>11.394956274858087</c:v>
                </c:pt>
                <c:pt idx="309">
                  <c:v>14.968171818363235</c:v>
                </c:pt>
                <c:pt idx="310">
                  <c:v>15.296798860917754</c:v>
                </c:pt>
                <c:pt idx="311">
                  <c:v>15.319379647257819</c:v>
                </c:pt>
                <c:pt idx="312">
                  <c:v>15.823836532598873</c:v>
                </c:pt>
                <c:pt idx="313">
                  <c:v>16.802510457116746</c:v>
                </c:pt>
                <c:pt idx="314">
                  <c:v>17.707829515956</c:v>
                </c:pt>
                <c:pt idx="315">
                  <c:v>18.692424361494297</c:v>
                </c:pt>
                <c:pt idx="316">
                  <c:v>18.993024723089668</c:v>
                </c:pt>
                <c:pt idx="317">
                  <c:v>18.993173752752828</c:v>
                </c:pt>
                <c:pt idx="318">
                  <c:v>19.559042128948263</c:v>
                </c:pt>
                <c:pt idx="319">
                  <c:v>19.629434073203338</c:v>
                </c:pt>
                <c:pt idx="320">
                  <c:v>19.697805809278986</c:v>
                </c:pt>
                <c:pt idx="321">
                  <c:v>19.595527913606279</c:v>
                </c:pt>
                <c:pt idx="322">
                  <c:v>19.898149717636361</c:v>
                </c:pt>
                <c:pt idx="323">
                  <c:v>19.91613307302249</c:v>
                </c:pt>
                <c:pt idx="324">
                  <c:v>19.966652785234565</c:v>
                </c:pt>
                <c:pt idx="325">
                  <c:v>20.044700034795945</c:v>
                </c:pt>
                <c:pt idx="326">
                  <c:v>20.365440347845983</c:v>
                </c:pt>
                <c:pt idx="327">
                  <c:v>20.205945580999085</c:v>
                </c:pt>
                <c:pt idx="328">
                  <c:v>20.565677517560637</c:v>
                </c:pt>
                <c:pt idx="329">
                  <c:v>20.731684419201866</c:v>
                </c:pt>
              </c:numCache>
            </c:numRef>
          </c:val>
        </c:ser>
        <c:ser>
          <c:idx val="1"/>
          <c:order val="1"/>
          <c:tx>
            <c:v>5 Year MA</c:v>
          </c:tx>
          <c:marker>
            <c:symbol val="none"/>
          </c:marker>
          <c:cat>
            <c:numRef>
              <c:f>'S&amp;P vol'!$A$39:$A$368</c:f>
              <c:numCache>
                <c:formatCode>m/d/yyyy</c:formatCode>
                <c:ptCount val="330"/>
                <c:pt idx="0">
                  <c:v>30347</c:v>
                </c:pt>
                <c:pt idx="1">
                  <c:v>30375</c:v>
                </c:pt>
                <c:pt idx="2">
                  <c:v>30406</c:v>
                </c:pt>
                <c:pt idx="3">
                  <c:v>30435</c:v>
                </c:pt>
                <c:pt idx="4">
                  <c:v>30467</c:v>
                </c:pt>
                <c:pt idx="5">
                  <c:v>30497</c:v>
                </c:pt>
                <c:pt idx="6">
                  <c:v>30526</c:v>
                </c:pt>
                <c:pt idx="7">
                  <c:v>30559</c:v>
                </c:pt>
                <c:pt idx="8">
                  <c:v>30589</c:v>
                </c:pt>
                <c:pt idx="9">
                  <c:v>30620</c:v>
                </c:pt>
                <c:pt idx="10">
                  <c:v>30650</c:v>
                </c:pt>
                <c:pt idx="11">
                  <c:v>30680</c:v>
                </c:pt>
                <c:pt idx="12">
                  <c:v>30712</c:v>
                </c:pt>
                <c:pt idx="13">
                  <c:v>30741</c:v>
                </c:pt>
                <c:pt idx="14">
                  <c:v>30771</c:v>
                </c:pt>
                <c:pt idx="15">
                  <c:v>30802</c:v>
                </c:pt>
                <c:pt idx="16">
                  <c:v>30833</c:v>
                </c:pt>
                <c:pt idx="17">
                  <c:v>30862</c:v>
                </c:pt>
                <c:pt idx="18">
                  <c:v>30894</c:v>
                </c:pt>
                <c:pt idx="19">
                  <c:v>30925</c:v>
                </c:pt>
                <c:pt idx="20">
                  <c:v>30953</c:v>
                </c:pt>
                <c:pt idx="21">
                  <c:v>30986</c:v>
                </c:pt>
                <c:pt idx="22">
                  <c:v>31016</c:v>
                </c:pt>
                <c:pt idx="23">
                  <c:v>31047</c:v>
                </c:pt>
                <c:pt idx="24">
                  <c:v>31078</c:v>
                </c:pt>
                <c:pt idx="25">
                  <c:v>31106</c:v>
                </c:pt>
                <c:pt idx="26">
                  <c:v>31135</c:v>
                </c:pt>
                <c:pt idx="27">
                  <c:v>31167</c:v>
                </c:pt>
                <c:pt idx="28">
                  <c:v>31198</c:v>
                </c:pt>
                <c:pt idx="29">
                  <c:v>31226</c:v>
                </c:pt>
                <c:pt idx="30">
                  <c:v>31259</c:v>
                </c:pt>
                <c:pt idx="31">
                  <c:v>31289</c:v>
                </c:pt>
                <c:pt idx="32">
                  <c:v>31320</c:v>
                </c:pt>
                <c:pt idx="33">
                  <c:v>31351</c:v>
                </c:pt>
                <c:pt idx="34">
                  <c:v>31380</c:v>
                </c:pt>
                <c:pt idx="35">
                  <c:v>31412</c:v>
                </c:pt>
                <c:pt idx="36">
                  <c:v>31443</c:v>
                </c:pt>
                <c:pt idx="37">
                  <c:v>31471</c:v>
                </c:pt>
                <c:pt idx="38">
                  <c:v>31502</c:v>
                </c:pt>
                <c:pt idx="39">
                  <c:v>31532</c:v>
                </c:pt>
                <c:pt idx="40">
                  <c:v>31562</c:v>
                </c:pt>
                <c:pt idx="41">
                  <c:v>31593</c:v>
                </c:pt>
                <c:pt idx="42">
                  <c:v>31624</c:v>
                </c:pt>
                <c:pt idx="43">
                  <c:v>31653</c:v>
                </c:pt>
                <c:pt idx="44">
                  <c:v>31685</c:v>
                </c:pt>
                <c:pt idx="45">
                  <c:v>31716</c:v>
                </c:pt>
                <c:pt idx="46">
                  <c:v>31744</c:v>
                </c:pt>
                <c:pt idx="47">
                  <c:v>31777</c:v>
                </c:pt>
                <c:pt idx="48">
                  <c:v>31807</c:v>
                </c:pt>
                <c:pt idx="49">
                  <c:v>31835</c:v>
                </c:pt>
                <c:pt idx="50">
                  <c:v>31867</c:v>
                </c:pt>
                <c:pt idx="51">
                  <c:v>31897</c:v>
                </c:pt>
                <c:pt idx="52">
                  <c:v>31926</c:v>
                </c:pt>
                <c:pt idx="53">
                  <c:v>31958</c:v>
                </c:pt>
                <c:pt idx="54">
                  <c:v>31989</c:v>
                </c:pt>
                <c:pt idx="55">
                  <c:v>32020</c:v>
                </c:pt>
                <c:pt idx="56">
                  <c:v>32050</c:v>
                </c:pt>
                <c:pt idx="57">
                  <c:v>32080</c:v>
                </c:pt>
                <c:pt idx="58">
                  <c:v>32111</c:v>
                </c:pt>
                <c:pt idx="59">
                  <c:v>32142</c:v>
                </c:pt>
                <c:pt idx="60">
                  <c:v>32171</c:v>
                </c:pt>
                <c:pt idx="61">
                  <c:v>32202</c:v>
                </c:pt>
                <c:pt idx="62">
                  <c:v>32233</c:v>
                </c:pt>
                <c:pt idx="63">
                  <c:v>32262</c:v>
                </c:pt>
                <c:pt idx="64">
                  <c:v>32294</c:v>
                </c:pt>
                <c:pt idx="65">
                  <c:v>32324</c:v>
                </c:pt>
                <c:pt idx="66">
                  <c:v>32353</c:v>
                </c:pt>
                <c:pt idx="67">
                  <c:v>32386</c:v>
                </c:pt>
                <c:pt idx="68">
                  <c:v>32416</c:v>
                </c:pt>
                <c:pt idx="69">
                  <c:v>32447</c:v>
                </c:pt>
                <c:pt idx="70">
                  <c:v>32477</c:v>
                </c:pt>
                <c:pt idx="71">
                  <c:v>32507</c:v>
                </c:pt>
                <c:pt idx="72">
                  <c:v>32539</c:v>
                </c:pt>
                <c:pt idx="73">
                  <c:v>32567</c:v>
                </c:pt>
                <c:pt idx="74">
                  <c:v>32598</c:v>
                </c:pt>
                <c:pt idx="75">
                  <c:v>32626</c:v>
                </c:pt>
                <c:pt idx="76">
                  <c:v>32659</c:v>
                </c:pt>
                <c:pt idx="77">
                  <c:v>32689</c:v>
                </c:pt>
                <c:pt idx="78">
                  <c:v>32720</c:v>
                </c:pt>
                <c:pt idx="79">
                  <c:v>32751</c:v>
                </c:pt>
                <c:pt idx="80">
                  <c:v>32780</c:v>
                </c:pt>
                <c:pt idx="81">
                  <c:v>32812</c:v>
                </c:pt>
                <c:pt idx="82">
                  <c:v>32842</c:v>
                </c:pt>
                <c:pt idx="83">
                  <c:v>32871</c:v>
                </c:pt>
                <c:pt idx="84">
                  <c:v>32904</c:v>
                </c:pt>
                <c:pt idx="85">
                  <c:v>32932</c:v>
                </c:pt>
                <c:pt idx="86">
                  <c:v>32962</c:v>
                </c:pt>
                <c:pt idx="87">
                  <c:v>32993</c:v>
                </c:pt>
                <c:pt idx="88">
                  <c:v>33024</c:v>
                </c:pt>
                <c:pt idx="89">
                  <c:v>33053</c:v>
                </c:pt>
                <c:pt idx="90">
                  <c:v>33085</c:v>
                </c:pt>
                <c:pt idx="91">
                  <c:v>33116</c:v>
                </c:pt>
                <c:pt idx="92">
                  <c:v>33144</c:v>
                </c:pt>
                <c:pt idx="93">
                  <c:v>33177</c:v>
                </c:pt>
                <c:pt idx="94">
                  <c:v>33207</c:v>
                </c:pt>
                <c:pt idx="95">
                  <c:v>33238</c:v>
                </c:pt>
                <c:pt idx="96">
                  <c:v>33269</c:v>
                </c:pt>
                <c:pt idx="97">
                  <c:v>33297</c:v>
                </c:pt>
                <c:pt idx="98">
                  <c:v>33326</c:v>
                </c:pt>
                <c:pt idx="99">
                  <c:v>33358</c:v>
                </c:pt>
                <c:pt idx="100">
                  <c:v>33389</c:v>
                </c:pt>
                <c:pt idx="101">
                  <c:v>33417</c:v>
                </c:pt>
                <c:pt idx="102">
                  <c:v>33450</c:v>
                </c:pt>
                <c:pt idx="103">
                  <c:v>33480</c:v>
                </c:pt>
                <c:pt idx="104">
                  <c:v>33511</c:v>
                </c:pt>
                <c:pt idx="105">
                  <c:v>33542</c:v>
                </c:pt>
                <c:pt idx="106">
                  <c:v>33571</c:v>
                </c:pt>
                <c:pt idx="107">
                  <c:v>33603</c:v>
                </c:pt>
                <c:pt idx="108">
                  <c:v>33634</c:v>
                </c:pt>
                <c:pt idx="109">
                  <c:v>33662</c:v>
                </c:pt>
                <c:pt idx="110">
                  <c:v>33694</c:v>
                </c:pt>
                <c:pt idx="111">
                  <c:v>33724</c:v>
                </c:pt>
                <c:pt idx="112">
                  <c:v>33753</c:v>
                </c:pt>
                <c:pt idx="113">
                  <c:v>33785</c:v>
                </c:pt>
                <c:pt idx="114">
                  <c:v>33816</c:v>
                </c:pt>
                <c:pt idx="115">
                  <c:v>33847</c:v>
                </c:pt>
                <c:pt idx="116">
                  <c:v>33877</c:v>
                </c:pt>
                <c:pt idx="117">
                  <c:v>33907</c:v>
                </c:pt>
                <c:pt idx="118">
                  <c:v>33938</c:v>
                </c:pt>
                <c:pt idx="119">
                  <c:v>33969</c:v>
                </c:pt>
                <c:pt idx="120">
                  <c:v>33998</c:v>
                </c:pt>
                <c:pt idx="121">
                  <c:v>34026</c:v>
                </c:pt>
                <c:pt idx="122">
                  <c:v>34059</c:v>
                </c:pt>
                <c:pt idx="123">
                  <c:v>34089</c:v>
                </c:pt>
                <c:pt idx="124">
                  <c:v>34120</c:v>
                </c:pt>
                <c:pt idx="125">
                  <c:v>34150</c:v>
                </c:pt>
                <c:pt idx="126">
                  <c:v>34180</c:v>
                </c:pt>
                <c:pt idx="127">
                  <c:v>34212</c:v>
                </c:pt>
                <c:pt idx="128">
                  <c:v>34242</c:v>
                </c:pt>
                <c:pt idx="129">
                  <c:v>34271</c:v>
                </c:pt>
                <c:pt idx="130">
                  <c:v>34303</c:v>
                </c:pt>
                <c:pt idx="131">
                  <c:v>34334</c:v>
                </c:pt>
                <c:pt idx="132">
                  <c:v>34365</c:v>
                </c:pt>
                <c:pt idx="133">
                  <c:v>34393</c:v>
                </c:pt>
                <c:pt idx="134">
                  <c:v>34424</c:v>
                </c:pt>
                <c:pt idx="135">
                  <c:v>34453</c:v>
                </c:pt>
                <c:pt idx="136">
                  <c:v>34485</c:v>
                </c:pt>
                <c:pt idx="137">
                  <c:v>34515</c:v>
                </c:pt>
                <c:pt idx="138">
                  <c:v>34544</c:v>
                </c:pt>
                <c:pt idx="139">
                  <c:v>34577</c:v>
                </c:pt>
                <c:pt idx="140">
                  <c:v>34607</c:v>
                </c:pt>
                <c:pt idx="141">
                  <c:v>34638</c:v>
                </c:pt>
                <c:pt idx="142">
                  <c:v>34668</c:v>
                </c:pt>
                <c:pt idx="143">
                  <c:v>34698</c:v>
                </c:pt>
                <c:pt idx="144">
                  <c:v>34730</c:v>
                </c:pt>
                <c:pt idx="145">
                  <c:v>34758</c:v>
                </c:pt>
                <c:pt idx="146">
                  <c:v>34789</c:v>
                </c:pt>
                <c:pt idx="147">
                  <c:v>34817</c:v>
                </c:pt>
                <c:pt idx="148">
                  <c:v>34850</c:v>
                </c:pt>
                <c:pt idx="149">
                  <c:v>34880</c:v>
                </c:pt>
                <c:pt idx="150">
                  <c:v>34911</c:v>
                </c:pt>
                <c:pt idx="151">
                  <c:v>34942</c:v>
                </c:pt>
                <c:pt idx="152">
                  <c:v>34971</c:v>
                </c:pt>
                <c:pt idx="153">
                  <c:v>35003</c:v>
                </c:pt>
                <c:pt idx="154">
                  <c:v>35033</c:v>
                </c:pt>
                <c:pt idx="155">
                  <c:v>35062</c:v>
                </c:pt>
                <c:pt idx="156">
                  <c:v>35095</c:v>
                </c:pt>
                <c:pt idx="157">
                  <c:v>35124</c:v>
                </c:pt>
                <c:pt idx="158">
                  <c:v>35153</c:v>
                </c:pt>
                <c:pt idx="159">
                  <c:v>35185</c:v>
                </c:pt>
                <c:pt idx="160">
                  <c:v>35216</c:v>
                </c:pt>
                <c:pt idx="161">
                  <c:v>35244</c:v>
                </c:pt>
                <c:pt idx="162">
                  <c:v>35277</c:v>
                </c:pt>
                <c:pt idx="163">
                  <c:v>35307</c:v>
                </c:pt>
                <c:pt idx="164">
                  <c:v>35338</c:v>
                </c:pt>
                <c:pt idx="165">
                  <c:v>35369</c:v>
                </c:pt>
                <c:pt idx="166">
                  <c:v>35398</c:v>
                </c:pt>
                <c:pt idx="167">
                  <c:v>35430</c:v>
                </c:pt>
                <c:pt idx="168">
                  <c:v>35461</c:v>
                </c:pt>
                <c:pt idx="169">
                  <c:v>35489</c:v>
                </c:pt>
                <c:pt idx="170">
                  <c:v>35520</c:v>
                </c:pt>
                <c:pt idx="171">
                  <c:v>35550</c:v>
                </c:pt>
                <c:pt idx="172">
                  <c:v>35580</c:v>
                </c:pt>
                <c:pt idx="173">
                  <c:v>35611</c:v>
                </c:pt>
                <c:pt idx="174">
                  <c:v>35642</c:v>
                </c:pt>
                <c:pt idx="175">
                  <c:v>35671</c:v>
                </c:pt>
                <c:pt idx="176">
                  <c:v>35703</c:v>
                </c:pt>
                <c:pt idx="177">
                  <c:v>35734</c:v>
                </c:pt>
                <c:pt idx="178">
                  <c:v>35762</c:v>
                </c:pt>
                <c:pt idx="179">
                  <c:v>35795</c:v>
                </c:pt>
                <c:pt idx="180">
                  <c:v>35825</c:v>
                </c:pt>
                <c:pt idx="181">
                  <c:v>35853</c:v>
                </c:pt>
                <c:pt idx="182">
                  <c:v>35885</c:v>
                </c:pt>
                <c:pt idx="183">
                  <c:v>35915</c:v>
                </c:pt>
                <c:pt idx="184">
                  <c:v>35944</c:v>
                </c:pt>
                <c:pt idx="185">
                  <c:v>35976</c:v>
                </c:pt>
                <c:pt idx="186">
                  <c:v>36007</c:v>
                </c:pt>
                <c:pt idx="187">
                  <c:v>36038</c:v>
                </c:pt>
                <c:pt idx="188">
                  <c:v>36068</c:v>
                </c:pt>
                <c:pt idx="189">
                  <c:v>36098</c:v>
                </c:pt>
                <c:pt idx="190">
                  <c:v>36129</c:v>
                </c:pt>
                <c:pt idx="191">
                  <c:v>36160</c:v>
                </c:pt>
                <c:pt idx="192">
                  <c:v>36189</c:v>
                </c:pt>
                <c:pt idx="193">
                  <c:v>36217</c:v>
                </c:pt>
                <c:pt idx="194">
                  <c:v>36250</c:v>
                </c:pt>
                <c:pt idx="195">
                  <c:v>36280</c:v>
                </c:pt>
                <c:pt idx="196">
                  <c:v>36311</c:v>
                </c:pt>
                <c:pt idx="197">
                  <c:v>36341</c:v>
                </c:pt>
                <c:pt idx="198">
                  <c:v>36371</c:v>
                </c:pt>
                <c:pt idx="199">
                  <c:v>36403</c:v>
                </c:pt>
                <c:pt idx="200">
                  <c:v>36433</c:v>
                </c:pt>
                <c:pt idx="201">
                  <c:v>36462</c:v>
                </c:pt>
                <c:pt idx="202">
                  <c:v>36494</c:v>
                </c:pt>
                <c:pt idx="203">
                  <c:v>36525</c:v>
                </c:pt>
                <c:pt idx="204">
                  <c:v>36556</c:v>
                </c:pt>
                <c:pt idx="205">
                  <c:v>36585</c:v>
                </c:pt>
                <c:pt idx="206">
                  <c:v>36616</c:v>
                </c:pt>
                <c:pt idx="207">
                  <c:v>36644</c:v>
                </c:pt>
                <c:pt idx="208">
                  <c:v>36677</c:v>
                </c:pt>
                <c:pt idx="209">
                  <c:v>36707</c:v>
                </c:pt>
                <c:pt idx="210">
                  <c:v>36738</c:v>
                </c:pt>
                <c:pt idx="211">
                  <c:v>36769</c:v>
                </c:pt>
                <c:pt idx="212">
                  <c:v>36798</c:v>
                </c:pt>
                <c:pt idx="213">
                  <c:v>36830</c:v>
                </c:pt>
                <c:pt idx="214">
                  <c:v>36860</c:v>
                </c:pt>
                <c:pt idx="215">
                  <c:v>36889</c:v>
                </c:pt>
                <c:pt idx="216">
                  <c:v>36922</c:v>
                </c:pt>
                <c:pt idx="217">
                  <c:v>36950</c:v>
                </c:pt>
                <c:pt idx="218">
                  <c:v>36980</c:v>
                </c:pt>
                <c:pt idx="219">
                  <c:v>37011</c:v>
                </c:pt>
                <c:pt idx="220">
                  <c:v>37042</c:v>
                </c:pt>
                <c:pt idx="221">
                  <c:v>37071</c:v>
                </c:pt>
                <c:pt idx="222">
                  <c:v>37103</c:v>
                </c:pt>
                <c:pt idx="223">
                  <c:v>37134</c:v>
                </c:pt>
                <c:pt idx="224">
                  <c:v>37162</c:v>
                </c:pt>
                <c:pt idx="225">
                  <c:v>37195</c:v>
                </c:pt>
                <c:pt idx="226">
                  <c:v>37225</c:v>
                </c:pt>
                <c:pt idx="227">
                  <c:v>37256</c:v>
                </c:pt>
                <c:pt idx="228">
                  <c:v>37287</c:v>
                </c:pt>
                <c:pt idx="229">
                  <c:v>37315</c:v>
                </c:pt>
                <c:pt idx="230">
                  <c:v>37344</c:v>
                </c:pt>
                <c:pt idx="231">
                  <c:v>37376</c:v>
                </c:pt>
                <c:pt idx="232">
                  <c:v>37407</c:v>
                </c:pt>
                <c:pt idx="233">
                  <c:v>37435</c:v>
                </c:pt>
                <c:pt idx="234">
                  <c:v>37468</c:v>
                </c:pt>
                <c:pt idx="235">
                  <c:v>37498</c:v>
                </c:pt>
                <c:pt idx="236">
                  <c:v>37529</c:v>
                </c:pt>
                <c:pt idx="237">
                  <c:v>37560</c:v>
                </c:pt>
                <c:pt idx="238">
                  <c:v>37589</c:v>
                </c:pt>
                <c:pt idx="239">
                  <c:v>37621</c:v>
                </c:pt>
                <c:pt idx="240">
                  <c:v>37652</c:v>
                </c:pt>
                <c:pt idx="241">
                  <c:v>37680</c:v>
                </c:pt>
                <c:pt idx="242">
                  <c:v>37711</c:v>
                </c:pt>
                <c:pt idx="243">
                  <c:v>37741</c:v>
                </c:pt>
                <c:pt idx="244">
                  <c:v>37771</c:v>
                </c:pt>
                <c:pt idx="245">
                  <c:v>37802</c:v>
                </c:pt>
                <c:pt idx="246">
                  <c:v>37833</c:v>
                </c:pt>
                <c:pt idx="247">
                  <c:v>37862</c:v>
                </c:pt>
                <c:pt idx="248">
                  <c:v>37894</c:v>
                </c:pt>
                <c:pt idx="249">
                  <c:v>37925</c:v>
                </c:pt>
                <c:pt idx="250">
                  <c:v>37953</c:v>
                </c:pt>
                <c:pt idx="251">
                  <c:v>37986</c:v>
                </c:pt>
                <c:pt idx="252">
                  <c:v>38016</c:v>
                </c:pt>
                <c:pt idx="253">
                  <c:v>38044</c:v>
                </c:pt>
                <c:pt idx="254">
                  <c:v>38077</c:v>
                </c:pt>
                <c:pt idx="255">
                  <c:v>38107</c:v>
                </c:pt>
                <c:pt idx="256">
                  <c:v>38138</c:v>
                </c:pt>
                <c:pt idx="257">
                  <c:v>38168</c:v>
                </c:pt>
                <c:pt idx="258">
                  <c:v>38198</c:v>
                </c:pt>
                <c:pt idx="259">
                  <c:v>38230</c:v>
                </c:pt>
                <c:pt idx="260">
                  <c:v>38260</c:v>
                </c:pt>
                <c:pt idx="261">
                  <c:v>38289</c:v>
                </c:pt>
                <c:pt idx="262">
                  <c:v>38321</c:v>
                </c:pt>
                <c:pt idx="263">
                  <c:v>38352</c:v>
                </c:pt>
                <c:pt idx="264">
                  <c:v>38383</c:v>
                </c:pt>
                <c:pt idx="265">
                  <c:v>38411</c:v>
                </c:pt>
                <c:pt idx="266">
                  <c:v>38442</c:v>
                </c:pt>
                <c:pt idx="267">
                  <c:v>38471</c:v>
                </c:pt>
                <c:pt idx="268">
                  <c:v>38503</c:v>
                </c:pt>
                <c:pt idx="269">
                  <c:v>38533</c:v>
                </c:pt>
                <c:pt idx="270">
                  <c:v>38562</c:v>
                </c:pt>
                <c:pt idx="271">
                  <c:v>38595</c:v>
                </c:pt>
                <c:pt idx="272">
                  <c:v>38625</c:v>
                </c:pt>
                <c:pt idx="273">
                  <c:v>38656</c:v>
                </c:pt>
                <c:pt idx="274">
                  <c:v>38686</c:v>
                </c:pt>
                <c:pt idx="275">
                  <c:v>38716</c:v>
                </c:pt>
                <c:pt idx="276">
                  <c:v>38748</c:v>
                </c:pt>
                <c:pt idx="277">
                  <c:v>38776</c:v>
                </c:pt>
                <c:pt idx="278">
                  <c:v>38807</c:v>
                </c:pt>
                <c:pt idx="279">
                  <c:v>38835</c:v>
                </c:pt>
                <c:pt idx="280">
                  <c:v>38868</c:v>
                </c:pt>
                <c:pt idx="281">
                  <c:v>38898</c:v>
                </c:pt>
                <c:pt idx="282">
                  <c:v>38929</c:v>
                </c:pt>
                <c:pt idx="283">
                  <c:v>38960</c:v>
                </c:pt>
                <c:pt idx="284">
                  <c:v>38989</c:v>
                </c:pt>
                <c:pt idx="285">
                  <c:v>39021</c:v>
                </c:pt>
                <c:pt idx="286">
                  <c:v>39051</c:v>
                </c:pt>
                <c:pt idx="287">
                  <c:v>39080</c:v>
                </c:pt>
                <c:pt idx="288">
                  <c:v>39113</c:v>
                </c:pt>
                <c:pt idx="289">
                  <c:v>39141</c:v>
                </c:pt>
                <c:pt idx="290">
                  <c:v>39171</c:v>
                </c:pt>
                <c:pt idx="291">
                  <c:v>39202</c:v>
                </c:pt>
                <c:pt idx="292">
                  <c:v>39233</c:v>
                </c:pt>
                <c:pt idx="293">
                  <c:v>39262</c:v>
                </c:pt>
                <c:pt idx="294">
                  <c:v>39294</c:v>
                </c:pt>
                <c:pt idx="295">
                  <c:v>39325</c:v>
                </c:pt>
                <c:pt idx="296">
                  <c:v>39353</c:v>
                </c:pt>
                <c:pt idx="297">
                  <c:v>39386</c:v>
                </c:pt>
                <c:pt idx="298">
                  <c:v>39416</c:v>
                </c:pt>
                <c:pt idx="299">
                  <c:v>39447</c:v>
                </c:pt>
                <c:pt idx="300">
                  <c:v>39478</c:v>
                </c:pt>
                <c:pt idx="301">
                  <c:v>39507</c:v>
                </c:pt>
                <c:pt idx="302">
                  <c:v>39538</c:v>
                </c:pt>
                <c:pt idx="303">
                  <c:v>39568</c:v>
                </c:pt>
                <c:pt idx="304">
                  <c:v>39598</c:v>
                </c:pt>
                <c:pt idx="305">
                  <c:v>39629</c:v>
                </c:pt>
                <c:pt idx="306">
                  <c:v>39660</c:v>
                </c:pt>
                <c:pt idx="307">
                  <c:v>39689</c:v>
                </c:pt>
                <c:pt idx="308">
                  <c:v>39721</c:v>
                </c:pt>
                <c:pt idx="309">
                  <c:v>39752</c:v>
                </c:pt>
                <c:pt idx="310">
                  <c:v>39780</c:v>
                </c:pt>
                <c:pt idx="311">
                  <c:v>39813</c:v>
                </c:pt>
                <c:pt idx="312">
                  <c:v>39843</c:v>
                </c:pt>
                <c:pt idx="313">
                  <c:v>39871</c:v>
                </c:pt>
                <c:pt idx="314">
                  <c:v>39903</c:v>
                </c:pt>
                <c:pt idx="315">
                  <c:v>39933</c:v>
                </c:pt>
                <c:pt idx="316">
                  <c:v>39962</c:v>
                </c:pt>
                <c:pt idx="317">
                  <c:v>39994</c:v>
                </c:pt>
                <c:pt idx="318">
                  <c:v>40025</c:v>
                </c:pt>
                <c:pt idx="319">
                  <c:v>40056</c:v>
                </c:pt>
                <c:pt idx="320">
                  <c:v>40086</c:v>
                </c:pt>
                <c:pt idx="321">
                  <c:v>40116</c:v>
                </c:pt>
                <c:pt idx="322">
                  <c:v>40147</c:v>
                </c:pt>
                <c:pt idx="323">
                  <c:v>40178</c:v>
                </c:pt>
                <c:pt idx="324">
                  <c:v>40207</c:v>
                </c:pt>
                <c:pt idx="325">
                  <c:v>40235</c:v>
                </c:pt>
                <c:pt idx="326">
                  <c:v>40268</c:v>
                </c:pt>
                <c:pt idx="327">
                  <c:v>40298</c:v>
                </c:pt>
                <c:pt idx="328">
                  <c:v>40329</c:v>
                </c:pt>
                <c:pt idx="329">
                  <c:v>40359</c:v>
                </c:pt>
              </c:numCache>
            </c:numRef>
          </c:cat>
          <c:val>
            <c:numRef>
              <c:f>'S&amp;P vol'!$E$39:$E$368</c:f>
              <c:numCache>
                <c:formatCode>General</c:formatCode>
                <c:ptCount val="330"/>
                <c:pt idx="24">
                  <c:v>15.184434437035327</c:v>
                </c:pt>
                <c:pt idx="25">
                  <c:v>15.173109595615385</c:v>
                </c:pt>
                <c:pt idx="26">
                  <c:v>14.328981415178347</c:v>
                </c:pt>
                <c:pt idx="27">
                  <c:v>14.27515843153007</c:v>
                </c:pt>
                <c:pt idx="28">
                  <c:v>14.318398173099904</c:v>
                </c:pt>
                <c:pt idx="29">
                  <c:v>14.297449580786781</c:v>
                </c:pt>
                <c:pt idx="30">
                  <c:v>14.085268824278563</c:v>
                </c:pt>
                <c:pt idx="31">
                  <c:v>14.114229336065623</c:v>
                </c:pt>
                <c:pt idx="32">
                  <c:v>14.220082992471376</c:v>
                </c:pt>
                <c:pt idx="33">
                  <c:v>14.303227804257491</c:v>
                </c:pt>
                <c:pt idx="34">
                  <c:v>13.891072774864094</c:v>
                </c:pt>
                <c:pt idx="35">
                  <c:v>13.868893355556468</c:v>
                </c:pt>
                <c:pt idx="36">
                  <c:v>13.653748601510182</c:v>
                </c:pt>
                <c:pt idx="37">
                  <c:v>13.936353042161729</c:v>
                </c:pt>
                <c:pt idx="38">
                  <c:v>14.02008575917913</c:v>
                </c:pt>
                <c:pt idx="39">
                  <c:v>13.980737997474895</c:v>
                </c:pt>
                <c:pt idx="40">
                  <c:v>14.082111624055944</c:v>
                </c:pt>
                <c:pt idx="41">
                  <c:v>14.048098646644998</c:v>
                </c:pt>
                <c:pt idx="42">
                  <c:v>14.384402543655433</c:v>
                </c:pt>
                <c:pt idx="43">
                  <c:v>14.24669993137204</c:v>
                </c:pt>
                <c:pt idx="44">
                  <c:v>14.613347056026381</c:v>
                </c:pt>
                <c:pt idx="45">
                  <c:v>14.643992221734122</c:v>
                </c:pt>
                <c:pt idx="46">
                  <c:v>14.608970473326689</c:v>
                </c:pt>
                <c:pt idx="47">
                  <c:v>14.598657370341654</c:v>
                </c:pt>
                <c:pt idx="48">
                  <c:v>15.478966720563914</c:v>
                </c:pt>
                <c:pt idx="49">
                  <c:v>15.124149936994256</c:v>
                </c:pt>
                <c:pt idx="50">
                  <c:v>15.081912966163999</c:v>
                </c:pt>
                <c:pt idx="51">
                  <c:v>15.097759709937222</c:v>
                </c:pt>
                <c:pt idx="52">
                  <c:v>14.894999106495485</c:v>
                </c:pt>
                <c:pt idx="53">
                  <c:v>14.860996188220687</c:v>
                </c:pt>
                <c:pt idx="54">
                  <c:v>14.802356570533554</c:v>
                </c:pt>
                <c:pt idx="55">
                  <c:v>14.15443482520128</c:v>
                </c:pt>
                <c:pt idx="56">
                  <c:v>14.272109490530088</c:v>
                </c:pt>
                <c:pt idx="57">
                  <c:v>17.167782398760064</c:v>
                </c:pt>
                <c:pt idx="58">
                  <c:v>17.670842574764418</c:v>
                </c:pt>
                <c:pt idx="59">
                  <c:v>17.893169263016279</c:v>
                </c:pt>
                <c:pt idx="60">
                  <c:v>17.914656136793809</c:v>
                </c:pt>
                <c:pt idx="61">
                  <c:v>17.964566295758328</c:v>
                </c:pt>
                <c:pt idx="62">
                  <c:v>18.046203540794611</c:v>
                </c:pt>
                <c:pt idx="63">
                  <c:v>17.804535948191496</c:v>
                </c:pt>
                <c:pt idx="64">
                  <c:v>17.78000819782406</c:v>
                </c:pt>
                <c:pt idx="65">
                  <c:v>17.807373471533975</c:v>
                </c:pt>
                <c:pt idx="66">
                  <c:v>17.715887951519733</c:v>
                </c:pt>
                <c:pt idx="67">
                  <c:v>17.848270409396349</c:v>
                </c:pt>
                <c:pt idx="68">
                  <c:v>17.900655228195021</c:v>
                </c:pt>
                <c:pt idx="69">
                  <c:v>17.879283107783294</c:v>
                </c:pt>
                <c:pt idx="70">
                  <c:v>17.923587478825244</c:v>
                </c:pt>
                <c:pt idx="71">
                  <c:v>17.904969860100923</c:v>
                </c:pt>
                <c:pt idx="72">
                  <c:v>18.0882289090634</c:v>
                </c:pt>
                <c:pt idx="73">
                  <c:v>18.037522035497837</c:v>
                </c:pt>
                <c:pt idx="74">
                  <c:v>18.042047677560227</c:v>
                </c:pt>
                <c:pt idx="75">
                  <c:v>18.120783527698311</c:v>
                </c:pt>
                <c:pt idx="76">
                  <c:v>17.849777761494657</c:v>
                </c:pt>
                <c:pt idx="77">
                  <c:v>17.875958834265017</c:v>
                </c:pt>
                <c:pt idx="78">
                  <c:v>18.130217124963785</c:v>
                </c:pt>
                <c:pt idx="79">
                  <c:v>17.652019559761424</c:v>
                </c:pt>
                <c:pt idx="80">
                  <c:v>17.658669260769805</c:v>
                </c:pt>
                <c:pt idx="81">
                  <c:v>17.734315383558723</c:v>
                </c:pt>
                <c:pt idx="82">
                  <c:v>17.687319003051314</c:v>
                </c:pt>
                <c:pt idx="83">
                  <c:v>17.686438442506002</c:v>
                </c:pt>
                <c:pt idx="84">
                  <c:v>17.851092277487027</c:v>
                </c:pt>
                <c:pt idx="85">
                  <c:v>17.851122230444695</c:v>
                </c:pt>
                <c:pt idx="86">
                  <c:v>17.847903847893534</c:v>
                </c:pt>
                <c:pt idx="87">
                  <c:v>17.917666669687097</c:v>
                </c:pt>
                <c:pt idx="88">
                  <c:v>18.178955365175167</c:v>
                </c:pt>
                <c:pt idx="89">
                  <c:v>18.20344814866251</c:v>
                </c:pt>
                <c:pt idx="90">
                  <c:v>18.204157533597108</c:v>
                </c:pt>
                <c:pt idx="91">
                  <c:v>18.786528238056562</c:v>
                </c:pt>
                <c:pt idx="92">
                  <c:v>18.881288086785325</c:v>
                </c:pt>
                <c:pt idx="93">
                  <c:v>18.838316460541961</c:v>
                </c:pt>
                <c:pt idx="94">
                  <c:v>18.80887404174651</c:v>
                </c:pt>
                <c:pt idx="95">
                  <c:v>18.752338252625609</c:v>
                </c:pt>
                <c:pt idx="96">
                  <c:v>18.805940525980141</c:v>
                </c:pt>
                <c:pt idx="97">
                  <c:v>18.778707888883087</c:v>
                </c:pt>
                <c:pt idx="98">
                  <c:v>18.685052647426364</c:v>
                </c:pt>
                <c:pt idx="99">
                  <c:v>18.659708334596033</c:v>
                </c:pt>
                <c:pt idx="100">
                  <c:v>18.615022659233684</c:v>
                </c:pt>
                <c:pt idx="101">
                  <c:v>18.78677254937671</c:v>
                </c:pt>
                <c:pt idx="102">
                  <c:v>18.608409351791664</c:v>
                </c:pt>
                <c:pt idx="103">
                  <c:v>18.404117589196428</c:v>
                </c:pt>
                <c:pt idx="104">
                  <c:v>17.945843889524781</c:v>
                </c:pt>
                <c:pt idx="105">
                  <c:v>17.830711496469583</c:v>
                </c:pt>
                <c:pt idx="106">
                  <c:v>17.979148534397577</c:v>
                </c:pt>
                <c:pt idx="107">
                  <c:v>18.482504096434262</c:v>
                </c:pt>
                <c:pt idx="108">
                  <c:v>17.686993846212204</c:v>
                </c:pt>
                <c:pt idx="109">
                  <c:v>17.638350283037397</c:v>
                </c:pt>
                <c:pt idx="110">
                  <c:v>17.665547839271586</c:v>
                </c:pt>
                <c:pt idx="111">
                  <c:v>17.67062616733752</c:v>
                </c:pt>
                <c:pt idx="112">
                  <c:v>17.672894128731141</c:v>
                </c:pt>
                <c:pt idx="113">
                  <c:v>17.609088775129397</c:v>
                </c:pt>
                <c:pt idx="114">
                  <c:v>17.570689270591828</c:v>
                </c:pt>
                <c:pt idx="115">
                  <c:v>17.571697698265407</c:v>
                </c:pt>
                <c:pt idx="116">
                  <c:v>17.52182016602211</c:v>
                </c:pt>
                <c:pt idx="117">
                  <c:v>14.282085414456635</c:v>
                </c:pt>
                <c:pt idx="118">
                  <c:v>13.644714184083265</c:v>
                </c:pt>
                <c:pt idx="119">
                  <c:v>13.354086208956794</c:v>
                </c:pt>
                <c:pt idx="120">
                  <c:v>13.283758860582015</c:v>
                </c:pt>
                <c:pt idx="121">
                  <c:v>13.203179565477891</c:v>
                </c:pt>
                <c:pt idx="122">
                  <c:v>13.06698658153767</c:v>
                </c:pt>
                <c:pt idx="123">
                  <c:v>13.162720375527476</c:v>
                </c:pt>
                <c:pt idx="124">
                  <c:v>13.172840345394436</c:v>
                </c:pt>
                <c:pt idx="125">
                  <c:v>13.089876238391904</c:v>
                </c:pt>
                <c:pt idx="126">
                  <c:v>13.089687433505464</c:v>
                </c:pt>
                <c:pt idx="127">
                  <c:v>12.955749633989699</c:v>
                </c:pt>
                <c:pt idx="128">
                  <c:v>12.916525393878578</c:v>
                </c:pt>
                <c:pt idx="129">
                  <c:v>12.902760564282874</c:v>
                </c:pt>
                <c:pt idx="130">
                  <c:v>12.878907902060597</c:v>
                </c:pt>
                <c:pt idx="131">
                  <c:v>12.876730695532499</c:v>
                </c:pt>
                <c:pt idx="132">
                  <c:v>12.613126200672397</c:v>
                </c:pt>
                <c:pt idx="133">
                  <c:v>12.619905039255517</c:v>
                </c:pt>
                <c:pt idx="134">
                  <c:v>12.839019447108742</c:v>
                </c:pt>
                <c:pt idx="135">
                  <c:v>12.694347730093101</c:v>
                </c:pt>
                <c:pt idx="136">
                  <c:v>12.632209146031544</c:v>
                </c:pt>
                <c:pt idx="137">
                  <c:v>12.704291045798549</c:v>
                </c:pt>
                <c:pt idx="138">
                  <c:v>12.201136201387</c:v>
                </c:pt>
                <c:pt idx="139">
                  <c:v>12.278591246153077</c:v>
                </c:pt>
                <c:pt idx="140">
                  <c:v>12.353267935166922</c:v>
                </c:pt>
                <c:pt idx="141">
                  <c:v>12.29342934778718</c:v>
                </c:pt>
                <c:pt idx="142">
                  <c:v>12.451048156640017</c:v>
                </c:pt>
                <c:pt idx="143">
                  <c:v>12.433497868164753</c:v>
                </c:pt>
                <c:pt idx="144">
                  <c:v>11.99869690524984</c:v>
                </c:pt>
                <c:pt idx="145">
                  <c:v>12.070913408652224</c:v>
                </c:pt>
                <c:pt idx="146">
                  <c:v>12.080621515415753</c:v>
                </c:pt>
                <c:pt idx="147">
                  <c:v>12.015911725222402</c:v>
                </c:pt>
                <c:pt idx="148">
                  <c:v>11.469782554583018</c:v>
                </c:pt>
                <c:pt idx="149">
                  <c:v>11.463844418022852</c:v>
                </c:pt>
                <c:pt idx="150">
                  <c:v>11.499307593578166</c:v>
                </c:pt>
                <c:pt idx="151">
                  <c:v>10.522243663903572</c:v>
                </c:pt>
                <c:pt idx="152">
                  <c:v>10.235232537840181</c:v>
                </c:pt>
                <c:pt idx="153">
                  <c:v>10.229384934456332</c:v>
                </c:pt>
                <c:pt idx="154">
                  <c:v>10.080513819496781</c:v>
                </c:pt>
                <c:pt idx="155">
                  <c:v>10.065274178047508</c:v>
                </c:pt>
                <c:pt idx="156">
                  <c:v>10.017881443375417</c:v>
                </c:pt>
                <c:pt idx="157">
                  <c:v>9.682616577120859</c:v>
                </c:pt>
                <c:pt idx="158">
                  <c:v>9.6661571455941129</c:v>
                </c:pt>
                <c:pt idx="159">
                  <c:v>9.6587214002664847</c:v>
                </c:pt>
                <c:pt idx="160">
                  <c:v>9.58820709057375</c:v>
                </c:pt>
                <c:pt idx="161">
                  <c:v>9.2343219618751355</c:v>
                </c:pt>
                <c:pt idx="162">
                  <c:v>9.430636991721828</c:v>
                </c:pt>
                <c:pt idx="163">
                  <c:v>9.42874701521737</c:v>
                </c:pt>
                <c:pt idx="164">
                  <c:v>9.5571645612283493</c:v>
                </c:pt>
                <c:pt idx="165">
                  <c:v>9.5842446537625552</c:v>
                </c:pt>
                <c:pt idx="166">
                  <c:v>9.6726966484029742</c:v>
                </c:pt>
                <c:pt idx="167">
                  <c:v>8.6688935968951295</c:v>
                </c:pt>
                <c:pt idx="168">
                  <c:v>8.8593877949031725</c:v>
                </c:pt>
                <c:pt idx="169">
                  <c:v>8.8623116680265781</c:v>
                </c:pt>
                <c:pt idx="170">
                  <c:v>9.0663286856785845</c:v>
                </c:pt>
                <c:pt idx="171">
                  <c:v>9.2829435587998539</c:v>
                </c:pt>
                <c:pt idx="172">
                  <c:v>9.5063360177406633</c:v>
                </c:pt>
                <c:pt idx="173">
                  <c:v>9.5089346449671055</c:v>
                </c:pt>
                <c:pt idx="174">
                  <c:v>9.8753093013514999</c:v>
                </c:pt>
                <c:pt idx="175">
                  <c:v>10.243324317735736</c:v>
                </c:pt>
                <c:pt idx="176">
                  <c:v>10.39370507320262</c:v>
                </c:pt>
                <c:pt idx="177">
                  <c:v>10.606700484900925</c:v>
                </c:pt>
                <c:pt idx="178">
                  <c:v>10.671708332380222</c:v>
                </c:pt>
                <c:pt idx="179">
                  <c:v>10.67070877565393</c:v>
                </c:pt>
                <c:pt idx="180">
                  <c:v>10.667556520395754</c:v>
                </c:pt>
                <c:pt idx="181">
                  <c:v>10.960965539562748</c:v>
                </c:pt>
                <c:pt idx="182">
                  <c:v>11.071223116083228</c:v>
                </c:pt>
                <c:pt idx="183">
                  <c:v>10.918539807640954</c:v>
                </c:pt>
                <c:pt idx="184">
                  <c:v>11.024465301842032</c:v>
                </c:pt>
                <c:pt idx="185">
                  <c:v>11.055969806957968</c:v>
                </c:pt>
                <c:pt idx="186">
                  <c:v>11.084180169818412</c:v>
                </c:pt>
                <c:pt idx="187">
                  <c:v>13.199720213216077</c:v>
                </c:pt>
                <c:pt idx="188">
                  <c:v>13.340736095871701</c:v>
                </c:pt>
                <c:pt idx="189">
                  <c:v>13.664017811360329</c:v>
                </c:pt>
                <c:pt idx="190">
                  <c:v>13.743097326192082</c:v>
                </c:pt>
                <c:pt idx="191">
                  <c:v>13.85590132883865</c:v>
                </c:pt>
                <c:pt idx="192">
                  <c:v>13.880360992681553</c:v>
                </c:pt>
                <c:pt idx="193">
                  <c:v>13.896210374248611</c:v>
                </c:pt>
                <c:pt idx="194">
                  <c:v>13.629242281259492</c:v>
                </c:pt>
                <c:pt idx="195">
                  <c:v>13.652559292726407</c:v>
                </c:pt>
                <c:pt idx="196">
                  <c:v>13.791114719523483</c:v>
                </c:pt>
                <c:pt idx="197">
                  <c:v>13.727728254820557</c:v>
                </c:pt>
                <c:pt idx="198">
                  <c:v>13.910233349761885</c:v>
                </c:pt>
                <c:pt idx="199">
                  <c:v>13.92728785991565</c:v>
                </c:pt>
                <c:pt idx="200">
                  <c:v>13.938317625558946</c:v>
                </c:pt>
                <c:pt idx="201">
                  <c:v>14.079937529781466</c:v>
                </c:pt>
                <c:pt idx="202">
                  <c:v>13.829363517945071</c:v>
                </c:pt>
                <c:pt idx="203">
                  <c:v>13.929945866914105</c:v>
                </c:pt>
                <c:pt idx="204">
                  <c:v>14.288314997146008</c:v>
                </c:pt>
                <c:pt idx="205">
                  <c:v>14.373442961221755</c:v>
                </c:pt>
                <c:pt idx="206">
                  <c:v>14.79207254912378</c:v>
                </c:pt>
                <c:pt idx="207">
                  <c:v>14.954980806387852</c:v>
                </c:pt>
                <c:pt idx="208">
                  <c:v>15.039353801861262</c:v>
                </c:pt>
                <c:pt idx="209">
                  <c:v>15.041215782292447</c:v>
                </c:pt>
                <c:pt idx="210">
                  <c:v>15.101758530899572</c:v>
                </c:pt>
                <c:pt idx="211">
                  <c:v>15.208550876497302</c:v>
                </c:pt>
                <c:pt idx="212">
                  <c:v>15.500719678263502</c:v>
                </c:pt>
                <c:pt idx="213">
                  <c:v>15.50063708639536</c:v>
                </c:pt>
                <c:pt idx="214">
                  <c:v>16.041063985799266</c:v>
                </c:pt>
                <c:pt idx="215">
                  <c:v>16.046528462984977</c:v>
                </c:pt>
                <c:pt idx="216">
                  <c:v>16.051583512206893</c:v>
                </c:pt>
                <c:pt idx="217">
                  <c:v>16.737739722256453</c:v>
                </c:pt>
                <c:pt idx="218">
                  <c:v>17.082801602521929</c:v>
                </c:pt>
                <c:pt idx="219">
                  <c:v>17.33421548315885</c:v>
                </c:pt>
                <c:pt idx="220">
                  <c:v>17.329985156651041</c:v>
                </c:pt>
                <c:pt idx="221">
                  <c:v>17.403225353370452</c:v>
                </c:pt>
                <c:pt idx="222">
                  <c:v>17.239394411998152</c:v>
                </c:pt>
                <c:pt idx="223">
                  <c:v>17.567712576499872</c:v>
                </c:pt>
                <c:pt idx="224">
                  <c:v>17.928760955057726</c:v>
                </c:pt>
                <c:pt idx="225">
                  <c:v>17.916085982422334</c:v>
                </c:pt>
                <c:pt idx="226">
                  <c:v>17.929590502933774</c:v>
                </c:pt>
                <c:pt idx="227">
                  <c:v>17.878784079745611</c:v>
                </c:pt>
                <c:pt idx="228">
                  <c:v>17.748364016358305</c:v>
                </c:pt>
                <c:pt idx="229">
                  <c:v>17.792884441510466</c:v>
                </c:pt>
                <c:pt idx="230">
                  <c:v>17.697118812356379</c:v>
                </c:pt>
                <c:pt idx="231">
                  <c:v>17.817350466905275</c:v>
                </c:pt>
                <c:pt idx="232">
                  <c:v>17.669563000468834</c:v>
                </c:pt>
                <c:pt idx="233">
                  <c:v>17.916840577472179</c:v>
                </c:pt>
                <c:pt idx="234">
                  <c:v>17.95830799574885</c:v>
                </c:pt>
                <c:pt idx="235">
                  <c:v>17.763987471524665</c:v>
                </c:pt>
                <c:pt idx="236">
                  <c:v>18.292190821504541</c:v>
                </c:pt>
                <c:pt idx="237">
                  <c:v>18.639572434627336</c:v>
                </c:pt>
                <c:pt idx="238">
                  <c:v>18.70729783859116</c:v>
                </c:pt>
                <c:pt idx="239">
                  <c:v>18.894802300616345</c:v>
                </c:pt>
                <c:pt idx="240">
                  <c:v>18.927816701880438</c:v>
                </c:pt>
                <c:pt idx="241">
                  <c:v>18.660691450754097</c:v>
                </c:pt>
                <c:pt idx="242">
                  <c:v>18.516308877592195</c:v>
                </c:pt>
                <c:pt idx="243">
                  <c:v>18.887180629304623</c:v>
                </c:pt>
                <c:pt idx="244">
                  <c:v>19.015738143456442</c:v>
                </c:pt>
                <c:pt idx="245">
                  <c:v>18.936853014685774</c:v>
                </c:pt>
                <c:pt idx="246">
                  <c:v>18.946130286127008</c:v>
                </c:pt>
                <c:pt idx="247">
                  <c:v>17.771924930932336</c:v>
                </c:pt>
                <c:pt idx="248">
                  <c:v>17.569265829985927</c:v>
                </c:pt>
                <c:pt idx="249">
                  <c:v>17.371913343792571</c:v>
                </c:pt>
                <c:pt idx="250">
                  <c:v>17.169461264942704</c:v>
                </c:pt>
                <c:pt idx="251">
                  <c:v>17.133548595130868</c:v>
                </c:pt>
                <c:pt idx="252">
                  <c:v>17.049381758291869</c:v>
                </c:pt>
                <c:pt idx="253">
                  <c:v>16.998612678970233</c:v>
                </c:pt>
                <c:pt idx="254">
                  <c:v>16.920616305570658</c:v>
                </c:pt>
                <c:pt idx="255">
                  <c:v>16.841038739226398</c:v>
                </c:pt>
                <c:pt idx="256">
                  <c:v>16.819518384987557</c:v>
                </c:pt>
                <c:pt idx="257">
                  <c:v>16.651871065696916</c:v>
                </c:pt>
                <c:pt idx="258">
                  <c:v>16.660425671807666</c:v>
                </c:pt>
                <c:pt idx="259">
                  <c:v>16.660341291854877</c:v>
                </c:pt>
                <c:pt idx="260">
                  <c:v>16.622905519021693</c:v>
                </c:pt>
                <c:pt idx="261">
                  <c:v>16.384411048085099</c:v>
                </c:pt>
                <c:pt idx="262">
                  <c:v>16.458619508365782</c:v>
                </c:pt>
                <c:pt idx="263">
                  <c:v>16.310367080058366</c:v>
                </c:pt>
                <c:pt idx="264">
                  <c:v>16.19431830775185</c:v>
                </c:pt>
                <c:pt idx="265">
                  <c:v>16.197999023290247</c:v>
                </c:pt>
                <c:pt idx="266">
                  <c:v>15.593344933490147</c:v>
                </c:pt>
                <c:pt idx="267">
                  <c:v>15.561834285281243</c:v>
                </c:pt>
                <c:pt idx="268">
                  <c:v>15.604938555608895</c:v>
                </c:pt>
                <c:pt idx="269">
                  <c:v>15.560904229634385</c:v>
                </c:pt>
                <c:pt idx="270">
                  <c:v>15.640663510009229</c:v>
                </c:pt>
                <c:pt idx="271">
                  <c:v>15.38812650183039</c:v>
                </c:pt>
                <c:pt idx="272">
                  <c:v>15.218449019264682</c:v>
                </c:pt>
                <c:pt idx="273">
                  <c:v>15.23485308087737</c:v>
                </c:pt>
                <c:pt idx="274">
                  <c:v>14.899563172282464</c:v>
                </c:pt>
                <c:pt idx="275">
                  <c:v>14.898523065831533</c:v>
                </c:pt>
                <c:pt idx="276">
                  <c:v>14.860743374933415</c:v>
                </c:pt>
                <c:pt idx="277">
                  <c:v>14.25795695044644</c:v>
                </c:pt>
                <c:pt idx="278">
                  <c:v>13.947747101301932</c:v>
                </c:pt>
                <c:pt idx="279">
                  <c:v>13.542219874298357</c:v>
                </c:pt>
                <c:pt idx="280">
                  <c:v>13.618635460410681</c:v>
                </c:pt>
                <c:pt idx="281">
                  <c:v>13.567486803515729</c:v>
                </c:pt>
                <c:pt idx="282">
                  <c:v>13.557140393501056</c:v>
                </c:pt>
                <c:pt idx="283">
                  <c:v>13.249188718880966</c:v>
                </c:pt>
                <c:pt idx="284">
                  <c:v>12.7073841803725</c:v>
                </c:pt>
                <c:pt idx="285">
                  <c:v>12.749931948142461</c:v>
                </c:pt>
                <c:pt idx="286">
                  <c:v>12.357539000515684</c:v>
                </c:pt>
                <c:pt idx="287">
                  <c:v>12.362495386187394</c:v>
                </c:pt>
                <c:pt idx="288">
                  <c:v>12.337278209987069</c:v>
                </c:pt>
                <c:pt idx="289">
                  <c:v>12.341897971819915</c:v>
                </c:pt>
                <c:pt idx="290">
                  <c:v>12.258076374421936</c:v>
                </c:pt>
                <c:pt idx="291">
                  <c:v>12.010100080928027</c:v>
                </c:pt>
                <c:pt idx="292">
                  <c:v>12.048455115974983</c:v>
                </c:pt>
                <c:pt idx="293">
                  <c:v>11.556737235928521</c:v>
                </c:pt>
                <c:pt idx="294">
                  <c:v>11.019344559518876</c:v>
                </c:pt>
                <c:pt idx="295">
                  <c:v>11.020051507616875</c:v>
                </c:pt>
                <c:pt idx="296">
                  <c:v>9.6792513721307163</c:v>
                </c:pt>
                <c:pt idx="297">
                  <c:v>9.0517121413876698</c:v>
                </c:pt>
                <c:pt idx="298">
                  <c:v>9.104721160790664</c:v>
                </c:pt>
                <c:pt idx="299">
                  <c:v>8.5946809867720848</c:v>
                </c:pt>
                <c:pt idx="300">
                  <c:v>9.00711296523742</c:v>
                </c:pt>
                <c:pt idx="301">
                  <c:v>9.1426052840849863</c:v>
                </c:pt>
                <c:pt idx="302">
                  <c:v>9.1639058861025511</c:v>
                </c:pt>
                <c:pt idx="303">
                  <c:v>8.7314171049442422</c:v>
                </c:pt>
                <c:pt idx="304">
                  <c:v>8.504482872187733</c:v>
                </c:pt>
                <c:pt idx="305">
                  <c:v>9.4533003028214466</c:v>
                </c:pt>
                <c:pt idx="306">
                  <c:v>9.4618574432833213</c:v>
                </c:pt>
                <c:pt idx="307">
                  <c:v>9.4489138954811462</c:v>
                </c:pt>
                <c:pt idx="308">
                  <c:v>10.341977150783929</c:v>
                </c:pt>
                <c:pt idx="309">
                  <c:v>12.660997652864641</c:v>
                </c:pt>
                <c:pt idx="310">
                  <c:v>13.082234409011727</c:v>
                </c:pt>
                <c:pt idx="311">
                  <c:v>12.869012567738615</c:v>
                </c:pt>
                <c:pt idx="312">
                  <c:v>13.357430058492561</c:v>
                </c:pt>
                <c:pt idx="313">
                  <c:v>14.141344150048218</c:v>
                </c:pt>
                <c:pt idx="314">
                  <c:v>14.717491810525802</c:v>
                </c:pt>
                <c:pt idx="315">
                  <c:v>15.353118174359865</c:v>
                </c:pt>
                <c:pt idx="316">
                  <c:v>15.543072057542584</c:v>
                </c:pt>
                <c:pt idx="317">
                  <c:v>15.516255178075529</c:v>
                </c:pt>
                <c:pt idx="318">
                  <c:v>15.820085408388245</c:v>
                </c:pt>
                <c:pt idx="319">
                  <c:v>15.893969359477893</c:v>
                </c:pt>
                <c:pt idx="320">
                  <c:v>15.969882665121897</c:v>
                </c:pt>
                <c:pt idx="321">
                  <c:v>15.981908628103925</c:v>
                </c:pt>
                <c:pt idx="322">
                  <c:v>16.096583937090241</c:v>
                </c:pt>
                <c:pt idx="323">
                  <c:v>16.04959450750361</c:v>
                </c:pt>
                <c:pt idx="324">
                  <c:v>16.095051512581879</c:v>
                </c:pt>
                <c:pt idx="325">
                  <c:v>16.124309564647657</c:v>
                </c:pt>
                <c:pt idx="326">
                  <c:v>16.314977539978948</c:v>
                </c:pt>
                <c:pt idx="327">
                  <c:v>16.297848340603345</c:v>
                </c:pt>
                <c:pt idx="328">
                  <c:v>16.665719359002949</c:v>
                </c:pt>
                <c:pt idx="329">
                  <c:v>16.837022554886605</c:v>
                </c:pt>
              </c:numCache>
            </c:numRef>
          </c:val>
        </c:ser>
        <c:ser>
          <c:idx val="2"/>
          <c:order val="2"/>
          <c:tx>
            <c:v>GARCH</c:v>
          </c:tx>
          <c:marker>
            <c:symbol val="none"/>
          </c:marker>
          <c:cat>
            <c:numRef>
              <c:f>'S&amp;P vol'!$A$39:$A$368</c:f>
              <c:numCache>
                <c:formatCode>m/d/yyyy</c:formatCode>
                <c:ptCount val="330"/>
                <c:pt idx="0">
                  <c:v>30347</c:v>
                </c:pt>
                <c:pt idx="1">
                  <c:v>30375</c:v>
                </c:pt>
                <c:pt idx="2">
                  <c:v>30406</c:v>
                </c:pt>
                <c:pt idx="3">
                  <c:v>30435</c:v>
                </c:pt>
                <c:pt idx="4">
                  <c:v>30467</c:v>
                </c:pt>
                <c:pt idx="5">
                  <c:v>30497</c:v>
                </c:pt>
                <c:pt idx="6">
                  <c:v>30526</c:v>
                </c:pt>
                <c:pt idx="7">
                  <c:v>30559</c:v>
                </c:pt>
                <c:pt idx="8">
                  <c:v>30589</c:v>
                </c:pt>
                <c:pt idx="9">
                  <c:v>30620</c:v>
                </c:pt>
                <c:pt idx="10">
                  <c:v>30650</c:v>
                </c:pt>
                <c:pt idx="11">
                  <c:v>30680</c:v>
                </c:pt>
                <c:pt idx="12">
                  <c:v>30712</c:v>
                </c:pt>
                <c:pt idx="13">
                  <c:v>30741</c:v>
                </c:pt>
                <c:pt idx="14">
                  <c:v>30771</c:v>
                </c:pt>
                <c:pt idx="15">
                  <c:v>30802</c:v>
                </c:pt>
                <c:pt idx="16">
                  <c:v>30833</c:v>
                </c:pt>
                <c:pt idx="17">
                  <c:v>30862</c:v>
                </c:pt>
                <c:pt idx="18">
                  <c:v>30894</c:v>
                </c:pt>
                <c:pt idx="19">
                  <c:v>30925</c:v>
                </c:pt>
                <c:pt idx="20">
                  <c:v>30953</c:v>
                </c:pt>
                <c:pt idx="21">
                  <c:v>30986</c:v>
                </c:pt>
                <c:pt idx="22">
                  <c:v>31016</c:v>
                </c:pt>
                <c:pt idx="23">
                  <c:v>31047</c:v>
                </c:pt>
                <c:pt idx="24">
                  <c:v>31078</c:v>
                </c:pt>
                <c:pt idx="25">
                  <c:v>31106</c:v>
                </c:pt>
                <c:pt idx="26">
                  <c:v>31135</c:v>
                </c:pt>
                <c:pt idx="27">
                  <c:v>31167</c:v>
                </c:pt>
                <c:pt idx="28">
                  <c:v>31198</c:v>
                </c:pt>
                <c:pt idx="29">
                  <c:v>31226</c:v>
                </c:pt>
                <c:pt idx="30">
                  <c:v>31259</c:v>
                </c:pt>
                <c:pt idx="31">
                  <c:v>31289</c:v>
                </c:pt>
                <c:pt idx="32">
                  <c:v>31320</c:v>
                </c:pt>
                <c:pt idx="33">
                  <c:v>31351</c:v>
                </c:pt>
                <c:pt idx="34">
                  <c:v>31380</c:v>
                </c:pt>
                <c:pt idx="35">
                  <c:v>31412</c:v>
                </c:pt>
                <c:pt idx="36">
                  <c:v>31443</c:v>
                </c:pt>
                <c:pt idx="37">
                  <c:v>31471</c:v>
                </c:pt>
                <c:pt idx="38">
                  <c:v>31502</c:v>
                </c:pt>
                <c:pt idx="39">
                  <c:v>31532</c:v>
                </c:pt>
                <c:pt idx="40">
                  <c:v>31562</c:v>
                </c:pt>
                <c:pt idx="41">
                  <c:v>31593</c:v>
                </c:pt>
                <c:pt idx="42">
                  <c:v>31624</c:v>
                </c:pt>
                <c:pt idx="43">
                  <c:v>31653</c:v>
                </c:pt>
                <c:pt idx="44">
                  <c:v>31685</c:v>
                </c:pt>
                <c:pt idx="45">
                  <c:v>31716</c:v>
                </c:pt>
                <c:pt idx="46">
                  <c:v>31744</c:v>
                </c:pt>
                <c:pt idx="47">
                  <c:v>31777</c:v>
                </c:pt>
                <c:pt idx="48">
                  <c:v>31807</c:v>
                </c:pt>
                <c:pt idx="49">
                  <c:v>31835</c:v>
                </c:pt>
                <c:pt idx="50">
                  <c:v>31867</c:v>
                </c:pt>
                <c:pt idx="51">
                  <c:v>31897</c:v>
                </c:pt>
                <c:pt idx="52">
                  <c:v>31926</c:v>
                </c:pt>
                <c:pt idx="53">
                  <c:v>31958</c:v>
                </c:pt>
                <c:pt idx="54">
                  <c:v>31989</c:v>
                </c:pt>
                <c:pt idx="55">
                  <c:v>32020</c:v>
                </c:pt>
                <c:pt idx="56">
                  <c:v>32050</c:v>
                </c:pt>
                <c:pt idx="57">
                  <c:v>32080</c:v>
                </c:pt>
                <c:pt idx="58">
                  <c:v>32111</c:v>
                </c:pt>
                <c:pt idx="59">
                  <c:v>32142</c:v>
                </c:pt>
                <c:pt idx="60">
                  <c:v>32171</c:v>
                </c:pt>
                <c:pt idx="61">
                  <c:v>32202</c:v>
                </c:pt>
                <c:pt idx="62">
                  <c:v>32233</c:v>
                </c:pt>
                <c:pt idx="63">
                  <c:v>32262</c:v>
                </c:pt>
                <c:pt idx="64">
                  <c:v>32294</c:v>
                </c:pt>
                <c:pt idx="65">
                  <c:v>32324</c:v>
                </c:pt>
                <c:pt idx="66">
                  <c:v>32353</c:v>
                </c:pt>
                <c:pt idx="67">
                  <c:v>32386</c:v>
                </c:pt>
                <c:pt idx="68">
                  <c:v>32416</c:v>
                </c:pt>
                <c:pt idx="69">
                  <c:v>32447</c:v>
                </c:pt>
                <c:pt idx="70">
                  <c:v>32477</c:v>
                </c:pt>
                <c:pt idx="71">
                  <c:v>32507</c:v>
                </c:pt>
                <c:pt idx="72">
                  <c:v>32539</c:v>
                </c:pt>
                <c:pt idx="73">
                  <c:v>32567</c:v>
                </c:pt>
                <c:pt idx="74">
                  <c:v>32598</c:v>
                </c:pt>
                <c:pt idx="75">
                  <c:v>32626</c:v>
                </c:pt>
                <c:pt idx="76">
                  <c:v>32659</c:v>
                </c:pt>
                <c:pt idx="77">
                  <c:v>32689</c:v>
                </c:pt>
                <c:pt idx="78">
                  <c:v>32720</c:v>
                </c:pt>
                <c:pt idx="79">
                  <c:v>32751</c:v>
                </c:pt>
                <c:pt idx="80">
                  <c:v>32780</c:v>
                </c:pt>
                <c:pt idx="81">
                  <c:v>32812</c:v>
                </c:pt>
                <c:pt idx="82">
                  <c:v>32842</c:v>
                </c:pt>
                <c:pt idx="83">
                  <c:v>32871</c:v>
                </c:pt>
                <c:pt idx="84">
                  <c:v>32904</c:v>
                </c:pt>
                <c:pt idx="85">
                  <c:v>32932</c:v>
                </c:pt>
                <c:pt idx="86">
                  <c:v>32962</c:v>
                </c:pt>
                <c:pt idx="87">
                  <c:v>32993</c:v>
                </c:pt>
                <c:pt idx="88">
                  <c:v>33024</c:v>
                </c:pt>
                <c:pt idx="89">
                  <c:v>33053</c:v>
                </c:pt>
                <c:pt idx="90">
                  <c:v>33085</c:v>
                </c:pt>
                <c:pt idx="91">
                  <c:v>33116</c:v>
                </c:pt>
                <c:pt idx="92">
                  <c:v>33144</c:v>
                </c:pt>
                <c:pt idx="93">
                  <c:v>33177</c:v>
                </c:pt>
                <c:pt idx="94">
                  <c:v>33207</c:v>
                </c:pt>
                <c:pt idx="95">
                  <c:v>33238</c:v>
                </c:pt>
                <c:pt idx="96">
                  <c:v>33269</c:v>
                </c:pt>
                <c:pt idx="97">
                  <c:v>33297</c:v>
                </c:pt>
                <c:pt idx="98">
                  <c:v>33326</c:v>
                </c:pt>
                <c:pt idx="99">
                  <c:v>33358</c:v>
                </c:pt>
                <c:pt idx="100">
                  <c:v>33389</c:v>
                </c:pt>
                <c:pt idx="101">
                  <c:v>33417</c:v>
                </c:pt>
                <c:pt idx="102">
                  <c:v>33450</c:v>
                </c:pt>
                <c:pt idx="103">
                  <c:v>33480</c:v>
                </c:pt>
                <c:pt idx="104">
                  <c:v>33511</c:v>
                </c:pt>
                <c:pt idx="105">
                  <c:v>33542</c:v>
                </c:pt>
                <c:pt idx="106">
                  <c:v>33571</c:v>
                </c:pt>
                <c:pt idx="107">
                  <c:v>33603</c:v>
                </c:pt>
                <c:pt idx="108">
                  <c:v>33634</c:v>
                </c:pt>
                <c:pt idx="109">
                  <c:v>33662</c:v>
                </c:pt>
                <c:pt idx="110">
                  <c:v>33694</c:v>
                </c:pt>
                <c:pt idx="111">
                  <c:v>33724</c:v>
                </c:pt>
                <c:pt idx="112">
                  <c:v>33753</c:v>
                </c:pt>
                <c:pt idx="113">
                  <c:v>33785</c:v>
                </c:pt>
                <c:pt idx="114">
                  <c:v>33816</c:v>
                </c:pt>
                <c:pt idx="115">
                  <c:v>33847</c:v>
                </c:pt>
                <c:pt idx="116">
                  <c:v>33877</c:v>
                </c:pt>
                <c:pt idx="117">
                  <c:v>33907</c:v>
                </c:pt>
                <c:pt idx="118">
                  <c:v>33938</c:v>
                </c:pt>
                <c:pt idx="119">
                  <c:v>33969</c:v>
                </c:pt>
                <c:pt idx="120">
                  <c:v>33998</c:v>
                </c:pt>
                <c:pt idx="121">
                  <c:v>34026</c:v>
                </c:pt>
                <c:pt idx="122">
                  <c:v>34059</c:v>
                </c:pt>
                <c:pt idx="123">
                  <c:v>34089</c:v>
                </c:pt>
                <c:pt idx="124">
                  <c:v>34120</c:v>
                </c:pt>
                <c:pt idx="125">
                  <c:v>34150</c:v>
                </c:pt>
                <c:pt idx="126">
                  <c:v>34180</c:v>
                </c:pt>
                <c:pt idx="127">
                  <c:v>34212</c:v>
                </c:pt>
                <c:pt idx="128">
                  <c:v>34242</c:v>
                </c:pt>
                <c:pt idx="129">
                  <c:v>34271</c:v>
                </c:pt>
                <c:pt idx="130">
                  <c:v>34303</c:v>
                </c:pt>
                <c:pt idx="131">
                  <c:v>34334</c:v>
                </c:pt>
                <c:pt idx="132">
                  <c:v>34365</c:v>
                </c:pt>
                <c:pt idx="133">
                  <c:v>34393</c:v>
                </c:pt>
                <c:pt idx="134">
                  <c:v>34424</c:v>
                </c:pt>
                <c:pt idx="135">
                  <c:v>34453</c:v>
                </c:pt>
                <c:pt idx="136">
                  <c:v>34485</c:v>
                </c:pt>
                <c:pt idx="137">
                  <c:v>34515</c:v>
                </c:pt>
                <c:pt idx="138">
                  <c:v>34544</c:v>
                </c:pt>
                <c:pt idx="139">
                  <c:v>34577</c:v>
                </c:pt>
                <c:pt idx="140">
                  <c:v>34607</c:v>
                </c:pt>
                <c:pt idx="141">
                  <c:v>34638</c:v>
                </c:pt>
                <c:pt idx="142">
                  <c:v>34668</c:v>
                </c:pt>
                <c:pt idx="143">
                  <c:v>34698</c:v>
                </c:pt>
                <c:pt idx="144">
                  <c:v>34730</c:v>
                </c:pt>
                <c:pt idx="145">
                  <c:v>34758</c:v>
                </c:pt>
                <c:pt idx="146">
                  <c:v>34789</c:v>
                </c:pt>
                <c:pt idx="147">
                  <c:v>34817</c:v>
                </c:pt>
                <c:pt idx="148">
                  <c:v>34850</c:v>
                </c:pt>
                <c:pt idx="149">
                  <c:v>34880</c:v>
                </c:pt>
                <c:pt idx="150">
                  <c:v>34911</c:v>
                </c:pt>
                <c:pt idx="151">
                  <c:v>34942</c:v>
                </c:pt>
                <c:pt idx="152">
                  <c:v>34971</c:v>
                </c:pt>
                <c:pt idx="153">
                  <c:v>35003</c:v>
                </c:pt>
                <c:pt idx="154">
                  <c:v>35033</c:v>
                </c:pt>
                <c:pt idx="155">
                  <c:v>35062</c:v>
                </c:pt>
                <c:pt idx="156">
                  <c:v>35095</c:v>
                </c:pt>
                <c:pt idx="157">
                  <c:v>35124</c:v>
                </c:pt>
                <c:pt idx="158">
                  <c:v>35153</c:v>
                </c:pt>
                <c:pt idx="159">
                  <c:v>35185</c:v>
                </c:pt>
                <c:pt idx="160">
                  <c:v>35216</c:v>
                </c:pt>
                <c:pt idx="161">
                  <c:v>35244</c:v>
                </c:pt>
                <c:pt idx="162">
                  <c:v>35277</c:v>
                </c:pt>
                <c:pt idx="163">
                  <c:v>35307</c:v>
                </c:pt>
                <c:pt idx="164">
                  <c:v>35338</c:v>
                </c:pt>
                <c:pt idx="165">
                  <c:v>35369</c:v>
                </c:pt>
                <c:pt idx="166">
                  <c:v>35398</c:v>
                </c:pt>
                <c:pt idx="167">
                  <c:v>35430</c:v>
                </c:pt>
                <c:pt idx="168">
                  <c:v>35461</c:v>
                </c:pt>
                <c:pt idx="169">
                  <c:v>35489</c:v>
                </c:pt>
                <c:pt idx="170">
                  <c:v>35520</c:v>
                </c:pt>
                <c:pt idx="171">
                  <c:v>35550</c:v>
                </c:pt>
                <c:pt idx="172">
                  <c:v>35580</c:v>
                </c:pt>
                <c:pt idx="173">
                  <c:v>35611</c:v>
                </c:pt>
                <c:pt idx="174">
                  <c:v>35642</c:v>
                </c:pt>
                <c:pt idx="175">
                  <c:v>35671</c:v>
                </c:pt>
                <c:pt idx="176">
                  <c:v>35703</c:v>
                </c:pt>
                <c:pt idx="177">
                  <c:v>35734</c:v>
                </c:pt>
                <c:pt idx="178">
                  <c:v>35762</c:v>
                </c:pt>
                <c:pt idx="179">
                  <c:v>35795</c:v>
                </c:pt>
                <c:pt idx="180">
                  <c:v>35825</c:v>
                </c:pt>
                <c:pt idx="181">
                  <c:v>35853</c:v>
                </c:pt>
                <c:pt idx="182">
                  <c:v>35885</c:v>
                </c:pt>
                <c:pt idx="183">
                  <c:v>35915</c:v>
                </c:pt>
                <c:pt idx="184">
                  <c:v>35944</c:v>
                </c:pt>
                <c:pt idx="185">
                  <c:v>35976</c:v>
                </c:pt>
                <c:pt idx="186">
                  <c:v>36007</c:v>
                </c:pt>
                <c:pt idx="187">
                  <c:v>36038</c:v>
                </c:pt>
                <c:pt idx="188">
                  <c:v>36068</c:v>
                </c:pt>
                <c:pt idx="189">
                  <c:v>36098</c:v>
                </c:pt>
                <c:pt idx="190">
                  <c:v>36129</c:v>
                </c:pt>
                <c:pt idx="191">
                  <c:v>36160</c:v>
                </c:pt>
                <c:pt idx="192">
                  <c:v>36189</c:v>
                </c:pt>
                <c:pt idx="193">
                  <c:v>36217</c:v>
                </c:pt>
                <c:pt idx="194">
                  <c:v>36250</c:v>
                </c:pt>
                <c:pt idx="195">
                  <c:v>36280</c:v>
                </c:pt>
                <c:pt idx="196">
                  <c:v>36311</c:v>
                </c:pt>
                <c:pt idx="197">
                  <c:v>36341</c:v>
                </c:pt>
                <c:pt idx="198">
                  <c:v>36371</c:v>
                </c:pt>
                <c:pt idx="199">
                  <c:v>36403</c:v>
                </c:pt>
                <c:pt idx="200">
                  <c:v>36433</c:v>
                </c:pt>
                <c:pt idx="201">
                  <c:v>36462</c:v>
                </c:pt>
                <c:pt idx="202">
                  <c:v>36494</c:v>
                </c:pt>
                <c:pt idx="203">
                  <c:v>36525</c:v>
                </c:pt>
                <c:pt idx="204">
                  <c:v>36556</c:v>
                </c:pt>
                <c:pt idx="205">
                  <c:v>36585</c:v>
                </c:pt>
                <c:pt idx="206">
                  <c:v>36616</c:v>
                </c:pt>
                <c:pt idx="207">
                  <c:v>36644</c:v>
                </c:pt>
                <c:pt idx="208">
                  <c:v>36677</c:v>
                </c:pt>
                <c:pt idx="209">
                  <c:v>36707</c:v>
                </c:pt>
                <c:pt idx="210">
                  <c:v>36738</c:v>
                </c:pt>
                <c:pt idx="211">
                  <c:v>36769</c:v>
                </c:pt>
                <c:pt idx="212">
                  <c:v>36798</c:v>
                </c:pt>
                <c:pt idx="213">
                  <c:v>36830</c:v>
                </c:pt>
                <c:pt idx="214">
                  <c:v>36860</c:v>
                </c:pt>
                <c:pt idx="215">
                  <c:v>36889</c:v>
                </c:pt>
                <c:pt idx="216">
                  <c:v>36922</c:v>
                </c:pt>
                <c:pt idx="217">
                  <c:v>36950</c:v>
                </c:pt>
                <c:pt idx="218">
                  <c:v>36980</c:v>
                </c:pt>
                <c:pt idx="219">
                  <c:v>37011</c:v>
                </c:pt>
                <c:pt idx="220">
                  <c:v>37042</c:v>
                </c:pt>
                <c:pt idx="221">
                  <c:v>37071</c:v>
                </c:pt>
                <c:pt idx="222">
                  <c:v>37103</c:v>
                </c:pt>
                <c:pt idx="223">
                  <c:v>37134</c:v>
                </c:pt>
                <c:pt idx="224">
                  <c:v>37162</c:v>
                </c:pt>
                <c:pt idx="225">
                  <c:v>37195</c:v>
                </c:pt>
                <c:pt idx="226">
                  <c:v>37225</c:v>
                </c:pt>
                <c:pt idx="227">
                  <c:v>37256</c:v>
                </c:pt>
                <c:pt idx="228">
                  <c:v>37287</c:v>
                </c:pt>
                <c:pt idx="229">
                  <c:v>37315</c:v>
                </c:pt>
                <c:pt idx="230">
                  <c:v>37344</c:v>
                </c:pt>
                <c:pt idx="231">
                  <c:v>37376</c:v>
                </c:pt>
                <c:pt idx="232">
                  <c:v>37407</c:v>
                </c:pt>
                <c:pt idx="233">
                  <c:v>37435</c:v>
                </c:pt>
                <c:pt idx="234">
                  <c:v>37468</c:v>
                </c:pt>
                <c:pt idx="235">
                  <c:v>37498</c:v>
                </c:pt>
                <c:pt idx="236">
                  <c:v>37529</c:v>
                </c:pt>
                <c:pt idx="237">
                  <c:v>37560</c:v>
                </c:pt>
                <c:pt idx="238">
                  <c:v>37589</c:v>
                </c:pt>
                <c:pt idx="239">
                  <c:v>37621</c:v>
                </c:pt>
                <c:pt idx="240">
                  <c:v>37652</c:v>
                </c:pt>
                <c:pt idx="241">
                  <c:v>37680</c:v>
                </c:pt>
                <c:pt idx="242">
                  <c:v>37711</c:v>
                </c:pt>
                <c:pt idx="243">
                  <c:v>37741</c:v>
                </c:pt>
                <c:pt idx="244">
                  <c:v>37771</c:v>
                </c:pt>
                <c:pt idx="245">
                  <c:v>37802</c:v>
                </c:pt>
                <c:pt idx="246">
                  <c:v>37833</c:v>
                </c:pt>
                <c:pt idx="247">
                  <c:v>37862</c:v>
                </c:pt>
                <c:pt idx="248">
                  <c:v>37894</c:v>
                </c:pt>
                <c:pt idx="249">
                  <c:v>37925</c:v>
                </c:pt>
                <c:pt idx="250">
                  <c:v>37953</c:v>
                </c:pt>
                <c:pt idx="251">
                  <c:v>37986</c:v>
                </c:pt>
                <c:pt idx="252">
                  <c:v>38016</c:v>
                </c:pt>
                <c:pt idx="253">
                  <c:v>38044</c:v>
                </c:pt>
                <c:pt idx="254">
                  <c:v>38077</c:v>
                </c:pt>
                <c:pt idx="255">
                  <c:v>38107</c:v>
                </c:pt>
                <c:pt idx="256">
                  <c:v>38138</c:v>
                </c:pt>
                <c:pt idx="257">
                  <c:v>38168</c:v>
                </c:pt>
                <c:pt idx="258">
                  <c:v>38198</c:v>
                </c:pt>
                <c:pt idx="259">
                  <c:v>38230</c:v>
                </c:pt>
                <c:pt idx="260">
                  <c:v>38260</c:v>
                </c:pt>
                <c:pt idx="261">
                  <c:v>38289</c:v>
                </c:pt>
                <c:pt idx="262">
                  <c:v>38321</c:v>
                </c:pt>
                <c:pt idx="263">
                  <c:v>38352</c:v>
                </c:pt>
                <c:pt idx="264">
                  <c:v>38383</c:v>
                </c:pt>
                <c:pt idx="265">
                  <c:v>38411</c:v>
                </c:pt>
                <c:pt idx="266">
                  <c:v>38442</c:v>
                </c:pt>
                <c:pt idx="267">
                  <c:v>38471</c:v>
                </c:pt>
                <c:pt idx="268">
                  <c:v>38503</c:v>
                </c:pt>
                <c:pt idx="269">
                  <c:v>38533</c:v>
                </c:pt>
                <c:pt idx="270">
                  <c:v>38562</c:v>
                </c:pt>
                <c:pt idx="271">
                  <c:v>38595</c:v>
                </c:pt>
                <c:pt idx="272">
                  <c:v>38625</c:v>
                </c:pt>
                <c:pt idx="273">
                  <c:v>38656</c:v>
                </c:pt>
                <c:pt idx="274">
                  <c:v>38686</c:v>
                </c:pt>
                <c:pt idx="275">
                  <c:v>38716</c:v>
                </c:pt>
                <c:pt idx="276">
                  <c:v>38748</c:v>
                </c:pt>
                <c:pt idx="277">
                  <c:v>38776</c:v>
                </c:pt>
                <c:pt idx="278">
                  <c:v>38807</c:v>
                </c:pt>
                <c:pt idx="279">
                  <c:v>38835</c:v>
                </c:pt>
                <c:pt idx="280">
                  <c:v>38868</c:v>
                </c:pt>
                <c:pt idx="281">
                  <c:v>38898</c:v>
                </c:pt>
                <c:pt idx="282">
                  <c:v>38929</c:v>
                </c:pt>
                <c:pt idx="283">
                  <c:v>38960</c:v>
                </c:pt>
                <c:pt idx="284">
                  <c:v>38989</c:v>
                </c:pt>
                <c:pt idx="285">
                  <c:v>39021</c:v>
                </c:pt>
                <c:pt idx="286">
                  <c:v>39051</c:v>
                </c:pt>
                <c:pt idx="287">
                  <c:v>39080</c:v>
                </c:pt>
                <c:pt idx="288">
                  <c:v>39113</c:v>
                </c:pt>
                <c:pt idx="289">
                  <c:v>39141</c:v>
                </c:pt>
                <c:pt idx="290">
                  <c:v>39171</c:v>
                </c:pt>
                <c:pt idx="291">
                  <c:v>39202</c:v>
                </c:pt>
                <c:pt idx="292">
                  <c:v>39233</c:v>
                </c:pt>
                <c:pt idx="293">
                  <c:v>39262</c:v>
                </c:pt>
                <c:pt idx="294">
                  <c:v>39294</c:v>
                </c:pt>
                <c:pt idx="295">
                  <c:v>39325</c:v>
                </c:pt>
                <c:pt idx="296">
                  <c:v>39353</c:v>
                </c:pt>
                <c:pt idx="297">
                  <c:v>39386</c:v>
                </c:pt>
                <c:pt idx="298">
                  <c:v>39416</c:v>
                </c:pt>
                <c:pt idx="299">
                  <c:v>39447</c:v>
                </c:pt>
                <c:pt idx="300">
                  <c:v>39478</c:v>
                </c:pt>
                <c:pt idx="301">
                  <c:v>39507</c:v>
                </c:pt>
                <c:pt idx="302">
                  <c:v>39538</c:v>
                </c:pt>
                <c:pt idx="303">
                  <c:v>39568</c:v>
                </c:pt>
                <c:pt idx="304">
                  <c:v>39598</c:v>
                </c:pt>
                <c:pt idx="305">
                  <c:v>39629</c:v>
                </c:pt>
                <c:pt idx="306">
                  <c:v>39660</c:v>
                </c:pt>
                <c:pt idx="307">
                  <c:v>39689</c:v>
                </c:pt>
                <c:pt idx="308">
                  <c:v>39721</c:v>
                </c:pt>
                <c:pt idx="309">
                  <c:v>39752</c:v>
                </c:pt>
                <c:pt idx="310">
                  <c:v>39780</c:v>
                </c:pt>
                <c:pt idx="311">
                  <c:v>39813</c:v>
                </c:pt>
                <c:pt idx="312">
                  <c:v>39843</c:v>
                </c:pt>
                <c:pt idx="313">
                  <c:v>39871</c:v>
                </c:pt>
                <c:pt idx="314">
                  <c:v>39903</c:v>
                </c:pt>
                <c:pt idx="315">
                  <c:v>39933</c:v>
                </c:pt>
                <c:pt idx="316">
                  <c:v>39962</c:v>
                </c:pt>
                <c:pt idx="317">
                  <c:v>39994</c:v>
                </c:pt>
                <c:pt idx="318">
                  <c:v>40025</c:v>
                </c:pt>
                <c:pt idx="319">
                  <c:v>40056</c:v>
                </c:pt>
                <c:pt idx="320">
                  <c:v>40086</c:v>
                </c:pt>
                <c:pt idx="321">
                  <c:v>40116</c:v>
                </c:pt>
                <c:pt idx="322">
                  <c:v>40147</c:v>
                </c:pt>
                <c:pt idx="323">
                  <c:v>40178</c:v>
                </c:pt>
                <c:pt idx="324">
                  <c:v>40207</c:v>
                </c:pt>
                <c:pt idx="325">
                  <c:v>40235</c:v>
                </c:pt>
                <c:pt idx="326">
                  <c:v>40268</c:v>
                </c:pt>
                <c:pt idx="327">
                  <c:v>40298</c:v>
                </c:pt>
                <c:pt idx="328">
                  <c:v>40329</c:v>
                </c:pt>
                <c:pt idx="329">
                  <c:v>40359</c:v>
                </c:pt>
              </c:numCache>
            </c:numRef>
          </c:cat>
          <c:val>
            <c:numRef>
              <c:f>'S&amp;P vol'!$F$39:$F$368</c:f>
              <c:numCache>
                <c:formatCode>General</c:formatCode>
                <c:ptCount val="330"/>
                <c:pt idx="0">
                  <c:v>18.7065545625649</c:v>
                </c:pt>
                <c:pt idx="1">
                  <c:v>17.868624157676301</c:v>
                </c:pt>
                <c:pt idx="2">
                  <c:v>16.8738586975708</c:v>
                </c:pt>
                <c:pt idx="3">
                  <c:v>16.2103051749801</c:v>
                </c:pt>
                <c:pt idx="4">
                  <c:v>17.355289536592402</c:v>
                </c:pt>
                <c:pt idx="5">
                  <c:v>16.486614514907998</c:v>
                </c:pt>
                <c:pt idx="6">
                  <c:v>15.916243720345699</c:v>
                </c:pt>
                <c:pt idx="7">
                  <c:v>15.734382345030999</c:v>
                </c:pt>
                <c:pt idx="8">
                  <c:v>14.854409936749001</c:v>
                </c:pt>
                <c:pt idx="9">
                  <c:v>14.042073970615601</c:v>
                </c:pt>
                <c:pt idx="10">
                  <c:v>13.536742803729499</c:v>
                </c:pt>
                <c:pt idx="11">
                  <c:v>12.897469476953001</c:v>
                </c:pt>
                <c:pt idx="12">
                  <c:v>12.376101721682</c:v>
                </c:pt>
                <c:pt idx="13">
                  <c:v>11.9125554007761</c:v>
                </c:pt>
                <c:pt idx="14">
                  <c:v>12.5689011460179</c:v>
                </c:pt>
                <c:pt idx="15">
                  <c:v>11.9757834976739</c:v>
                </c:pt>
                <c:pt idx="16">
                  <c:v>11.403404940307</c:v>
                </c:pt>
                <c:pt idx="17">
                  <c:v>13.426430854389499</c:v>
                </c:pt>
                <c:pt idx="18">
                  <c:v>12.7992089705873</c:v>
                </c:pt>
                <c:pt idx="19">
                  <c:v>12.4517438598475</c:v>
                </c:pt>
                <c:pt idx="20">
                  <c:v>16.879903448558998</c:v>
                </c:pt>
                <c:pt idx="21">
                  <c:v>15.9368439413615</c:v>
                </c:pt>
                <c:pt idx="22">
                  <c:v>15.046147019266099</c:v>
                </c:pt>
                <c:pt idx="23">
                  <c:v>14.4354291976183</c:v>
                </c:pt>
                <c:pt idx="24">
                  <c:v>13.7905845417185</c:v>
                </c:pt>
                <c:pt idx="25">
                  <c:v>15.406164516349</c:v>
                </c:pt>
                <c:pt idx="26">
                  <c:v>14.5441559356118</c:v>
                </c:pt>
                <c:pt idx="27">
                  <c:v>13.7908146478152</c:v>
                </c:pt>
                <c:pt idx="28">
                  <c:v>13.1211829668364</c:v>
                </c:pt>
                <c:pt idx="29">
                  <c:v>13.7222151355924</c:v>
                </c:pt>
                <c:pt idx="30">
                  <c:v>13.018426243899899</c:v>
                </c:pt>
                <c:pt idx="31">
                  <c:v>12.4210750819071</c:v>
                </c:pt>
                <c:pt idx="32">
                  <c:v>12.002424790619299</c:v>
                </c:pt>
                <c:pt idx="33">
                  <c:v>12.423612530684499</c:v>
                </c:pt>
                <c:pt idx="34">
                  <c:v>12.6038065342051</c:v>
                </c:pt>
                <c:pt idx="35">
                  <c:v>13.926483925637999</c:v>
                </c:pt>
                <c:pt idx="36">
                  <c:v>14.0000340737461</c:v>
                </c:pt>
                <c:pt idx="37">
                  <c:v>13.257830743588601</c:v>
                </c:pt>
                <c:pt idx="38">
                  <c:v>14.841258072253</c:v>
                </c:pt>
                <c:pt idx="39">
                  <c:v>15.1154982419679</c:v>
                </c:pt>
                <c:pt idx="40">
                  <c:v>14.4727555594644</c:v>
                </c:pt>
                <c:pt idx="41">
                  <c:v>14.689339251591701</c:v>
                </c:pt>
                <c:pt idx="42">
                  <c:v>13.919315926998401</c:v>
                </c:pt>
                <c:pt idx="43">
                  <c:v>15.278344508979</c:v>
                </c:pt>
                <c:pt idx="44">
                  <c:v>16.4270541805523</c:v>
                </c:pt>
                <c:pt idx="45">
                  <c:v>18.954847242114401</c:v>
                </c:pt>
                <c:pt idx="46">
                  <c:v>18.7560717715347</c:v>
                </c:pt>
                <c:pt idx="47">
                  <c:v>17.726116249352501</c:v>
                </c:pt>
                <c:pt idx="48">
                  <c:v>17.1650345193089</c:v>
                </c:pt>
                <c:pt idx="49">
                  <c:v>22.145320461715201</c:v>
                </c:pt>
                <c:pt idx="50">
                  <c:v>21.092046290714698</c:v>
                </c:pt>
                <c:pt idx="51">
                  <c:v>19.937616029475102</c:v>
                </c:pt>
                <c:pt idx="52">
                  <c:v>18.825744700153798</c:v>
                </c:pt>
                <c:pt idx="53">
                  <c:v>17.6884262886824</c:v>
                </c:pt>
                <c:pt idx="54">
                  <c:v>17.3999055987085</c:v>
                </c:pt>
                <c:pt idx="55">
                  <c:v>17.157534994295201</c:v>
                </c:pt>
                <c:pt idx="56">
                  <c:v>16.5332411151639</c:v>
                </c:pt>
                <c:pt idx="57">
                  <c:v>15.978656781237101</c:v>
                </c:pt>
                <c:pt idx="58">
                  <c:v>30.733230046248401</c:v>
                </c:pt>
                <c:pt idx="59">
                  <c:v>30.711230426136801</c:v>
                </c:pt>
                <c:pt idx="60">
                  <c:v>29.809323569131099</c:v>
                </c:pt>
                <c:pt idx="61">
                  <c:v>28.168354182136</c:v>
                </c:pt>
                <c:pt idx="62">
                  <c:v>26.6917043423134</c:v>
                </c:pt>
                <c:pt idx="63">
                  <c:v>25.393109375797302</c:v>
                </c:pt>
                <c:pt idx="64">
                  <c:v>23.765038533372302</c:v>
                </c:pt>
                <c:pt idx="65">
                  <c:v>22.2543493098709</c:v>
                </c:pt>
                <c:pt idx="66">
                  <c:v>21.345392836778199</c:v>
                </c:pt>
                <c:pt idx="67">
                  <c:v>20.056530175988598</c:v>
                </c:pt>
                <c:pt idx="68">
                  <c:v>19.549396287738901</c:v>
                </c:pt>
                <c:pt idx="69">
                  <c:v>18.814957749246499</c:v>
                </c:pt>
                <c:pt idx="70">
                  <c:v>17.851423102397401</c:v>
                </c:pt>
                <c:pt idx="71">
                  <c:v>17.0393948834258</c:v>
                </c:pt>
                <c:pt idx="72">
                  <c:v>16.081982881348399</c:v>
                </c:pt>
                <c:pt idx="73">
                  <c:v>17.098753069902799</c:v>
                </c:pt>
                <c:pt idx="74">
                  <c:v>16.612264045531099</c:v>
                </c:pt>
                <c:pt idx="75">
                  <c:v>15.760440202469001</c:v>
                </c:pt>
                <c:pt idx="76">
                  <c:v>15.811808715267</c:v>
                </c:pt>
                <c:pt idx="77">
                  <c:v>15.340000799597201</c:v>
                </c:pt>
                <c:pt idx="78">
                  <c:v>14.565394661438599</c:v>
                </c:pt>
                <c:pt idx="79">
                  <c:v>17.009959480484799</c:v>
                </c:pt>
                <c:pt idx="80">
                  <c:v>16.063321422445298</c:v>
                </c:pt>
                <c:pt idx="81">
                  <c:v>15.2094249362195</c:v>
                </c:pt>
                <c:pt idx="82">
                  <c:v>14.814120497673899</c:v>
                </c:pt>
                <c:pt idx="83">
                  <c:v>14.0643328040728</c:v>
                </c:pt>
                <c:pt idx="84">
                  <c:v>13.4534207480328</c:v>
                </c:pt>
                <c:pt idx="85">
                  <c:v>15.535086330825299</c:v>
                </c:pt>
                <c:pt idx="86">
                  <c:v>14.664970838950101</c:v>
                </c:pt>
                <c:pt idx="87">
                  <c:v>14.0506964464654</c:v>
                </c:pt>
                <c:pt idx="88">
                  <c:v>13.839675730136999</c:v>
                </c:pt>
                <c:pt idx="89">
                  <c:v>16.7538694249955</c:v>
                </c:pt>
                <c:pt idx="90">
                  <c:v>15.867698909051899</c:v>
                </c:pt>
                <c:pt idx="91">
                  <c:v>15.015044879148</c:v>
                </c:pt>
                <c:pt idx="92">
                  <c:v>18.527949436741501</c:v>
                </c:pt>
                <c:pt idx="93">
                  <c:v>18.673878307449002</c:v>
                </c:pt>
                <c:pt idx="94">
                  <c:v>17.604127349296199</c:v>
                </c:pt>
                <c:pt idx="95">
                  <c:v>17.828915093449801</c:v>
                </c:pt>
                <c:pt idx="96">
                  <c:v>16.9384154975657</c:v>
                </c:pt>
                <c:pt idx="97">
                  <c:v>16.543094608320398</c:v>
                </c:pt>
                <c:pt idx="98">
                  <c:v>17.2906207230577</c:v>
                </c:pt>
                <c:pt idx="99">
                  <c:v>16.4055463566757</c:v>
                </c:pt>
                <c:pt idx="100">
                  <c:v>15.468842713013</c:v>
                </c:pt>
                <c:pt idx="101">
                  <c:v>15.1493971760364</c:v>
                </c:pt>
                <c:pt idx="102">
                  <c:v>15.6445137022039</c:v>
                </c:pt>
                <c:pt idx="103">
                  <c:v>15.521472605042</c:v>
                </c:pt>
                <c:pt idx="104">
                  <c:v>14.7541303281496</c:v>
                </c:pt>
                <c:pt idx="105">
                  <c:v>14.2362364947905</c:v>
                </c:pt>
                <c:pt idx="106">
                  <c:v>13.494046779151001</c:v>
                </c:pt>
                <c:pt idx="107">
                  <c:v>14.0616488118993</c:v>
                </c:pt>
                <c:pt idx="108">
                  <c:v>18.4798637169208</c:v>
                </c:pt>
                <c:pt idx="109">
                  <c:v>17.620123680823401</c:v>
                </c:pt>
                <c:pt idx="110">
                  <c:v>16.587075648064399</c:v>
                </c:pt>
                <c:pt idx="111">
                  <c:v>15.9485322335128</c:v>
                </c:pt>
                <c:pt idx="112">
                  <c:v>15.2938024543433</c:v>
                </c:pt>
                <c:pt idx="113">
                  <c:v>14.4445947679865</c:v>
                </c:pt>
                <c:pt idx="114">
                  <c:v>13.9131428981059</c:v>
                </c:pt>
                <c:pt idx="115">
                  <c:v>13.815039736001999</c:v>
                </c:pt>
                <c:pt idx="116">
                  <c:v>13.5282446600032</c:v>
                </c:pt>
                <c:pt idx="117">
                  <c:v>12.8307129804969</c:v>
                </c:pt>
                <c:pt idx="118">
                  <c:v>12.1861980354262</c:v>
                </c:pt>
                <c:pt idx="119">
                  <c:v>11.995668904634201</c:v>
                </c:pt>
                <c:pt idx="120">
                  <c:v>11.4401129708193</c:v>
                </c:pt>
                <c:pt idx="121">
                  <c:v>10.9199602999578</c:v>
                </c:pt>
                <c:pt idx="122">
                  <c:v>10.4680133544728</c:v>
                </c:pt>
                <c:pt idx="123">
                  <c:v>10.177019475835101</c:v>
                </c:pt>
                <c:pt idx="124">
                  <c:v>10.4147676293573</c:v>
                </c:pt>
                <c:pt idx="125">
                  <c:v>10.2219742465442</c:v>
                </c:pt>
                <c:pt idx="126">
                  <c:v>9.8234882509494295</c:v>
                </c:pt>
                <c:pt idx="127">
                  <c:v>9.5275613985534999</c:v>
                </c:pt>
                <c:pt idx="128">
                  <c:v>9.8638214176849797</c:v>
                </c:pt>
                <c:pt idx="129">
                  <c:v>9.6483843814489205</c:v>
                </c:pt>
                <c:pt idx="130">
                  <c:v>9.4662656850620301</c:v>
                </c:pt>
                <c:pt idx="131">
                  <c:v>9.3682668754517309</c:v>
                </c:pt>
                <c:pt idx="132">
                  <c:v>9.0693407485450308</c:v>
                </c:pt>
                <c:pt idx="133">
                  <c:v>9.3994195878478397</c:v>
                </c:pt>
                <c:pt idx="134">
                  <c:v>9.9730922527717603</c:v>
                </c:pt>
                <c:pt idx="135">
                  <c:v>11.3245418332165</c:v>
                </c:pt>
                <c:pt idx="136">
                  <c:v>10.844670857818</c:v>
                </c:pt>
                <c:pt idx="137">
                  <c:v>10.420343687862101</c:v>
                </c:pt>
                <c:pt idx="138">
                  <c:v>10.671906653383999</c:v>
                </c:pt>
                <c:pt idx="139">
                  <c:v>10.72476608098</c:v>
                </c:pt>
                <c:pt idx="140">
                  <c:v>11.015550309769401</c:v>
                </c:pt>
                <c:pt idx="141">
                  <c:v>11.179953794904399</c:v>
                </c:pt>
                <c:pt idx="142">
                  <c:v>10.861515400234101</c:v>
                </c:pt>
                <c:pt idx="143">
                  <c:v>11.6488151248312</c:v>
                </c:pt>
                <c:pt idx="144">
                  <c:v>11.1467752791699</c:v>
                </c:pt>
                <c:pt idx="145">
                  <c:v>10.915930092155101</c:v>
                </c:pt>
                <c:pt idx="146">
                  <c:v>11.115113321559701</c:v>
                </c:pt>
                <c:pt idx="147">
                  <c:v>10.9750578025271</c:v>
                </c:pt>
                <c:pt idx="148">
                  <c:v>10.872139560763699</c:v>
                </c:pt>
                <c:pt idx="149">
                  <c:v>11.089176811094299</c:v>
                </c:pt>
                <c:pt idx="150">
                  <c:v>10.7926367750794</c:v>
                </c:pt>
                <c:pt idx="151">
                  <c:v>10.8445248212759</c:v>
                </c:pt>
                <c:pt idx="152">
                  <c:v>10.390301705449501</c:v>
                </c:pt>
                <c:pt idx="153">
                  <c:v>10.8555148125001</c:v>
                </c:pt>
                <c:pt idx="154">
                  <c:v>10.4443490298088</c:v>
                </c:pt>
                <c:pt idx="155">
                  <c:v>10.947121078866701</c:v>
                </c:pt>
                <c:pt idx="156">
                  <c:v>10.5889521622451</c:v>
                </c:pt>
                <c:pt idx="157">
                  <c:v>10.703459569284499</c:v>
                </c:pt>
                <c:pt idx="158">
                  <c:v>10.2534935717806</c:v>
                </c:pt>
                <c:pt idx="159">
                  <c:v>9.8516706513791306</c:v>
                </c:pt>
                <c:pt idx="160">
                  <c:v>9.5442530090654092</c:v>
                </c:pt>
                <c:pt idx="161">
                  <c:v>9.4727035569102398</c:v>
                </c:pt>
                <c:pt idx="162">
                  <c:v>9.1408357523047705</c:v>
                </c:pt>
                <c:pt idx="163">
                  <c:v>10.6765068502533</c:v>
                </c:pt>
                <c:pt idx="164">
                  <c:v>10.3751424541458</c:v>
                </c:pt>
                <c:pt idx="165">
                  <c:v>11.6264828203853</c:v>
                </c:pt>
                <c:pt idx="166">
                  <c:v>11.3970765086383</c:v>
                </c:pt>
                <c:pt idx="167">
                  <c:v>13.6945202764953</c:v>
                </c:pt>
                <c:pt idx="168">
                  <c:v>13.3298930263292</c:v>
                </c:pt>
                <c:pt idx="169">
                  <c:v>14.3874364819638</c:v>
                </c:pt>
                <c:pt idx="170">
                  <c:v>13.608111438620501</c:v>
                </c:pt>
                <c:pt idx="171">
                  <c:v>14.0561306062126</c:v>
                </c:pt>
                <c:pt idx="172">
                  <c:v>14.818970548580801</c:v>
                </c:pt>
                <c:pt idx="173">
                  <c:v>15.4588898432433</c:v>
                </c:pt>
                <c:pt idx="174">
                  <c:v>15.3390023307868</c:v>
                </c:pt>
                <c:pt idx="175">
                  <c:v>16.996216790335499</c:v>
                </c:pt>
                <c:pt idx="176">
                  <c:v>17.619571925264701</c:v>
                </c:pt>
                <c:pt idx="177">
                  <c:v>17.597192275725</c:v>
                </c:pt>
                <c:pt idx="178">
                  <c:v>17.1866715021579</c:v>
                </c:pt>
                <c:pt idx="179">
                  <c:v>16.897878025999599</c:v>
                </c:pt>
                <c:pt idx="180">
                  <c:v>15.9750216106527</c:v>
                </c:pt>
                <c:pt idx="181">
                  <c:v>15.0818635678696</c:v>
                </c:pt>
                <c:pt idx="182">
                  <c:v>16.330502180800899</c:v>
                </c:pt>
                <c:pt idx="183">
                  <c:v>16.3529734114097</c:v>
                </c:pt>
                <c:pt idx="184">
                  <c:v>15.423351569200401</c:v>
                </c:pt>
                <c:pt idx="185">
                  <c:v>14.809418512410501</c:v>
                </c:pt>
                <c:pt idx="186">
                  <c:v>14.630346424249501</c:v>
                </c:pt>
                <c:pt idx="187">
                  <c:v>13.9530086027995</c:v>
                </c:pt>
                <c:pt idx="188">
                  <c:v>22.297997206893701</c:v>
                </c:pt>
                <c:pt idx="189">
                  <c:v>22.046678268203401</c:v>
                </c:pt>
                <c:pt idx="190">
                  <c:v>22.6109432024261</c:v>
                </c:pt>
                <c:pt idx="191">
                  <c:v>22.2014295599344</c:v>
                </c:pt>
                <c:pt idx="192">
                  <c:v>21.7425552740585</c:v>
                </c:pt>
                <c:pt idx="193">
                  <c:v>20.866005003473099</c:v>
                </c:pt>
                <c:pt idx="194">
                  <c:v>20.044985887884799</c:v>
                </c:pt>
                <c:pt idx="195">
                  <c:v>19.277701870445199</c:v>
                </c:pt>
                <c:pt idx="196">
                  <c:v>18.5646101747719</c:v>
                </c:pt>
                <c:pt idx="197">
                  <c:v>17.784929823850799</c:v>
                </c:pt>
                <c:pt idx="198">
                  <c:v>17.8017914415855</c:v>
                </c:pt>
                <c:pt idx="199">
                  <c:v>17.286446253656202</c:v>
                </c:pt>
                <c:pt idx="200">
                  <c:v>16.313726369231201</c:v>
                </c:pt>
                <c:pt idx="201">
                  <c:v>15.854966754730199</c:v>
                </c:pt>
                <c:pt idx="202">
                  <c:v>16.537677148918402</c:v>
                </c:pt>
                <c:pt idx="203">
                  <c:v>15.689577591326501</c:v>
                </c:pt>
                <c:pt idx="204">
                  <c:v>16.166579467926301</c:v>
                </c:pt>
                <c:pt idx="205">
                  <c:v>16.5879791120615</c:v>
                </c:pt>
                <c:pt idx="206">
                  <c:v>15.885235582675501</c:v>
                </c:pt>
                <c:pt idx="207">
                  <c:v>18.688995363198298</c:v>
                </c:pt>
                <c:pt idx="208">
                  <c:v>18.042186580438202</c:v>
                </c:pt>
                <c:pt idx="209">
                  <c:v>17.240817570084101</c:v>
                </c:pt>
                <c:pt idx="210">
                  <c:v>16.4099966575743</c:v>
                </c:pt>
                <c:pt idx="211">
                  <c:v>15.6475632744005</c:v>
                </c:pt>
                <c:pt idx="212">
                  <c:v>16.276491472667299</c:v>
                </c:pt>
                <c:pt idx="213">
                  <c:v>16.801006126141001</c:v>
                </c:pt>
                <c:pt idx="214">
                  <c:v>15.8559827993311</c:v>
                </c:pt>
                <c:pt idx="215">
                  <c:v>18.012259542474499</c:v>
                </c:pt>
                <c:pt idx="216">
                  <c:v>16.938440705733601</c:v>
                </c:pt>
                <c:pt idx="217">
                  <c:v>16.3802432343284</c:v>
                </c:pt>
                <c:pt idx="218">
                  <c:v>19.251669771625199</c:v>
                </c:pt>
                <c:pt idx="219">
                  <c:v>19.825710257590199</c:v>
                </c:pt>
                <c:pt idx="220">
                  <c:v>20.586450830310699</c:v>
                </c:pt>
                <c:pt idx="221">
                  <c:v>19.314516390143599</c:v>
                </c:pt>
                <c:pt idx="222">
                  <c:v>18.459225933424001</c:v>
                </c:pt>
                <c:pt idx="223">
                  <c:v>17.434638674918801</c:v>
                </c:pt>
                <c:pt idx="224">
                  <c:v>18.3032342886825</c:v>
                </c:pt>
                <c:pt idx="225">
                  <c:v>20.016971894819498</c:v>
                </c:pt>
                <c:pt idx="226">
                  <c:v>18.869654434752199</c:v>
                </c:pt>
                <c:pt idx="227">
                  <c:v>19.7093126448103</c:v>
                </c:pt>
                <c:pt idx="228">
                  <c:v>18.510267186082</c:v>
                </c:pt>
                <c:pt idx="229">
                  <c:v>17.546425145962399</c:v>
                </c:pt>
                <c:pt idx="230">
                  <c:v>16.762657029701401</c:v>
                </c:pt>
                <c:pt idx="231">
                  <c:v>16.2866296894709</c:v>
                </c:pt>
                <c:pt idx="232">
                  <c:v>17.2098862465105</c:v>
                </c:pt>
                <c:pt idx="233">
                  <c:v>16.268362645115399</c:v>
                </c:pt>
                <c:pt idx="234">
                  <c:v>17.832707688420999</c:v>
                </c:pt>
                <c:pt idx="235">
                  <c:v>19.471765334965902</c:v>
                </c:pt>
                <c:pt idx="236">
                  <c:v>18.2852717362627</c:v>
                </c:pt>
                <c:pt idx="237">
                  <c:v>21.9269235523067</c:v>
                </c:pt>
                <c:pt idx="238">
                  <c:v>22.8458077820009</c:v>
                </c:pt>
                <c:pt idx="239">
                  <c:v>22.3531355212656</c:v>
                </c:pt>
                <c:pt idx="240">
                  <c:v>22.297436906616198</c:v>
                </c:pt>
                <c:pt idx="241">
                  <c:v>21.218358561274101</c:v>
                </c:pt>
                <c:pt idx="242">
                  <c:v>20.046379151261998</c:v>
                </c:pt>
                <c:pt idx="243">
                  <c:v>18.824585831601802</c:v>
                </c:pt>
                <c:pt idx="244">
                  <c:v>19.999148892562999</c:v>
                </c:pt>
                <c:pt idx="245">
                  <c:v>19.622230201269101</c:v>
                </c:pt>
                <c:pt idx="246">
                  <c:v>18.4485414559506</c:v>
                </c:pt>
                <c:pt idx="247">
                  <c:v>17.410106594986399</c:v>
                </c:pt>
                <c:pt idx="248">
                  <c:v>16.4772803989176</c:v>
                </c:pt>
                <c:pt idx="249">
                  <c:v>15.631882408963</c:v>
                </c:pt>
                <c:pt idx="250">
                  <c:v>16.001831016388198</c:v>
                </c:pt>
                <c:pt idx="251">
                  <c:v>15.0951757580078</c:v>
                </c:pt>
                <c:pt idx="252">
                  <c:v>15.355423591964399</c:v>
                </c:pt>
                <c:pt idx="253">
                  <c:v>14.592104649663501</c:v>
                </c:pt>
                <c:pt idx="254">
                  <c:v>13.836092998184</c:v>
                </c:pt>
                <c:pt idx="255">
                  <c:v>13.3100058578424</c:v>
                </c:pt>
                <c:pt idx="256">
                  <c:v>12.8460521111002</c:v>
                </c:pt>
                <c:pt idx="257">
                  <c:v>12.243105313869799</c:v>
                </c:pt>
                <c:pt idx="258">
                  <c:v>11.7816004059456</c:v>
                </c:pt>
                <c:pt idx="259">
                  <c:v>12.0934142332228</c:v>
                </c:pt>
                <c:pt idx="260">
                  <c:v>11.5106537241201</c:v>
                </c:pt>
                <c:pt idx="261">
                  <c:v>11.005497909146801</c:v>
                </c:pt>
                <c:pt idx="262">
                  <c:v>10.6024524842241</c:v>
                </c:pt>
                <c:pt idx="263">
                  <c:v>11.013164342749601</c:v>
                </c:pt>
                <c:pt idx="264">
                  <c:v>11.102218326115899</c:v>
                </c:pt>
                <c:pt idx="265">
                  <c:v>11.1438706237569</c:v>
                </c:pt>
                <c:pt idx="266">
                  <c:v>10.8148618574912</c:v>
                </c:pt>
                <c:pt idx="267">
                  <c:v>10.687022139501201</c:v>
                </c:pt>
                <c:pt idx="268">
                  <c:v>10.605341147560701</c:v>
                </c:pt>
                <c:pt idx="269">
                  <c:v>10.659391803491101</c:v>
                </c:pt>
                <c:pt idx="270">
                  <c:v>10.2155270156386</c:v>
                </c:pt>
                <c:pt idx="271">
                  <c:v>10.572958011353601</c:v>
                </c:pt>
                <c:pt idx="272">
                  <c:v>10.273972244853701</c:v>
                </c:pt>
                <c:pt idx="273">
                  <c:v>9.8709810232543695</c:v>
                </c:pt>
                <c:pt idx="274">
                  <c:v>9.8184636136262906</c:v>
                </c:pt>
                <c:pt idx="275">
                  <c:v>10.2074273913426</c:v>
                </c:pt>
                <c:pt idx="276">
                  <c:v>9.8113466355801204</c:v>
                </c:pt>
                <c:pt idx="277">
                  <c:v>9.8200065976735704</c:v>
                </c:pt>
                <c:pt idx="278">
                  <c:v>9.4554107562376704</c:v>
                </c:pt>
                <c:pt idx="279">
                  <c:v>9.1738601092103202</c:v>
                </c:pt>
                <c:pt idx="280">
                  <c:v>8.9384387170770196</c:v>
                </c:pt>
                <c:pt idx="281">
                  <c:v>9.5675626190862992</c:v>
                </c:pt>
                <c:pt idx="282">
                  <c:v>9.2298138182317793</c:v>
                </c:pt>
                <c:pt idx="283">
                  <c:v>8.92372252633918</c:v>
                </c:pt>
                <c:pt idx="284">
                  <c:v>8.9213480968855308</c:v>
                </c:pt>
                <c:pt idx="285">
                  <c:v>9.0251665338392204</c:v>
                </c:pt>
                <c:pt idx="286">
                  <c:v>9.3859522802887803</c:v>
                </c:pt>
                <c:pt idx="287">
                  <c:v>9.2047978766356007</c:v>
                </c:pt>
                <c:pt idx="288">
                  <c:v>8.9734545712772995</c:v>
                </c:pt>
                <c:pt idx="289">
                  <c:v>8.79285978945998</c:v>
                </c:pt>
                <c:pt idx="290">
                  <c:v>9.0317593397139504</c:v>
                </c:pt>
                <c:pt idx="291">
                  <c:v>8.7838795851835805</c:v>
                </c:pt>
                <c:pt idx="292">
                  <c:v>9.8047617526801005</c:v>
                </c:pt>
                <c:pt idx="293">
                  <c:v>10.0865590713563</c:v>
                </c:pt>
                <c:pt idx="294">
                  <c:v>10.0039532194057</c:v>
                </c:pt>
                <c:pt idx="295">
                  <c:v>10.4868267818217</c:v>
                </c:pt>
                <c:pt idx="296">
                  <c:v>10.1236937851042</c:v>
                </c:pt>
                <c:pt idx="297">
                  <c:v>10.497779702971901</c:v>
                </c:pt>
                <c:pt idx="298">
                  <c:v>10.1643521750788</c:v>
                </c:pt>
                <c:pt idx="299">
                  <c:v>11.2671032539081</c:v>
                </c:pt>
                <c:pt idx="300">
                  <c:v>10.846525463426101</c:v>
                </c:pt>
                <c:pt idx="301">
                  <c:v>12.9112057550788</c:v>
                </c:pt>
                <c:pt idx="302">
                  <c:v>13.0595431545794</c:v>
                </c:pt>
                <c:pt idx="303">
                  <c:v>12.435859739265601</c:v>
                </c:pt>
                <c:pt idx="304">
                  <c:v>12.9857342722899</c:v>
                </c:pt>
                <c:pt idx="305">
                  <c:v>12.360197462300899</c:v>
                </c:pt>
                <c:pt idx="306">
                  <c:v>15.8633340137372</c:v>
                </c:pt>
                <c:pt idx="307">
                  <c:v>15.0373122634689</c:v>
                </c:pt>
                <c:pt idx="308">
                  <c:v>14.247159235374999</c:v>
                </c:pt>
                <c:pt idx="309">
                  <c:v>17.543764347142801</c:v>
                </c:pt>
                <c:pt idx="310">
                  <c:v>26.452554563830098</c:v>
                </c:pt>
                <c:pt idx="311">
                  <c:v>26.437057589444901</c:v>
                </c:pt>
                <c:pt idx="312">
                  <c:v>24.734739823013498</c:v>
                </c:pt>
                <c:pt idx="313">
                  <c:v>25.466381549697299</c:v>
                </c:pt>
                <c:pt idx="314">
                  <c:v>27.398549213191401</c:v>
                </c:pt>
                <c:pt idx="315">
                  <c:v>27.474554132404599</c:v>
                </c:pt>
                <c:pt idx="316">
                  <c:v>27.925655050429299</c:v>
                </c:pt>
                <c:pt idx="317">
                  <c:v>26.798387936306</c:v>
                </c:pt>
                <c:pt idx="318">
                  <c:v>25.0637959762837</c:v>
                </c:pt>
                <c:pt idx="319">
                  <c:v>24.974870136241901</c:v>
                </c:pt>
                <c:pt idx="320">
                  <c:v>23.6650829159605</c:v>
                </c:pt>
                <c:pt idx="321">
                  <c:v>22.512800404238199</c:v>
                </c:pt>
                <c:pt idx="322">
                  <c:v>21.265257202783602</c:v>
                </c:pt>
                <c:pt idx="323">
                  <c:v>20.994696275068701</c:v>
                </c:pt>
                <c:pt idx="324">
                  <c:v>19.774294781124699</c:v>
                </c:pt>
                <c:pt idx="325">
                  <c:v>19.163108033355801</c:v>
                </c:pt>
                <c:pt idx="326">
                  <c:v>18.265791818087902</c:v>
                </c:pt>
                <c:pt idx="327">
                  <c:v>18.4487510053644</c:v>
                </c:pt>
                <c:pt idx="328">
                  <c:v>17.401849713984699</c:v>
                </c:pt>
                <c:pt idx="329">
                  <c:v>19.2690720314001</c:v>
                </c:pt>
              </c:numCache>
            </c:numRef>
          </c:val>
        </c:ser>
        <c:marker val="1"/>
        <c:axId val="129517824"/>
        <c:axId val="129527808"/>
      </c:lineChart>
      <c:dateAx>
        <c:axId val="129517824"/>
        <c:scaling>
          <c:orientation val="minMax"/>
        </c:scaling>
        <c:axPos val="b"/>
        <c:numFmt formatCode="yyyy" sourceLinked="0"/>
        <c:tickLblPos val="nextTo"/>
        <c:crossAx val="129527808"/>
        <c:crosses val="autoZero"/>
        <c:auto val="1"/>
        <c:lblOffset val="100"/>
        <c:majorUnit val="2"/>
        <c:majorTimeUnit val="years"/>
      </c:dateAx>
      <c:valAx>
        <c:axId val="129527808"/>
        <c:scaling>
          <c:orientation val="minMax"/>
        </c:scaling>
        <c:axPos val="l"/>
        <c:majorGridlines/>
        <c:numFmt formatCode="General" sourceLinked="1"/>
        <c:tickLblPos val="nextTo"/>
        <c:crossAx val="129517824"/>
        <c:crosses val="autoZero"/>
        <c:crossBetween val="between"/>
      </c:valAx>
    </c:plotArea>
    <c:legend>
      <c:legendPos val="t"/>
      <c:layout/>
    </c:legend>
    <c:plotVisOnly val="1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155" l="0.70000000000000062" r="0.70000000000000062" t="0.75000000000000155" header="0.30000000000000032" footer="0.30000000000000032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11. 7: Levered Risk</a:t>
            </a:r>
          </a:p>
        </c:rich>
      </c:tx>
      <c:layout>
        <c:manualLayout>
          <c:xMode val="edge"/>
          <c:yMode val="edge"/>
          <c:x val="0.40117518466783131"/>
          <c:y val="3.5858204264046685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713641516706507"/>
          <c:y val="0.20020830714092788"/>
          <c:w val="0.80644399366900765"/>
          <c:h val="0.60062492142278334"/>
        </c:manualLayout>
      </c:layout>
      <c:scatterChart>
        <c:scatterStyle val="smoothMarker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[1]Sheet1!$B$8:$B$32</c:f>
              <c:numCache>
                <c:formatCode>General</c:formatCode>
                <c:ptCount val="25"/>
                <c:pt idx="0">
                  <c:v>0</c:v>
                </c:pt>
                <c:pt idx="1">
                  <c:v>0.2</c:v>
                </c:pt>
                <c:pt idx="2">
                  <c:v>0.33333333333333331</c:v>
                </c:pt>
                <c:pt idx="3">
                  <c:v>0.42857142857142855</c:v>
                </c:pt>
                <c:pt idx="4">
                  <c:v>0.5</c:v>
                </c:pt>
                <c:pt idx="5">
                  <c:v>0.55555555555555558</c:v>
                </c:pt>
                <c:pt idx="6">
                  <c:v>0.6</c:v>
                </c:pt>
                <c:pt idx="7">
                  <c:v>0.63636363636363635</c:v>
                </c:pt>
                <c:pt idx="8">
                  <c:v>0.66666666666666663</c:v>
                </c:pt>
                <c:pt idx="9">
                  <c:v>0.69230769230769229</c:v>
                </c:pt>
                <c:pt idx="10">
                  <c:v>0.7142857142857143</c:v>
                </c:pt>
                <c:pt idx="11">
                  <c:v>0.73333333333333328</c:v>
                </c:pt>
                <c:pt idx="12">
                  <c:v>0.75</c:v>
                </c:pt>
                <c:pt idx="13">
                  <c:v>0.76470588235294112</c:v>
                </c:pt>
                <c:pt idx="14">
                  <c:v>0.77777777777777779</c:v>
                </c:pt>
                <c:pt idx="15">
                  <c:v>0.78947368421052633</c:v>
                </c:pt>
                <c:pt idx="16">
                  <c:v>0.8</c:v>
                </c:pt>
                <c:pt idx="17">
                  <c:v>0.80952380952380953</c:v>
                </c:pt>
                <c:pt idx="18">
                  <c:v>0.81818181818181823</c:v>
                </c:pt>
                <c:pt idx="19">
                  <c:v>0.82608695652173914</c:v>
                </c:pt>
                <c:pt idx="20">
                  <c:v>0.83333333333333337</c:v>
                </c:pt>
                <c:pt idx="21">
                  <c:v>0.84</c:v>
                </c:pt>
                <c:pt idx="22">
                  <c:v>0.84615384615384615</c:v>
                </c:pt>
                <c:pt idx="23">
                  <c:v>0.85185185185185186</c:v>
                </c:pt>
                <c:pt idx="24">
                  <c:v>0.8571428571428571</c:v>
                </c:pt>
              </c:numCache>
            </c:numRef>
          </c:xVal>
          <c:yVal>
            <c:numRef>
              <c:f>[1]Sheet1!$D$8:$D$32</c:f>
              <c:numCache>
                <c:formatCode>General</c:formatCode>
                <c:ptCount val="25"/>
                <c:pt idx="0">
                  <c:v>0.08</c:v>
                </c:pt>
                <c:pt idx="1">
                  <c:v>9.9999999999999992E-2</c:v>
                </c:pt>
                <c:pt idx="2">
                  <c:v>0.12</c:v>
                </c:pt>
                <c:pt idx="3">
                  <c:v>0.14000000000000001</c:v>
                </c:pt>
                <c:pt idx="4">
                  <c:v>0.16</c:v>
                </c:pt>
                <c:pt idx="5">
                  <c:v>0.18</c:v>
                </c:pt>
                <c:pt idx="6">
                  <c:v>0.19999999999999998</c:v>
                </c:pt>
                <c:pt idx="7">
                  <c:v>0.22</c:v>
                </c:pt>
                <c:pt idx="8">
                  <c:v>0.24</c:v>
                </c:pt>
                <c:pt idx="9">
                  <c:v>0.26</c:v>
                </c:pt>
                <c:pt idx="10">
                  <c:v>0.28000000000000003</c:v>
                </c:pt>
                <c:pt idx="11">
                  <c:v>0.29999999999999993</c:v>
                </c:pt>
                <c:pt idx="12">
                  <c:v>0.32</c:v>
                </c:pt>
                <c:pt idx="13">
                  <c:v>0.33999999999999997</c:v>
                </c:pt>
                <c:pt idx="14">
                  <c:v>0.36</c:v>
                </c:pt>
                <c:pt idx="15">
                  <c:v>0.38000000000000006</c:v>
                </c:pt>
                <c:pt idx="16">
                  <c:v>0.40000000000000013</c:v>
                </c:pt>
                <c:pt idx="17">
                  <c:v>0.42000000000000004</c:v>
                </c:pt>
                <c:pt idx="18">
                  <c:v>0.44000000000000017</c:v>
                </c:pt>
                <c:pt idx="19">
                  <c:v>0.46</c:v>
                </c:pt>
                <c:pt idx="20">
                  <c:v>0.48000000000000009</c:v>
                </c:pt>
                <c:pt idx="21">
                  <c:v>0.49999999999999989</c:v>
                </c:pt>
                <c:pt idx="22">
                  <c:v>0.52</c:v>
                </c:pt>
                <c:pt idx="23">
                  <c:v>0.54</c:v>
                </c:pt>
                <c:pt idx="24">
                  <c:v>0.55999999999999983</c:v>
                </c:pt>
              </c:numCache>
            </c:numRef>
          </c:yVal>
          <c:smooth val="1"/>
        </c:ser>
        <c:axId val="129547648"/>
        <c:axId val="130054016"/>
      </c:scatterChart>
      <c:valAx>
        <c:axId val="1295476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Leverage Ratio</a:t>
                </a:r>
              </a:p>
            </c:rich>
          </c:tx>
          <c:layout>
            <c:manualLayout>
              <c:xMode val="edge"/>
              <c:yMode val="edge"/>
              <c:x val="0.4502986766679738"/>
              <c:y val="0.89047873922382614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0054016"/>
        <c:crosses val="autoZero"/>
        <c:crossBetween val="midCat"/>
      </c:valAx>
      <c:valAx>
        <c:axId val="13005401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Levered Risk</a:t>
                </a:r>
              </a:p>
            </c:rich>
          </c:tx>
          <c:layout>
            <c:manualLayout>
              <c:xMode val="edge"/>
              <c:yMode val="edge"/>
              <c:x val="3.2748994666761795E-2"/>
              <c:y val="0.38248751214983268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954764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454136</xdr:colOff>
      <xdr:row>17</xdr:row>
      <xdr:rowOff>180975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90500"/>
          <a:ext cx="5940536" cy="3228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11</xdr:col>
      <xdr:colOff>457200</xdr:colOff>
      <xdr:row>34</xdr:row>
      <xdr:rowOff>169255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19200" y="3619500"/>
          <a:ext cx="5943600" cy="30267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11</xdr:col>
      <xdr:colOff>457200</xdr:colOff>
      <xdr:row>55</xdr:row>
      <xdr:rowOff>94593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19200" y="7429500"/>
          <a:ext cx="5943600" cy="31425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11</xdr:col>
      <xdr:colOff>457200</xdr:colOff>
      <xdr:row>79</xdr:row>
      <xdr:rowOff>32355</xdr:rowOff>
    </xdr:to>
    <xdr:pic>
      <xdr:nvPicPr>
        <xdr:cNvPr id="5" name="Picture 4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19200" y="11049000"/>
          <a:ext cx="5943600" cy="40328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23</xdr:col>
      <xdr:colOff>38100</xdr:colOff>
      <xdr:row>19</xdr:row>
      <xdr:rowOff>152400</xdr:rowOff>
    </xdr:to>
    <xdr:pic>
      <xdr:nvPicPr>
        <xdr:cNvPr id="6" name="Picture 5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144000" y="381000"/>
          <a:ext cx="4914900" cy="3390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23</xdr:row>
      <xdr:rowOff>0</xdr:rowOff>
    </xdr:from>
    <xdr:to>
      <xdr:col>24</xdr:col>
      <xdr:colOff>247650</xdr:colOff>
      <xdr:row>40</xdr:row>
      <xdr:rowOff>180975</xdr:rowOff>
    </xdr:to>
    <xdr:pic>
      <xdr:nvPicPr>
        <xdr:cNvPr id="7" name="Picture 6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753600" y="4381500"/>
          <a:ext cx="5124450" cy="3419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333375</xdr:colOff>
      <xdr:row>2</xdr:row>
      <xdr:rowOff>76200</xdr:rowOff>
    </xdr:from>
    <xdr:to>
      <xdr:col>15</xdr:col>
      <xdr:colOff>28575</xdr:colOff>
      <xdr:row>16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361950</xdr:colOff>
      <xdr:row>17</xdr:row>
      <xdr:rowOff>0</xdr:rowOff>
    </xdr:from>
    <xdr:to>
      <xdr:col>15</xdr:col>
      <xdr:colOff>57150</xdr:colOff>
      <xdr:row>31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327162</xdr:colOff>
      <xdr:row>7</xdr:row>
      <xdr:rowOff>129623</xdr:rowOff>
    </xdr:from>
    <xdr:to>
      <xdr:col>16</xdr:col>
      <xdr:colOff>85725</xdr:colOff>
      <xdr:row>24</xdr:row>
      <xdr:rowOff>65433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everage%20Exampl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8">
          <cell r="B8">
            <v>0</v>
          </cell>
          <cell r="D8">
            <v>0.08</v>
          </cell>
        </row>
        <row r="9">
          <cell r="B9">
            <v>0.2</v>
          </cell>
          <cell r="D9">
            <v>9.9999999999999992E-2</v>
          </cell>
        </row>
        <row r="10">
          <cell r="B10">
            <v>0.33333333333333331</v>
          </cell>
          <cell r="D10">
            <v>0.12</v>
          </cell>
        </row>
        <row r="11">
          <cell r="B11">
            <v>0.42857142857142855</v>
          </cell>
          <cell r="D11">
            <v>0.14000000000000001</v>
          </cell>
        </row>
        <row r="12">
          <cell r="B12">
            <v>0.5</v>
          </cell>
          <cell r="D12">
            <v>0.16</v>
          </cell>
        </row>
        <row r="13">
          <cell r="B13">
            <v>0.55555555555555558</v>
          </cell>
          <cell r="D13">
            <v>0.18</v>
          </cell>
        </row>
        <row r="14">
          <cell r="B14">
            <v>0.6</v>
          </cell>
          <cell r="D14">
            <v>0.19999999999999998</v>
          </cell>
        </row>
        <row r="15">
          <cell r="B15">
            <v>0.63636363636363635</v>
          </cell>
          <cell r="D15">
            <v>0.22</v>
          </cell>
        </row>
        <row r="16">
          <cell r="B16">
            <v>0.66666666666666663</v>
          </cell>
          <cell r="D16">
            <v>0.24</v>
          </cell>
        </row>
        <row r="17">
          <cell r="B17">
            <v>0.69230769230769229</v>
          </cell>
          <cell r="D17">
            <v>0.26</v>
          </cell>
        </row>
        <row r="18">
          <cell r="B18">
            <v>0.7142857142857143</v>
          </cell>
          <cell r="D18">
            <v>0.28000000000000003</v>
          </cell>
        </row>
        <row r="19">
          <cell r="B19">
            <v>0.73333333333333328</v>
          </cell>
          <cell r="D19">
            <v>0.29999999999999993</v>
          </cell>
        </row>
        <row r="20">
          <cell r="B20">
            <v>0.75</v>
          </cell>
          <cell r="D20">
            <v>0.32</v>
          </cell>
        </row>
        <row r="21">
          <cell r="B21">
            <v>0.76470588235294112</v>
          </cell>
          <cell r="D21">
            <v>0.33999999999999997</v>
          </cell>
        </row>
        <row r="22">
          <cell r="B22">
            <v>0.77777777777777779</v>
          </cell>
          <cell r="D22">
            <v>0.36</v>
          </cell>
        </row>
        <row r="23">
          <cell r="B23">
            <v>0.78947368421052633</v>
          </cell>
          <cell r="D23">
            <v>0.38000000000000006</v>
          </cell>
        </row>
        <row r="24">
          <cell r="B24">
            <v>0.8</v>
          </cell>
          <cell r="D24">
            <v>0.40000000000000013</v>
          </cell>
        </row>
        <row r="25">
          <cell r="B25">
            <v>0.80952380952380953</v>
          </cell>
          <cell r="D25">
            <v>0.42000000000000004</v>
          </cell>
        </row>
        <row r="26">
          <cell r="B26">
            <v>0.81818181818181823</v>
          </cell>
          <cell r="D26">
            <v>0.44000000000000017</v>
          </cell>
        </row>
        <row r="27">
          <cell r="B27">
            <v>0.82608695652173914</v>
          </cell>
          <cell r="D27">
            <v>0.46</v>
          </cell>
        </row>
        <row r="28">
          <cell r="B28">
            <v>0.83333333333333337</v>
          </cell>
          <cell r="D28">
            <v>0.48000000000000009</v>
          </cell>
        </row>
        <row r="29">
          <cell r="B29">
            <v>0.84</v>
          </cell>
          <cell r="D29">
            <v>0.49999999999999989</v>
          </cell>
        </row>
        <row r="30">
          <cell r="B30">
            <v>0.84615384615384615</v>
          </cell>
          <cell r="D30">
            <v>0.52</v>
          </cell>
        </row>
        <row r="31">
          <cell r="B31">
            <v>0.85185185185185186</v>
          </cell>
          <cell r="D31">
            <v>0.54</v>
          </cell>
        </row>
        <row r="32">
          <cell r="B32">
            <v>0.8571428571428571</v>
          </cell>
          <cell r="D32">
            <v>0.55999999999999983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opLeftCell="A16" workbookViewId="0">
      <selection activeCell="U52" sqref="U52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68"/>
  <sheetViews>
    <sheetView tabSelected="1" workbookViewId="0">
      <selection activeCell="R22" sqref="R22"/>
    </sheetView>
  </sheetViews>
  <sheetFormatPr defaultRowHeight="15"/>
  <cols>
    <col min="1" max="1" width="10.7109375" bestFit="1" customWidth="1"/>
  </cols>
  <sheetData>
    <row r="1" spans="1:6">
      <c r="A1" t="s">
        <v>0</v>
      </c>
    </row>
    <row r="2" spans="1:6">
      <c r="A2" t="s">
        <v>1</v>
      </c>
      <c r="B2" t="s">
        <v>2</v>
      </c>
      <c r="C2" t="s">
        <v>30</v>
      </c>
      <c r="D2" t="s">
        <v>31</v>
      </c>
      <c r="E2" t="s">
        <v>32</v>
      </c>
      <c r="F2" t="s">
        <v>33</v>
      </c>
    </row>
    <row r="3" spans="1:6">
      <c r="A3" s="1"/>
      <c r="B3">
        <v>114.16</v>
      </c>
    </row>
    <row r="4" spans="1:6">
      <c r="A4" s="1">
        <v>29280</v>
      </c>
      <c r="B4">
        <v>113.66</v>
      </c>
      <c r="C4">
        <v>-0.43798177995795218</v>
      </c>
      <c r="F4">
        <v>20.79718955017</v>
      </c>
    </row>
    <row r="5" spans="1:6">
      <c r="A5" s="1">
        <v>29311</v>
      </c>
      <c r="B5">
        <v>102.09</v>
      </c>
      <c r="C5">
        <v>-10.179482667605132</v>
      </c>
      <c r="F5">
        <v>19.556595572696999</v>
      </c>
    </row>
    <row r="6" spans="1:6">
      <c r="A6" s="1">
        <v>29341</v>
      </c>
      <c r="B6">
        <v>106.29</v>
      </c>
      <c r="C6">
        <v>4.11401704378489</v>
      </c>
      <c r="F6">
        <v>22.5373401453915</v>
      </c>
    </row>
    <row r="7" spans="1:6">
      <c r="A7" s="1">
        <v>29371</v>
      </c>
      <c r="B7">
        <v>111.24</v>
      </c>
      <c r="C7">
        <v>4.6570702794242136</v>
      </c>
      <c r="F7">
        <v>21.510367265351999</v>
      </c>
    </row>
    <row r="8" spans="1:6">
      <c r="A8" s="1">
        <v>29402</v>
      </c>
      <c r="B8">
        <v>114.24</v>
      </c>
      <c r="C8">
        <v>2.6968716289104577</v>
      </c>
      <c r="F8">
        <v>20.719100425645198</v>
      </c>
    </row>
    <row r="9" spans="1:6">
      <c r="A9" s="1">
        <v>29433</v>
      </c>
      <c r="B9">
        <v>121.67</v>
      </c>
      <c r="C9">
        <v>6.5038515406162567</v>
      </c>
      <c r="F9">
        <v>19.5835893538455</v>
      </c>
    </row>
    <row r="10" spans="1:6">
      <c r="A10" s="1">
        <v>29462</v>
      </c>
      <c r="B10">
        <v>122.38</v>
      </c>
      <c r="C10">
        <v>0.58354565628337962</v>
      </c>
      <c r="F10">
        <v>19.664828582437401</v>
      </c>
    </row>
    <row r="11" spans="1:6">
      <c r="A11" s="1">
        <v>29494</v>
      </c>
      <c r="B11">
        <v>125.46</v>
      </c>
      <c r="C11">
        <v>2.5167511031214174</v>
      </c>
      <c r="F11">
        <v>18.463046282154199</v>
      </c>
    </row>
    <row r="12" spans="1:6">
      <c r="A12" s="1">
        <v>29525</v>
      </c>
      <c r="B12">
        <v>127.47</v>
      </c>
      <c r="C12">
        <v>1.6021042563366894</v>
      </c>
      <c r="F12">
        <v>17.4914298283508</v>
      </c>
    </row>
    <row r="13" spans="1:6">
      <c r="A13" s="1">
        <v>29553</v>
      </c>
      <c r="B13">
        <v>140.52000000000001</v>
      </c>
      <c r="C13">
        <v>10.23770298893858</v>
      </c>
      <c r="F13">
        <v>16.494795804397299</v>
      </c>
    </row>
    <row r="14" spans="1:6">
      <c r="A14" s="1">
        <v>29586</v>
      </c>
      <c r="B14">
        <v>135.76</v>
      </c>
      <c r="C14">
        <v>-3.3874181611158738</v>
      </c>
      <c r="F14">
        <v>19.311586100108698</v>
      </c>
    </row>
    <row r="15" spans="1:6">
      <c r="A15" s="1">
        <v>29616</v>
      </c>
      <c r="B15">
        <v>129.55000000000001</v>
      </c>
      <c r="C15">
        <v>-4.5742486741308097</v>
      </c>
      <c r="F15">
        <v>18.784745377462599</v>
      </c>
    </row>
    <row r="16" spans="1:6">
      <c r="A16" s="1">
        <v>29644</v>
      </c>
      <c r="B16">
        <v>131.27000000000001</v>
      </c>
      <c r="C16">
        <v>1.3276727132381261</v>
      </c>
      <c r="F16">
        <v>18.746083336033202</v>
      </c>
    </row>
    <row r="17" spans="1:17">
      <c r="A17" s="1">
        <v>29676</v>
      </c>
      <c r="B17">
        <v>136</v>
      </c>
      <c r="C17">
        <v>3.6032604555496173</v>
      </c>
      <c r="F17">
        <v>17.6318254618119</v>
      </c>
    </row>
    <row r="18" spans="1:17">
      <c r="A18" s="1">
        <v>29706</v>
      </c>
      <c r="B18">
        <v>132.81</v>
      </c>
      <c r="C18">
        <v>-2.345588235294116</v>
      </c>
      <c r="F18">
        <v>16.954574310408599</v>
      </c>
    </row>
    <row r="19" spans="1:17">
      <c r="A19" s="1">
        <v>29735</v>
      </c>
      <c r="B19">
        <v>132.59</v>
      </c>
      <c r="C19">
        <v>-0.16565017694450956</v>
      </c>
      <c r="F19">
        <v>16.3722267882059</v>
      </c>
    </row>
    <row r="20" spans="1:17">
      <c r="A20" s="1">
        <v>29767</v>
      </c>
      <c r="B20">
        <v>131.21</v>
      </c>
      <c r="C20">
        <v>-1.0408024737913801</v>
      </c>
      <c r="F20">
        <v>15.461672302243301</v>
      </c>
    </row>
    <row r="21" spans="1:17">
      <c r="A21" s="1">
        <v>29798</v>
      </c>
      <c r="B21">
        <v>130.91999999999999</v>
      </c>
      <c r="C21">
        <v>-0.22101973934914865</v>
      </c>
      <c r="F21">
        <v>14.736563723534401</v>
      </c>
    </row>
    <row r="22" spans="1:17">
      <c r="A22" s="1">
        <v>29829</v>
      </c>
      <c r="B22">
        <v>122.79</v>
      </c>
      <c r="C22">
        <v>-6.2098991750687338</v>
      </c>
      <c r="F22">
        <v>13.9676902917939</v>
      </c>
    </row>
    <row r="23" spans="1:17">
      <c r="A23" s="1">
        <v>29859</v>
      </c>
      <c r="B23">
        <v>116.18</v>
      </c>
      <c r="C23">
        <v>-5.3831745256128327</v>
      </c>
      <c r="F23">
        <v>15.5912331398214</v>
      </c>
      <c r="Q23" t="s">
        <v>20</v>
      </c>
    </row>
    <row r="24" spans="1:17">
      <c r="A24" s="1">
        <v>29889</v>
      </c>
      <c r="B24">
        <v>121.89</v>
      </c>
      <c r="C24">
        <v>4.914787398863818</v>
      </c>
      <c r="F24">
        <v>16.408128277206199</v>
      </c>
    </row>
    <row r="25" spans="1:17">
      <c r="A25" s="1">
        <v>29920</v>
      </c>
      <c r="B25">
        <v>126.35</v>
      </c>
      <c r="C25">
        <v>3.6590368364919135</v>
      </c>
      <c r="F25">
        <v>16.280110655123199</v>
      </c>
    </row>
    <row r="26" spans="1:17">
      <c r="A26" s="1">
        <v>29951</v>
      </c>
      <c r="B26">
        <v>122.55</v>
      </c>
      <c r="C26">
        <v>-3.007518796992481</v>
      </c>
      <c r="F26">
        <v>15.7586207696696</v>
      </c>
    </row>
    <row r="27" spans="1:17">
      <c r="A27" s="1">
        <v>29980</v>
      </c>
      <c r="B27">
        <v>120.4</v>
      </c>
      <c r="C27">
        <v>-1.7543859649122751</v>
      </c>
      <c r="F27">
        <v>15.504604678202901</v>
      </c>
    </row>
    <row r="28" spans="1:17">
      <c r="A28" s="1">
        <v>30008</v>
      </c>
      <c r="B28">
        <v>113.11</v>
      </c>
      <c r="C28">
        <v>-6.0548172757475154</v>
      </c>
      <c r="F28">
        <v>14.9162449478067</v>
      </c>
    </row>
    <row r="29" spans="1:17">
      <c r="A29" s="1">
        <v>30041</v>
      </c>
      <c r="B29">
        <v>111.96</v>
      </c>
      <c r="C29">
        <v>-1.0167093979312258</v>
      </c>
      <c r="F29">
        <v>16.235000444523202</v>
      </c>
    </row>
    <row r="30" spans="1:17">
      <c r="A30" s="1">
        <v>30071</v>
      </c>
      <c r="B30">
        <v>116.44</v>
      </c>
      <c r="C30">
        <v>4.0014290818149334</v>
      </c>
      <c r="F30">
        <v>15.4340605896667</v>
      </c>
    </row>
    <row r="31" spans="1:17">
      <c r="A31" s="1">
        <v>30102</v>
      </c>
      <c r="B31">
        <v>111.88</v>
      </c>
      <c r="C31">
        <v>-3.9161800068704955</v>
      </c>
      <c r="F31">
        <v>15.109298240652899</v>
      </c>
    </row>
    <row r="32" spans="1:17">
      <c r="A32" s="1">
        <v>30132</v>
      </c>
      <c r="B32">
        <v>109.61</v>
      </c>
      <c r="C32">
        <v>-2.0289595995709675</v>
      </c>
      <c r="F32">
        <v>15.287691896223199</v>
      </c>
    </row>
    <row r="33" spans="1:6">
      <c r="A33" s="1">
        <v>30162</v>
      </c>
      <c r="B33">
        <v>107.09</v>
      </c>
      <c r="C33">
        <v>-2.2990603047167157</v>
      </c>
      <c r="F33">
        <v>14.7870990005294</v>
      </c>
    </row>
    <row r="34" spans="1:6">
      <c r="A34" s="1">
        <v>30194</v>
      </c>
      <c r="B34">
        <v>119.51</v>
      </c>
      <c r="C34">
        <v>11.597721542627703</v>
      </c>
      <c r="F34">
        <v>14.4149331852198</v>
      </c>
    </row>
    <row r="35" spans="1:6">
      <c r="A35" s="1">
        <v>30224</v>
      </c>
      <c r="B35">
        <v>120.42</v>
      </c>
      <c r="C35">
        <v>0.76144255710819397</v>
      </c>
      <c r="F35">
        <v>18.9351576693388</v>
      </c>
    </row>
    <row r="36" spans="1:6">
      <c r="A36" s="1">
        <v>30253</v>
      </c>
      <c r="B36">
        <v>133.71</v>
      </c>
      <c r="C36">
        <v>11.036372695565522</v>
      </c>
      <c r="F36">
        <v>17.789770956462299</v>
      </c>
    </row>
    <row r="37" spans="1:6">
      <c r="A37" s="1">
        <v>30285</v>
      </c>
      <c r="B37">
        <v>138.54</v>
      </c>
      <c r="C37">
        <v>3.6122952658738994</v>
      </c>
      <c r="F37">
        <v>20.8704444979311</v>
      </c>
    </row>
    <row r="38" spans="1:6">
      <c r="A38" s="1">
        <v>30316</v>
      </c>
      <c r="B38">
        <v>140.63999999999999</v>
      </c>
      <c r="C38">
        <v>1.5158077089649113</v>
      </c>
      <c r="F38">
        <v>19.897364430863099</v>
      </c>
    </row>
    <row r="39" spans="1:6">
      <c r="A39" s="1">
        <v>30347</v>
      </c>
      <c r="B39">
        <v>145.30000000000001</v>
      </c>
      <c r="C39">
        <v>3.3134243458475821</v>
      </c>
      <c r="D39">
        <f>STDEV(C4:C39)*SQRT(12)</f>
        <v>16.732353745013185</v>
      </c>
      <c r="F39">
        <v>18.7065545625649</v>
      </c>
    </row>
    <row r="40" spans="1:6">
      <c r="A40" s="1">
        <v>30375</v>
      </c>
      <c r="B40">
        <v>148.06</v>
      </c>
      <c r="C40">
        <v>1.8995182381279951</v>
      </c>
      <c r="D40">
        <f t="shared" ref="D40:D103" si="0">STDEV(C5:C40)*SQRT(12)</f>
        <v>16.728237611622813</v>
      </c>
      <c r="F40">
        <v>17.868624157676301</v>
      </c>
    </row>
    <row r="41" spans="1:6">
      <c r="A41" s="1">
        <v>30406</v>
      </c>
      <c r="B41">
        <v>152.96</v>
      </c>
      <c r="C41">
        <v>3.3094691341348126</v>
      </c>
      <c r="D41">
        <f t="shared" si="0"/>
        <v>15.442615376873489</v>
      </c>
      <c r="F41">
        <v>16.8738586975708</v>
      </c>
    </row>
    <row r="42" spans="1:6">
      <c r="A42" s="1">
        <v>30435</v>
      </c>
      <c r="B42">
        <v>164.42</v>
      </c>
      <c r="C42">
        <v>7.4921548117154568</v>
      </c>
      <c r="D42">
        <f t="shared" si="0"/>
        <v>15.778884340754873</v>
      </c>
      <c r="F42">
        <v>16.2103051749801</v>
      </c>
    </row>
    <row r="43" spans="1:6">
      <c r="A43" s="1">
        <v>30467</v>
      </c>
      <c r="B43">
        <v>162.38999999999999</v>
      </c>
      <c r="C43">
        <v>-1.2346429874711129</v>
      </c>
      <c r="D43">
        <f t="shared" si="0"/>
        <v>15.717911812059043</v>
      </c>
      <c r="F43">
        <v>17.355289536592402</v>
      </c>
    </row>
    <row r="44" spans="1:6">
      <c r="A44" s="1">
        <v>30497</v>
      </c>
      <c r="B44">
        <v>168.11</v>
      </c>
      <c r="C44">
        <v>3.5223843832748569</v>
      </c>
      <c r="D44">
        <f t="shared" si="0"/>
        <v>15.752880937732094</v>
      </c>
      <c r="F44">
        <v>16.486614514907998</v>
      </c>
    </row>
    <row r="45" spans="1:6">
      <c r="A45" s="1">
        <v>30526</v>
      </c>
      <c r="B45">
        <v>162.56</v>
      </c>
      <c r="C45">
        <v>-3.301409791208143</v>
      </c>
      <c r="D45">
        <f t="shared" si="0"/>
        <v>15.632820066649487</v>
      </c>
      <c r="F45">
        <v>15.916243720345699</v>
      </c>
    </row>
    <row r="46" spans="1:6">
      <c r="A46" s="1">
        <v>30559</v>
      </c>
      <c r="B46">
        <v>164.4</v>
      </c>
      <c r="C46">
        <v>1.1318897637795367</v>
      </c>
      <c r="D46">
        <f t="shared" si="0"/>
        <v>15.63216471412971</v>
      </c>
      <c r="F46">
        <v>15.734382345030999</v>
      </c>
    </row>
    <row r="47" spans="1:6">
      <c r="A47" s="1">
        <v>30589</v>
      </c>
      <c r="B47">
        <v>166.07</v>
      </c>
      <c r="C47">
        <v>1.0158150851581338</v>
      </c>
      <c r="D47">
        <f t="shared" si="0"/>
        <v>15.603587201904094</v>
      </c>
      <c r="F47">
        <v>14.854409936749001</v>
      </c>
    </row>
    <row r="48" spans="1:6">
      <c r="A48" s="1">
        <v>30620</v>
      </c>
      <c r="B48">
        <v>163.55000000000001</v>
      </c>
      <c r="C48">
        <v>-1.5174324080207025</v>
      </c>
      <c r="D48">
        <f t="shared" si="0"/>
        <v>15.657813259731906</v>
      </c>
      <c r="F48">
        <v>14.042073970615601</v>
      </c>
    </row>
    <row r="49" spans="1:6">
      <c r="A49" s="1">
        <v>30650</v>
      </c>
      <c r="B49">
        <v>166.4</v>
      </c>
      <c r="C49">
        <v>1.7425863650259776</v>
      </c>
      <c r="D49">
        <f t="shared" si="0"/>
        <v>14.635451105096923</v>
      </c>
      <c r="F49">
        <v>13.536742803729499</v>
      </c>
    </row>
    <row r="50" spans="1:6">
      <c r="A50" s="1">
        <v>30680</v>
      </c>
      <c r="B50">
        <v>164.93</v>
      </c>
      <c r="C50">
        <v>-0.88341346153846256</v>
      </c>
      <c r="D50">
        <f t="shared" si="0"/>
        <v>14.474678552468493</v>
      </c>
      <c r="F50">
        <v>12.897469476953001</v>
      </c>
    </row>
    <row r="51" spans="1:6">
      <c r="A51" s="1">
        <v>30712</v>
      </c>
      <c r="B51">
        <v>163.41</v>
      </c>
      <c r="C51">
        <v>-0.92160310434730164</v>
      </c>
      <c r="D51">
        <f t="shared" si="0"/>
        <v>14.17536714843231</v>
      </c>
      <c r="F51">
        <v>12.376101721682</v>
      </c>
    </row>
    <row r="52" spans="1:6">
      <c r="A52" s="1">
        <v>30741</v>
      </c>
      <c r="B52">
        <v>157.06</v>
      </c>
      <c r="C52">
        <v>-3.8859310935683178</v>
      </c>
      <c r="D52">
        <f t="shared" si="0"/>
        <v>14.417088823757592</v>
      </c>
      <c r="F52">
        <v>11.9125554007761</v>
      </c>
    </row>
    <row r="53" spans="1:6">
      <c r="A53" s="1">
        <v>30771</v>
      </c>
      <c r="B53">
        <v>159.18</v>
      </c>
      <c r="C53">
        <v>1.3498026232013238</v>
      </c>
      <c r="D53">
        <f t="shared" si="0"/>
        <v>14.313495039845261</v>
      </c>
      <c r="F53">
        <v>12.5689011460179</v>
      </c>
    </row>
    <row r="54" spans="1:6">
      <c r="A54" s="1">
        <v>30802</v>
      </c>
      <c r="B54">
        <v>160.05000000000001</v>
      </c>
      <c r="C54">
        <v>0.54655107425556348</v>
      </c>
      <c r="D54">
        <f t="shared" si="0"/>
        <v>14.212075612205522</v>
      </c>
      <c r="F54">
        <v>11.9757834976739</v>
      </c>
    </row>
    <row r="55" spans="1:6">
      <c r="A55" s="1">
        <v>30833</v>
      </c>
      <c r="B55">
        <v>150.55000000000001</v>
      </c>
      <c r="C55">
        <v>-5.9356451109028434</v>
      </c>
      <c r="D55">
        <f t="shared" si="0"/>
        <v>14.700606877778775</v>
      </c>
      <c r="F55">
        <v>11.403404940307</v>
      </c>
    </row>
    <row r="56" spans="1:6">
      <c r="A56" s="1">
        <v>30862</v>
      </c>
      <c r="B56">
        <v>153.18</v>
      </c>
      <c r="C56">
        <v>1.7469279309199504</v>
      </c>
      <c r="D56">
        <f t="shared" si="0"/>
        <v>14.692489234220286</v>
      </c>
      <c r="F56">
        <v>13.426430854389499</v>
      </c>
    </row>
    <row r="57" spans="1:6">
      <c r="A57" s="1">
        <v>30894</v>
      </c>
      <c r="B57">
        <v>150.66</v>
      </c>
      <c r="C57">
        <v>-1.6451233842538215</v>
      </c>
      <c r="D57">
        <f t="shared" si="0"/>
        <v>14.739931156454531</v>
      </c>
      <c r="F57">
        <v>12.7992089705873</v>
      </c>
    </row>
    <row r="58" spans="1:6">
      <c r="A58" s="1">
        <v>30925</v>
      </c>
      <c r="B58">
        <v>166.68</v>
      </c>
      <c r="C58">
        <v>10.633213859020319</v>
      </c>
      <c r="D58">
        <f t="shared" si="0"/>
        <v>15.316585999505726</v>
      </c>
      <c r="F58">
        <v>12.4517438598475</v>
      </c>
    </row>
    <row r="59" spans="1:6">
      <c r="A59" s="1">
        <v>30953</v>
      </c>
      <c r="B59">
        <v>166.1</v>
      </c>
      <c r="C59">
        <v>-0.3479721622270282</v>
      </c>
      <c r="D59">
        <f t="shared" si="0"/>
        <v>14.872789430657864</v>
      </c>
      <c r="F59">
        <v>16.879903448558998</v>
      </c>
    </row>
    <row r="60" spans="1:6">
      <c r="A60" s="1">
        <v>30986</v>
      </c>
      <c r="B60">
        <v>166.09</v>
      </c>
      <c r="C60">
        <v>-6.0204695966237232E-3</v>
      </c>
      <c r="D60">
        <f t="shared" si="0"/>
        <v>14.70876674912274</v>
      </c>
      <c r="F60">
        <v>15.9368439413615</v>
      </c>
    </row>
    <row r="61" spans="1:6">
      <c r="A61" s="1">
        <v>31016</v>
      </c>
      <c r="B61">
        <v>163.58000000000001</v>
      </c>
      <c r="C61">
        <v>-1.5112288518273176</v>
      </c>
      <c r="D61">
        <f t="shared" si="0"/>
        <v>14.684929649158521</v>
      </c>
      <c r="F61">
        <v>15.046147019266099</v>
      </c>
    </row>
    <row r="62" spans="1:6">
      <c r="A62" s="1">
        <v>31047</v>
      </c>
      <c r="B62">
        <v>167.24</v>
      </c>
      <c r="C62">
        <v>2.2374373395280589</v>
      </c>
      <c r="D62">
        <f t="shared" si="0"/>
        <v>14.529523570170982</v>
      </c>
      <c r="F62">
        <v>14.4354291976183</v>
      </c>
    </row>
    <row r="63" spans="1:6">
      <c r="A63" s="1">
        <v>31078</v>
      </c>
      <c r="B63">
        <v>179.63</v>
      </c>
      <c r="C63">
        <v>7.4085147093996495</v>
      </c>
      <c r="D63">
        <f t="shared" si="0"/>
        <v>14.903029717575162</v>
      </c>
      <c r="E63">
        <f>STDEV(C4:C63)*SQRT(12)</f>
        <v>15.184434437035327</v>
      </c>
      <c r="F63">
        <v>13.7905845417185</v>
      </c>
    </row>
    <row r="64" spans="1:6">
      <c r="A64" s="1">
        <v>31106</v>
      </c>
      <c r="B64">
        <v>181.18</v>
      </c>
      <c r="C64">
        <v>0.86288481879419621</v>
      </c>
      <c r="D64">
        <f t="shared" si="0"/>
        <v>14.269404298503714</v>
      </c>
      <c r="E64">
        <f t="shared" ref="E64:E127" si="1">STDEV(C5:C64)*SQRT(12)</f>
        <v>15.173109595615385</v>
      </c>
      <c r="F64">
        <v>15.406164516349</v>
      </c>
    </row>
    <row r="65" spans="1:6">
      <c r="A65" s="1">
        <v>31135</v>
      </c>
      <c r="B65">
        <v>180.66</v>
      </c>
      <c r="C65">
        <v>-0.28700739595982627</v>
      </c>
      <c r="D65">
        <f t="shared" si="0"/>
        <v>14.233261246110612</v>
      </c>
      <c r="E65">
        <f t="shared" si="1"/>
        <v>14.328981415178347</v>
      </c>
      <c r="F65">
        <v>14.5441559356118</v>
      </c>
    </row>
    <row r="66" spans="1:6">
      <c r="A66" s="1">
        <v>31167</v>
      </c>
      <c r="B66">
        <v>179.83</v>
      </c>
      <c r="C66">
        <v>-0.45942654710504627</v>
      </c>
      <c r="D66">
        <f t="shared" si="0"/>
        <v>14.188506104412726</v>
      </c>
      <c r="E66">
        <f t="shared" si="1"/>
        <v>14.27515843153007</v>
      </c>
      <c r="F66">
        <v>13.7908146478152</v>
      </c>
    </row>
    <row r="67" spans="1:6">
      <c r="A67" s="1">
        <v>31198</v>
      </c>
      <c r="B67">
        <v>189.55</v>
      </c>
      <c r="C67">
        <v>5.4051048212200303</v>
      </c>
      <c r="D67">
        <f t="shared" si="0"/>
        <v>14.034914924427131</v>
      </c>
      <c r="E67">
        <f t="shared" si="1"/>
        <v>14.318398173099904</v>
      </c>
      <c r="F67">
        <v>13.1211829668364</v>
      </c>
    </row>
    <row r="68" spans="1:6">
      <c r="A68" s="1">
        <v>31226</v>
      </c>
      <c r="B68">
        <v>191.85</v>
      </c>
      <c r="C68">
        <v>1.2134001582695841</v>
      </c>
      <c r="D68">
        <f t="shared" si="0"/>
        <v>13.875200827001784</v>
      </c>
      <c r="E68">
        <f t="shared" si="1"/>
        <v>14.297449580786781</v>
      </c>
      <c r="F68">
        <v>13.7222151355924</v>
      </c>
    </row>
    <row r="69" spans="1:6">
      <c r="A69" s="1">
        <v>31259</v>
      </c>
      <c r="B69">
        <v>190.92</v>
      </c>
      <c r="C69">
        <v>-0.48475371383893684</v>
      </c>
      <c r="D69">
        <f t="shared" si="0"/>
        <v>13.737362989246094</v>
      </c>
      <c r="E69">
        <f t="shared" si="1"/>
        <v>14.085268824278563</v>
      </c>
      <c r="F69">
        <v>13.018426243899899</v>
      </c>
    </row>
    <row r="70" spans="1:6">
      <c r="A70" s="1">
        <v>31289</v>
      </c>
      <c r="B70">
        <v>188.63</v>
      </c>
      <c r="C70">
        <v>-1.1994552692227045</v>
      </c>
      <c r="D70">
        <f t="shared" si="0"/>
        <v>12.505389856780601</v>
      </c>
      <c r="E70">
        <f t="shared" si="1"/>
        <v>14.114229336065623</v>
      </c>
      <c r="F70">
        <v>12.4210750819071</v>
      </c>
    </row>
    <row r="71" spans="1:6">
      <c r="A71" s="1">
        <v>31320</v>
      </c>
      <c r="B71">
        <v>182.08</v>
      </c>
      <c r="C71">
        <v>-3.4724062980437842</v>
      </c>
      <c r="D71">
        <f t="shared" si="0"/>
        <v>12.807467187691289</v>
      </c>
      <c r="E71">
        <f t="shared" si="1"/>
        <v>14.220082992471376</v>
      </c>
      <c r="F71">
        <v>12.002424790619299</v>
      </c>
    </row>
    <row r="72" spans="1:6">
      <c r="A72" s="1">
        <v>31351</v>
      </c>
      <c r="B72">
        <v>189.82</v>
      </c>
      <c r="C72">
        <v>4.2508787346221322</v>
      </c>
      <c r="D72">
        <f t="shared" si="0"/>
        <v>11.562951297692768</v>
      </c>
      <c r="E72">
        <f t="shared" si="1"/>
        <v>14.303227804257491</v>
      </c>
      <c r="F72">
        <v>12.423612530684499</v>
      </c>
    </row>
    <row r="73" spans="1:6">
      <c r="A73" s="1">
        <v>31380</v>
      </c>
      <c r="B73">
        <v>202.17</v>
      </c>
      <c r="C73">
        <v>6.5061637340638523</v>
      </c>
      <c r="D73">
        <f t="shared" si="0"/>
        <v>11.900232721373008</v>
      </c>
      <c r="E73">
        <f t="shared" si="1"/>
        <v>13.891072774864094</v>
      </c>
      <c r="F73">
        <v>12.6038065342051</v>
      </c>
    </row>
    <row r="74" spans="1:6">
      <c r="A74" s="1">
        <v>31412</v>
      </c>
      <c r="B74">
        <v>211.28</v>
      </c>
      <c r="C74">
        <v>4.506108720383839</v>
      </c>
      <c r="D74">
        <f t="shared" si="0"/>
        <v>12.059245571079252</v>
      </c>
      <c r="E74">
        <f t="shared" si="1"/>
        <v>13.868893355556468</v>
      </c>
      <c r="F74">
        <v>13.926483925637999</v>
      </c>
    </row>
    <row r="75" spans="1:6">
      <c r="A75" s="1">
        <v>31443</v>
      </c>
      <c r="B75">
        <v>211.78</v>
      </c>
      <c r="C75">
        <v>0.23665278303672821</v>
      </c>
      <c r="D75">
        <f t="shared" si="0"/>
        <v>12.004597509566889</v>
      </c>
      <c r="E75">
        <f t="shared" si="1"/>
        <v>13.653748601510182</v>
      </c>
      <c r="F75">
        <v>14.0000340737461</v>
      </c>
    </row>
    <row r="76" spans="1:6">
      <c r="A76" s="1">
        <v>31471</v>
      </c>
      <c r="B76">
        <v>226.92</v>
      </c>
      <c r="C76">
        <v>7.1489281329681686</v>
      </c>
      <c r="D76">
        <f t="shared" si="0"/>
        <v>12.495652971727933</v>
      </c>
      <c r="E76">
        <f t="shared" si="1"/>
        <v>13.936353042161729</v>
      </c>
      <c r="F76">
        <v>13.257830743588601</v>
      </c>
    </row>
    <row r="77" spans="1:6">
      <c r="A77" s="1">
        <v>31502</v>
      </c>
      <c r="B77">
        <v>238.9</v>
      </c>
      <c r="C77">
        <v>5.2793936188965329</v>
      </c>
      <c r="D77">
        <f t="shared" si="0"/>
        <v>12.657421263095832</v>
      </c>
      <c r="E77">
        <f t="shared" si="1"/>
        <v>14.02008575917913</v>
      </c>
      <c r="F77">
        <v>14.841258072253</v>
      </c>
    </row>
    <row r="78" spans="1:6">
      <c r="A78" s="1">
        <v>31532</v>
      </c>
      <c r="B78">
        <v>235.52</v>
      </c>
      <c r="C78">
        <v>-1.4148179154457874</v>
      </c>
      <c r="D78">
        <f t="shared" si="0"/>
        <v>12.202206278970168</v>
      </c>
      <c r="E78">
        <f t="shared" si="1"/>
        <v>13.980737997474895</v>
      </c>
      <c r="F78">
        <v>15.1154982419679</v>
      </c>
    </row>
    <row r="79" spans="1:6">
      <c r="A79" s="1">
        <v>31562</v>
      </c>
      <c r="B79">
        <v>247.35</v>
      </c>
      <c r="C79">
        <v>5.0229279891304213</v>
      </c>
      <c r="D79">
        <f t="shared" si="0"/>
        <v>12.332519579452399</v>
      </c>
      <c r="E79">
        <f t="shared" si="1"/>
        <v>14.082111624055944</v>
      </c>
      <c r="F79">
        <v>14.4727555594644</v>
      </c>
    </row>
    <row r="80" spans="1:6">
      <c r="A80" s="1">
        <v>31593</v>
      </c>
      <c r="B80">
        <v>250.84</v>
      </c>
      <c r="C80">
        <v>1.4109561350313271</v>
      </c>
      <c r="D80">
        <f t="shared" si="0"/>
        <v>12.258331362827946</v>
      </c>
      <c r="E80">
        <f t="shared" si="1"/>
        <v>14.048098646644998</v>
      </c>
      <c r="F80">
        <v>14.689339251591701</v>
      </c>
    </row>
    <row r="81" spans="1:6">
      <c r="A81" s="1">
        <v>31624</v>
      </c>
      <c r="B81">
        <v>236.12</v>
      </c>
      <c r="C81">
        <v>-5.8682825705629105</v>
      </c>
      <c r="D81">
        <f t="shared" si="0"/>
        <v>12.662784589642104</v>
      </c>
      <c r="E81">
        <f t="shared" si="1"/>
        <v>14.384402543655433</v>
      </c>
      <c r="F81">
        <v>13.919315926998401</v>
      </c>
    </row>
    <row r="82" spans="1:6">
      <c r="A82" s="1">
        <v>31653</v>
      </c>
      <c r="B82">
        <v>252.93</v>
      </c>
      <c r="C82">
        <v>7.1192613925122883</v>
      </c>
      <c r="D82">
        <f t="shared" si="0"/>
        <v>13.130193845616521</v>
      </c>
      <c r="E82">
        <f t="shared" si="1"/>
        <v>14.24669993137204</v>
      </c>
      <c r="F82">
        <v>15.278344508979</v>
      </c>
    </row>
    <row r="83" spans="1:6">
      <c r="A83" s="1">
        <v>31685</v>
      </c>
      <c r="B83">
        <v>231.32</v>
      </c>
      <c r="C83">
        <v>-8.5438658917487142</v>
      </c>
      <c r="D83">
        <f t="shared" si="0"/>
        <v>14.301952231311622</v>
      </c>
      <c r="E83">
        <f t="shared" si="1"/>
        <v>14.613347056026381</v>
      </c>
      <c r="F83">
        <v>16.4270541805523</v>
      </c>
    </row>
    <row r="84" spans="1:6">
      <c r="A84" s="1">
        <v>31716</v>
      </c>
      <c r="B84">
        <v>243.98</v>
      </c>
      <c r="C84">
        <v>5.4729379214940366</v>
      </c>
      <c r="D84">
        <f t="shared" si="0"/>
        <v>14.447657746332032</v>
      </c>
      <c r="E84">
        <f t="shared" si="1"/>
        <v>14.643992221734122</v>
      </c>
      <c r="F84">
        <v>18.954847242114401</v>
      </c>
    </row>
    <row r="85" spans="1:6">
      <c r="A85" s="1">
        <v>31744</v>
      </c>
      <c r="B85">
        <v>249.22</v>
      </c>
      <c r="C85">
        <v>2.1477170259857514</v>
      </c>
      <c r="D85">
        <f t="shared" si="0"/>
        <v>14.454756910431582</v>
      </c>
      <c r="E85">
        <f t="shared" si="1"/>
        <v>14.608970473326689</v>
      </c>
      <c r="F85">
        <v>18.7560717715347</v>
      </c>
    </row>
    <row r="86" spans="1:6">
      <c r="A86" s="1">
        <v>31777</v>
      </c>
      <c r="B86">
        <v>242.17</v>
      </c>
      <c r="C86">
        <v>-2.8288259369232072</v>
      </c>
      <c r="D86">
        <f t="shared" si="0"/>
        <v>14.594419086297499</v>
      </c>
      <c r="E86">
        <f t="shared" si="1"/>
        <v>14.598657370341654</v>
      </c>
      <c r="F86">
        <v>17.726116249352501</v>
      </c>
    </row>
    <row r="87" spans="1:6">
      <c r="A87" s="1">
        <v>31807</v>
      </c>
      <c r="B87">
        <v>274.08</v>
      </c>
      <c r="C87">
        <v>13.176694057893211</v>
      </c>
      <c r="D87">
        <f t="shared" si="0"/>
        <v>16.097989015671047</v>
      </c>
      <c r="E87">
        <f t="shared" si="1"/>
        <v>15.478966720563914</v>
      </c>
      <c r="F87">
        <v>17.1650345193089</v>
      </c>
    </row>
    <row r="88" spans="1:6">
      <c r="A88" s="1">
        <v>31835</v>
      </c>
      <c r="B88">
        <v>284.2</v>
      </c>
      <c r="C88">
        <v>3.6923525977816674</v>
      </c>
      <c r="D88">
        <f t="shared" si="0"/>
        <v>15.812712962444817</v>
      </c>
      <c r="E88">
        <f t="shared" si="1"/>
        <v>15.124149936994256</v>
      </c>
      <c r="F88">
        <v>22.145320461715201</v>
      </c>
    </row>
    <row r="89" spans="1:6">
      <c r="A89" s="1">
        <v>31867</v>
      </c>
      <c r="B89">
        <v>291.7</v>
      </c>
      <c r="C89">
        <v>2.6389866291344211</v>
      </c>
      <c r="D89">
        <f t="shared" si="0"/>
        <v>15.818755491713619</v>
      </c>
      <c r="E89">
        <f t="shared" si="1"/>
        <v>15.081912966163999</v>
      </c>
      <c r="F89">
        <v>21.092046290714698</v>
      </c>
    </row>
    <row r="90" spans="1:6">
      <c r="A90" s="1">
        <v>31897</v>
      </c>
      <c r="B90">
        <v>288.36</v>
      </c>
      <c r="C90">
        <v>-1.1450119986287199</v>
      </c>
      <c r="D90">
        <f t="shared" si="0"/>
        <v>15.894533475906593</v>
      </c>
      <c r="E90">
        <f t="shared" si="1"/>
        <v>15.097759709937222</v>
      </c>
      <c r="F90">
        <v>19.937616029475102</v>
      </c>
    </row>
    <row r="91" spans="1:6">
      <c r="A91" s="1">
        <v>31926</v>
      </c>
      <c r="B91">
        <v>290.10000000000002</v>
      </c>
      <c r="C91">
        <v>0.60341240116521533</v>
      </c>
      <c r="D91">
        <f t="shared" si="0"/>
        <v>15.245703120328738</v>
      </c>
      <c r="E91">
        <f t="shared" si="1"/>
        <v>14.894999106495485</v>
      </c>
      <c r="F91">
        <v>18.825744700153798</v>
      </c>
    </row>
    <row r="92" spans="1:6">
      <c r="A92" s="1">
        <v>31958</v>
      </c>
      <c r="B92">
        <v>304</v>
      </c>
      <c r="C92">
        <v>4.791451223715959</v>
      </c>
      <c r="D92">
        <f t="shared" si="0"/>
        <v>15.334191549817691</v>
      </c>
      <c r="E92">
        <f t="shared" si="1"/>
        <v>14.860996188220687</v>
      </c>
      <c r="F92">
        <v>17.6884262886824</v>
      </c>
    </row>
    <row r="93" spans="1:6">
      <c r="A93" s="1">
        <v>31989</v>
      </c>
      <c r="B93">
        <v>318.66000000000003</v>
      </c>
      <c r="C93">
        <v>4.8223684210526363</v>
      </c>
      <c r="D93">
        <f t="shared" si="0"/>
        <v>15.259317355400114</v>
      </c>
      <c r="E93">
        <f t="shared" si="1"/>
        <v>14.802356570533554</v>
      </c>
      <c r="F93">
        <v>17.3999055987085</v>
      </c>
    </row>
    <row r="94" spans="1:6">
      <c r="A94" s="1">
        <v>32020</v>
      </c>
      <c r="B94">
        <v>329.8</v>
      </c>
      <c r="C94">
        <v>3.4958890353354644</v>
      </c>
      <c r="D94">
        <f t="shared" si="0"/>
        <v>14.440534555481108</v>
      </c>
      <c r="E94">
        <f t="shared" si="1"/>
        <v>14.15443482520128</v>
      </c>
      <c r="F94">
        <v>17.157534994295201</v>
      </c>
    </row>
    <row r="95" spans="1:6">
      <c r="A95" s="1">
        <v>32050</v>
      </c>
      <c r="B95">
        <v>321.83</v>
      </c>
      <c r="C95">
        <v>-2.4166161309884915</v>
      </c>
      <c r="D95">
        <f t="shared" si="0"/>
        <v>14.60415652509138</v>
      </c>
      <c r="E95">
        <f t="shared" si="1"/>
        <v>14.272109490530088</v>
      </c>
      <c r="F95">
        <v>16.5332411151639</v>
      </c>
    </row>
    <row r="96" spans="1:6">
      <c r="A96" s="1">
        <v>32080</v>
      </c>
      <c r="B96">
        <v>251.79</v>
      </c>
      <c r="C96">
        <v>-21.7630426001305</v>
      </c>
      <c r="D96">
        <f t="shared" si="0"/>
        <v>20.002307082437717</v>
      </c>
      <c r="E96">
        <f t="shared" si="1"/>
        <v>17.167782398760064</v>
      </c>
      <c r="F96">
        <v>15.978656781237101</v>
      </c>
    </row>
    <row r="97" spans="1:6">
      <c r="A97" s="1">
        <v>32111</v>
      </c>
      <c r="B97">
        <v>230.3</v>
      </c>
      <c r="C97">
        <v>-8.5348901862663311</v>
      </c>
      <c r="D97">
        <f t="shared" si="0"/>
        <v>20.742317340843158</v>
      </c>
      <c r="E97">
        <f t="shared" si="1"/>
        <v>17.670842574764418</v>
      </c>
      <c r="F97">
        <v>30.733230046248401</v>
      </c>
    </row>
    <row r="98" spans="1:6">
      <c r="A98" s="1">
        <v>32142</v>
      </c>
      <c r="B98">
        <v>247.08</v>
      </c>
      <c r="C98">
        <v>7.2861485019539707</v>
      </c>
      <c r="D98">
        <f t="shared" si="0"/>
        <v>21.03664159796141</v>
      </c>
      <c r="E98">
        <f t="shared" si="1"/>
        <v>17.893169263016279</v>
      </c>
      <c r="F98">
        <v>30.711230426136801</v>
      </c>
    </row>
    <row r="99" spans="1:6">
      <c r="A99" s="1">
        <v>32171</v>
      </c>
      <c r="B99">
        <v>257.07</v>
      </c>
      <c r="C99">
        <v>4.0432248664400205</v>
      </c>
      <c r="D99">
        <f t="shared" si="0"/>
        <v>20.788772623259018</v>
      </c>
      <c r="E99">
        <f t="shared" si="1"/>
        <v>17.914656136793809</v>
      </c>
      <c r="F99">
        <v>29.809323569131099</v>
      </c>
    </row>
    <row r="100" spans="1:6">
      <c r="A100" s="1">
        <v>32202</v>
      </c>
      <c r="B100">
        <v>267.82</v>
      </c>
      <c r="C100">
        <v>4.1817403819971233</v>
      </c>
      <c r="D100">
        <f t="shared" si="0"/>
        <v>20.859244897734168</v>
      </c>
      <c r="E100">
        <f t="shared" si="1"/>
        <v>17.964566295758328</v>
      </c>
      <c r="F100">
        <v>28.168354182136</v>
      </c>
    </row>
    <row r="101" spans="1:6">
      <c r="A101" s="1">
        <v>32233</v>
      </c>
      <c r="B101">
        <v>258.89</v>
      </c>
      <c r="C101">
        <v>-3.3343290269584047</v>
      </c>
      <c r="D101">
        <f t="shared" si="0"/>
        <v>21.011312207629377</v>
      </c>
      <c r="E101">
        <f t="shared" si="1"/>
        <v>18.046203540794611</v>
      </c>
      <c r="F101">
        <v>26.6917043423134</v>
      </c>
    </row>
    <row r="102" spans="1:6">
      <c r="A102" s="1">
        <v>32262</v>
      </c>
      <c r="B102">
        <v>261.33</v>
      </c>
      <c r="C102">
        <v>0.94248522538529222</v>
      </c>
      <c r="D102">
        <f t="shared" si="0"/>
        <v>20.989064369355056</v>
      </c>
      <c r="E102">
        <f t="shared" si="1"/>
        <v>17.804535948191496</v>
      </c>
      <c r="F102">
        <v>25.393109375797302</v>
      </c>
    </row>
    <row r="103" spans="1:6">
      <c r="A103" s="1">
        <v>32294</v>
      </c>
      <c r="B103">
        <v>262.16000000000003</v>
      </c>
      <c r="C103">
        <v>0.31760609191444633</v>
      </c>
      <c r="D103">
        <f t="shared" si="0"/>
        <v>20.847392517654015</v>
      </c>
      <c r="E103">
        <f t="shared" si="1"/>
        <v>17.78000819782406</v>
      </c>
      <c r="F103">
        <v>23.765038533372302</v>
      </c>
    </row>
    <row r="104" spans="1:6">
      <c r="A104" s="1">
        <v>32324</v>
      </c>
      <c r="B104">
        <v>273.5</v>
      </c>
      <c r="C104">
        <v>4.3256026853829566</v>
      </c>
      <c r="D104">
        <f t="shared" ref="D104:D167" si="2">STDEV(C69:C104)*SQRT(12)</f>
        <v>20.930888257168764</v>
      </c>
      <c r="E104">
        <f t="shared" si="1"/>
        <v>17.807373471533975</v>
      </c>
      <c r="F104">
        <v>22.2543493098709</v>
      </c>
    </row>
    <row r="105" spans="1:6">
      <c r="A105" s="1">
        <v>32353</v>
      </c>
      <c r="B105">
        <v>272.02</v>
      </c>
      <c r="C105">
        <v>-0.54113345521024092</v>
      </c>
      <c r="D105">
        <f t="shared" si="2"/>
        <v>20.932449247765142</v>
      </c>
      <c r="E105">
        <f t="shared" si="1"/>
        <v>17.715887951519733</v>
      </c>
      <c r="F105">
        <v>21.345392836778199</v>
      </c>
    </row>
    <row r="106" spans="1:6">
      <c r="A106" s="1">
        <v>32386</v>
      </c>
      <c r="B106">
        <v>261.52</v>
      </c>
      <c r="C106">
        <v>-3.8600102933607827</v>
      </c>
      <c r="D106">
        <f t="shared" si="2"/>
        <v>21.091746219461157</v>
      </c>
      <c r="E106">
        <f t="shared" si="1"/>
        <v>17.848270409396349</v>
      </c>
      <c r="F106">
        <v>20.056530175988598</v>
      </c>
    </row>
    <row r="107" spans="1:6">
      <c r="A107" s="1">
        <v>32416</v>
      </c>
      <c r="B107">
        <v>271.91000000000003</v>
      </c>
      <c r="C107">
        <v>3.9729275007647669</v>
      </c>
      <c r="D107">
        <f t="shared" si="2"/>
        <v>20.975745098131501</v>
      </c>
      <c r="E107">
        <f t="shared" si="1"/>
        <v>17.900655228195021</v>
      </c>
      <c r="F107">
        <v>19.549396287738901</v>
      </c>
    </row>
    <row r="108" spans="1:6">
      <c r="A108" s="1">
        <v>32447</v>
      </c>
      <c r="B108">
        <v>278.97000000000003</v>
      </c>
      <c r="C108">
        <v>2.5964473539038746</v>
      </c>
      <c r="D108">
        <f t="shared" si="2"/>
        <v>20.917871913082731</v>
      </c>
      <c r="E108">
        <f t="shared" si="1"/>
        <v>17.879283107783294</v>
      </c>
      <c r="F108">
        <v>18.814957749246499</v>
      </c>
    </row>
    <row r="109" spans="1:6">
      <c r="A109" s="1">
        <v>32477</v>
      </c>
      <c r="B109">
        <v>273.7</v>
      </c>
      <c r="C109">
        <v>-1.8890920170627767</v>
      </c>
      <c r="D109">
        <f t="shared" si="2"/>
        <v>20.757417146866448</v>
      </c>
      <c r="E109">
        <f t="shared" si="1"/>
        <v>17.923587478825244</v>
      </c>
      <c r="F109">
        <v>17.851423102397401</v>
      </c>
    </row>
    <row r="110" spans="1:6">
      <c r="A110" s="1">
        <v>32507</v>
      </c>
      <c r="B110">
        <v>277.72000000000003</v>
      </c>
      <c r="C110">
        <v>1.4687614176105424</v>
      </c>
      <c r="D110">
        <f t="shared" si="2"/>
        <v>20.656872077123225</v>
      </c>
      <c r="E110">
        <f t="shared" si="1"/>
        <v>17.904969860100923</v>
      </c>
      <c r="F110">
        <v>17.0393948834258</v>
      </c>
    </row>
    <row r="111" spans="1:6">
      <c r="A111" s="1">
        <v>32539</v>
      </c>
      <c r="B111">
        <v>297.47000000000003</v>
      </c>
      <c r="C111">
        <v>7.1114791876710326</v>
      </c>
      <c r="D111">
        <f t="shared" si="2"/>
        <v>20.955117095576536</v>
      </c>
      <c r="E111">
        <f t="shared" si="1"/>
        <v>18.0882289090634</v>
      </c>
      <c r="F111">
        <v>16.081982881348399</v>
      </c>
    </row>
    <row r="112" spans="1:6">
      <c r="A112" s="1">
        <v>32567</v>
      </c>
      <c r="B112">
        <v>288.86</v>
      </c>
      <c r="C112">
        <v>-2.8944095202877662</v>
      </c>
      <c r="D112">
        <f t="shared" si="2"/>
        <v>20.768632049256478</v>
      </c>
      <c r="E112">
        <f t="shared" si="1"/>
        <v>18.037522035497837</v>
      </c>
      <c r="F112">
        <v>17.098753069902799</v>
      </c>
    </row>
    <row r="113" spans="1:6">
      <c r="A113" s="1">
        <v>32598</v>
      </c>
      <c r="B113">
        <v>294.87</v>
      </c>
      <c r="C113">
        <v>2.080592674652082</v>
      </c>
      <c r="D113">
        <f t="shared" si="2"/>
        <v>20.616706640067349</v>
      </c>
      <c r="E113">
        <f t="shared" si="1"/>
        <v>18.042047677560227</v>
      </c>
      <c r="F113">
        <v>16.612264045531099</v>
      </c>
    </row>
    <row r="114" spans="1:6">
      <c r="A114" s="1">
        <v>32626</v>
      </c>
      <c r="B114">
        <v>309.64</v>
      </c>
      <c r="C114">
        <v>5.0089870112252743</v>
      </c>
      <c r="D114">
        <f t="shared" si="2"/>
        <v>20.716750435999419</v>
      </c>
      <c r="E114">
        <f t="shared" si="1"/>
        <v>18.120783527698311</v>
      </c>
      <c r="F114">
        <v>15.760440202469001</v>
      </c>
    </row>
    <row r="115" spans="1:6">
      <c r="A115" s="1">
        <v>32659</v>
      </c>
      <c r="B115">
        <v>320.52</v>
      </c>
      <c r="C115">
        <v>3.5137579124144169</v>
      </c>
      <c r="D115">
        <f t="shared" si="2"/>
        <v>20.63311641674974</v>
      </c>
      <c r="E115">
        <f t="shared" si="1"/>
        <v>17.849777761494657</v>
      </c>
      <c r="F115">
        <v>15.811808715267</v>
      </c>
    </row>
    <row r="116" spans="1:6">
      <c r="A116" s="1">
        <v>32689</v>
      </c>
      <c r="B116">
        <v>317.98</v>
      </c>
      <c r="C116">
        <v>-0.79246224884561567</v>
      </c>
      <c r="D116">
        <f t="shared" si="2"/>
        <v>20.653821002008812</v>
      </c>
      <c r="E116">
        <f t="shared" si="1"/>
        <v>17.875958834265017</v>
      </c>
      <c r="F116">
        <v>15.340000799597201</v>
      </c>
    </row>
    <row r="117" spans="1:6">
      <c r="A117" s="1">
        <v>32720</v>
      </c>
      <c r="B117">
        <v>346.08</v>
      </c>
      <c r="C117">
        <v>8.8370337757091466</v>
      </c>
      <c r="D117">
        <f t="shared" si="2"/>
        <v>20.759913089715933</v>
      </c>
      <c r="E117">
        <f t="shared" si="1"/>
        <v>18.130217124963785</v>
      </c>
      <c r="F117">
        <v>14.565394661438599</v>
      </c>
    </row>
    <row r="118" spans="1:6">
      <c r="A118" s="1">
        <v>32751</v>
      </c>
      <c r="B118">
        <v>351.45</v>
      </c>
      <c r="C118">
        <v>1.551664355062421</v>
      </c>
      <c r="D118">
        <f t="shared" si="2"/>
        <v>20.467295814356227</v>
      </c>
      <c r="E118">
        <f t="shared" si="1"/>
        <v>17.652019559761424</v>
      </c>
      <c r="F118">
        <v>17.009959480484799</v>
      </c>
    </row>
    <row r="119" spans="1:6">
      <c r="A119" s="1">
        <v>32780</v>
      </c>
      <c r="B119">
        <v>349.15</v>
      </c>
      <c r="C119">
        <v>-0.65443164034714174</v>
      </c>
      <c r="D119">
        <f t="shared" si="2"/>
        <v>19.684895839473228</v>
      </c>
      <c r="E119">
        <f t="shared" si="1"/>
        <v>17.658669260769805</v>
      </c>
      <c r="F119">
        <v>16.063321422445298</v>
      </c>
    </row>
    <row r="120" spans="1:6">
      <c r="A120" s="1">
        <v>32812</v>
      </c>
      <c r="B120">
        <v>340.36</v>
      </c>
      <c r="C120">
        <v>-2.5175426034655501</v>
      </c>
      <c r="D120">
        <f t="shared" si="2"/>
        <v>19.647103869570252</v>
      </c>
      <c r="E120">
        <f t="shared" si="1"/>
        <v>17.734315383558723</v>
      </c>
      <c r="F120">
        <v>15.2094249362195</v>
      </c>
    </row>
    <row r="121" spans="1:6">
      <c r="A121" s="1">
        <v>32842</v>
      </c>
      <c r="B121">
        <v>345.99</v>
      </c>
      <c r="C121">
        <v>1.6541309202021459</v>
      </c>
      <c r="D121">
        <f t="shared" si="2"/>
        <v>19.640105498123006</v>
      </c>
      <c r="E121">
        <f t="shared" si="1"/>
        <v>17.687319003051314</v>
      </c>
      <c r="F121">
        <v>14.814120497673899</v>
      </c>
    </row>
    <row r="122" spans="1:6">
      <c r="A122" s="1">
        <v>32871</v>
      </c>
      <c r="B122">
        <v>353.4</v>
      </c>
      <c r="C122">
        <v>2.1416803953871355</v>
      </c>
      <c r="D122">
        <f t="shared" si="2"/>
        <v>19.510011641117341</v>
      </c>
      <c r="E122">
        <f t="shared" si="1"/>
        <v>17.686438442506002</v>
      </c>
      <c r="F122">
        <v>14.0643328040728</v>
      </c>
    </row>
    <row r="123" spans="1:6">
      <c r="A123" s="1">
        <v>32904</v>
      </c>
      <c r="B123">
        <v>329.08</v>
      </c>
      <c r="C123">
        <v>-6.8817204301075297</v>
      </c>
      <c r="D123">
        <f t="shared" si="2"/>
        <v>18.716157450115844</v>
      </c>
      <c r="E123">
        <f t="shared" si="1"/>
        <v>17.851092277487027</v>
      </c>
      <c r="F123">
        <v>13.4534207480328</v>
      </c>
    </row>
    <row r="124" spans="1:6">
      <c r="A124" s="1">
        <v>32932</v>
      </c>
      <c r="B124">
        <v>331.89</v>
      </c>
      <c r="C124">
        <v>0.85389570925002989</v>
      </c>
      <c r="D124">
        <f t="shared" si="2"/>
        <v>18.630168142373901</v>
      </c>
      <c r="E124">
        <f t="shared" si="1"/>
        <v>17.851122230444695</v>
      </c>
      <c r="F124">
        <v>15.535086330825299</v>
      </c>
    </row>
    <row r="125" spans="1:6">
      <c r="A125" s="1">
        <v>32962</v>
      </c>
      <c r="B125">
        <v>339.94</v>
      </c>
      <c r="C125">
        <v>2.4255024255024349</v>
      </c>
      <c r="D125">
        <f t="shared" si="2"/>
        <v>18.622499693442961</v>
      </c>
      <c r="E125">
        <f t="shared" si="1"/>
        <v>17.847903847893534</v>
      </c>
      <c r="F125">
        <v>14.664970838950101</v>
      </c>
    </row>
    <row r="126" spans="1:6">
      <c r="A126" s="1">
        <v>32993</v>
      </c>
      <c r="B126">
        <v>330.8</v>
      </c>
      <c r="C126">
        <v>-2.6887097723127584</v>
      </c>
      <c r="D126">
        <f t="shared" si="2"/>
        <v>18.692659658572726</v>
      </c>
      <c r="E126">
        <f t="shared" si="1"/>
        <v>17.917666669687097</v>
      </c>
      <c r="F126">
        <v>14.0506964464654</v>
      </c>
    </row>
    <row r="127" spans="1:6">
      <c r="A127" s="1">
        <v>33024</v>
      </c>
      <c r="B127">
        <v>361.23</v>
      </c>
      <c r="C127">
        <v>9.1989117291414679</v>
      </c>
      <c r="D127">
        <f t="shared" si="2"/>
        <v>19.350621435651309</v>
      </c>
      <c r="E127">
        <f t="shared" si="1"/>
        <v>18.178955365175167</v>
      </c>
      <c r="F127">
        <v>13.839675730136999</v>
      </c>
    </row>
    <row r="128" spans="1:6">
      <c r="A128" s="1">
        <v>33053</v>
      </c>
      <c r="B128">
        <v>358.02</v>
      </c>
      <c r="C128">
        <v>-0.88863051241592217</v>
      </c>
      <c r="D128">
        <f t="shared" si="2"/>
        <v>19.223742511915439</v>
      </c>
      <c r="E128">
        <f t="shared" ref="E128:E191" si="3">STDEV(C69:C128)*SQRT(12)</f>
        <v>18.20344814866251</v>
      </c>
      <c r="F128">
        <v>16.7538694249955</v>
      </c>
    </row>
    <row r="129" spans="1:6">
      <c r="A129" s="1">
        <v>33085</v>
      </c>
      <c r="B129">
        <v>356.15</v>
      </c>
      <c r="C129">
        <v>-0.52231718898385626</v>
      </c>
      <c r="D129">
        <f t="shared" si="2"/>
        <v>19.069816665996061</v>
      </c>
      <c r="E129">
        <f t="shared" si="3"/>
        <v>18.204157533597108</v>
      </c>
      <c r="F129">
        <v>15.867698909051899</v>
      </c>
    </row>
    <row r="130" spans="1:6">
      <c r="A130" s="1">
        <v>33116</v>
      </c>
      <c r="B130">
        <v>322.56</v>
      </c>
      <c r="C130">
        <v>-9.4314193457812667</v>
      </c>
      <c r="D130">
        <f t="shared" si="2"/>
        <v>19.812062524837224</v>
      </c>
      <c r="E130">
        <f t="shared" si="3"/>
        <v>18.786528238056562</v>
      </c>
      <c r="F130">
        <v>15.015044879148</v>
      </c>
    </row>
    <row r="131" spans="1:6">
      <c r="A131" s="1">
        <v>33144</v>
      </c>
      <c r="B131">
        <v>306.05</v>
      </c>
      <c r="C131">
        <v>-5.1184275793650809</v>
      </c>
      <c r="D131">
        <f t="shared" si="2"/>
        <v>19.990724772357225</v>
      </c>
      <c r="E131">
        <f t="shared" si="3"/>
        <v>18.881288086785325</v>
      </c>
      <c r="F131">
        <v>18.527949436741501</v>
      </c>
    </row>
    <row r="132" spans="1:6">
      <c r="A132" s="1">
        <v>33177</v>
      </c>
      <c r="B132">
        <v>304</v>
      </c>
      <c r="C132">
        <v>-0.66982519196210344</v>
      </c>
      <c r="D132">
        <f t="shared" si="2"/>
        <v>15.253719663033612</v>
      </c>
      <c r="E132">
        <f t="shared" si="3"/>
        <v>18.838316460541961</v>
      </c>
      <c r="F132">
        <v>18.673878307449002</v>
      </c>
    </row>
    <row r="133" spans="1:6">
      <c r="A133" s="1">
        <v>33207</v>
      </c>
      <c r="B133">
        <v>322.22000000000003</v>
      </c>
      <c r="C133">
        <v>5.9934210526315868</v>
      </c>
      <c r="D133">
        <f t="shared" si="2"/>
        <v>14.554626572351552</v>
      </c>
      <c r="E133">
        <f t="shared" si="3"/>
        <v>18.80887404174651</v>
      </c>
      <c r="F133">
        <v>17.604127349296199</v>
      </c>
    </row>
    <row r="134" spans="1:6">
      <c r="A134" s="1">
        <v>33238</v>
      </c>
      <c r="B134">
        <v>330.22</v>
      </c>
      <c r="C134">
        <v>2.482775743280996</v>
      </c>
      <c r="D134">
        <f t="shared" si="2"/>
        <v>14.103126222677812</v>
      </c>
      <c r="E134">
        <f t="shared" si="3"/>
        <v>18.752338252625609</v>
      </c>
      <c r="F134">
        <v>17.828915093449801</v>
      </c>
    </row>
    <row r="135" spans="1:6">
      <c r="A135" s="1">
        <v>33269</v>
      </c>
      <c r="B135">
        <v>343.93</v>
      </c>
      <c r="C135">
        <v>4.1517776028102471</v>
      </c>
      <c r="D135">
        <f t="shared" si="2"/>
        <v>14.111585887175393</v>
      </c>
      <c r="E135">
        <f t="shared" si="3"/>
        <v>18.805940525980141</v>
      </c>
      <c r="F135">
        <v>16.9384154975657</v>
      </c>
    </row>
    <row r="136" spans="1:6">
      <c r="A136" s="1">
        <v>33297</v>
      </c>
      <c r="B136">
        <v>367.07</v>
      </c>
      <c r="C136">
        <v>6.728113278864889</v>
      </c>
      <c r="D136">
        <f t="shared" si="2"/>
        <v>14.388941744661947</v>
      </c>
      <c r="E136">
        <f t="shared" si="3"/>
        <v>18.778707888883087</v>
      </c>
      <c r="F136">
        <v>16.543094608320398</v>
      </c>
    </row>
    <row r="137" spans="1:6">
      <c r="A137" s="1">
        <v>33326</v>
      </c>
      <c r="B137">
        <v>375.22</v>
      </c>
      <c r="C137">
        <v>2.2202849592720897</v>
      </c>
      <c r="D137">
        <f t="shared" si="2"/>
        <v>14.175954352952289</v>
      </c>
      <c r="E137">
        <f t="shared" si="3"/>
        <v>18.685052647426364</v>
      </c>
      <c r="F137">
        <v>17.2906207230577</v>
      </c>
    </row>
    <row r="138" spans="1:6">
      <c r="A138" s="1">
        <v>33358</v>
      </c>
      <c r="B138">
        <v>375.34</v>
      </c>
      <c r="C138">
        <v>3.1981237673894825E-2</v>
      </c>
      <c r="D138">
        <f t="shared" si="2"/>
        <v>14.189547241783117</v>
      </c>
      <c r="E138">
        <f t="shared" si="3"/>
        <v>18.659708334596033</v>
      </c>
      <c r="F138">
        <v>16.4055463566757</v>
      </c>
    </row>
    <row r="139" spans="1:6">
      <c r="A139" s="1">
        <v>33389</v>
      </c>
      <c r="B139">
        <v>389.83</v>
      </c>
      <c r="C139">
        <v>3.8604998135024271</v>
      </c>
      <c r="D139">
        <f t="shared" si="2"/>
        <v>14.270445307232054</v>
      </c>
      <c r="E139">
        <f t="shared" si="3"/>
        <v>18.615022659233684</v>
      </c>
      <c r="F139">
        <v>15.468842713013</v>
      </c>
    </row>
    <row r="140" spans="1:6">
      <c r="A140" s="1">
        <v>33417</v>
      </c>
      <c r="B140">
        <v>371.16</v>
      </c>
      <c r="C140">
        <v>-4.789267116435358</v>
      </c>
      <c r="D140">
        <f t="shared" si="2"/>
        <v>14.551446074856916</v>
      </c>
      <c r="E140">
        <f t="shared" si="3"/>
        <v>18.78677254937671</v>
      </c>
      <c r="F140">
        <v>15.1493971760364</v>
      </c>
    </row>
    <row r="141" spans="1:6">
      <c r="A141" s="1">
        <v>33450</v>
      </c>
      <c r="B141">
        <v>387.81</v>
      </c>
      <c r="C141">
        <v>4.485935984481082</v>
      </c>
      <c r="D141">
        <f t="shared" si="2"/>
        <v>14.665326531397422</v>
      </c>
      <c r="E141">
        <f t="shared" si="3"/>
        <v>18.608409351791664</v>
      </c>
      <c r="F141">
        <v>15.6445137022039</v>
      </c>
    </row>
    <row r="142" spans="1:6">
      <c r="A142" s="1">
        <v>33480</v>
      </c>
      <c r="B142">
        <v>395.43</v>
      </c>
      <c r="C142">
        <v>1.9648797091359249</v>
      </c>
      <c r="D142">
        <f t="shared" si="2"/>
        <v>14.375746702149646</v>
      </c>
      <c r="E142">
        <f t="shared" si="3"/>
        <v>18.404117589196428</v>
      </c>
      <c r="F142">
        <v>15.521472605042</v>
      </c>
    </row>
    <row r="143" spans="1:6">
      <c r="A143" s="1">
        <v>33511</v>
      </c>
      <c r="B143">
        <v>387.86</v>
      </c>
      <c r="C143">
        <v>-1.9143716966340429</v>
      </c>
      <c r="D143">
        <f t="shared" si="2"/>
        <v>14.393675012629121</v>
      </c>
      <c r="E143">
        <f t="shared" si="3"/>
        <v>17.945843889524781</v>
      </c>
      <c r="F143">
        <v>14.7541303281496</v>
      </c>
    </row>
    <row r="144" spans="1:6">
      <c r="A144" s="1">
        <v>33542</v>
      </c>
      <c r="B144">
        <v>392.45</v>
      </c>
      <c r="C144">
        <v>1.1834166967462423</v>
      </c>
      <c r="D144">
        <f t="shared" si="2"/>
        <v>14.365566967792288</v>
      </c>
      <c r="E144">
        <f t="shared" si="3"/>
        <v>17.830711496469583</v>
      </c>
      <c r="F144">
        <v>14.2362364947905</v>
      </c>
    </row>
    <row r="145" spans="1:6">
      <c r="A145" s="1">
        <v>33571</v>
      </c>
      <c r="B145">
        <v>375.22</v>
      </c>
      <c r="C145">
        <v>-4.3903681997706663</v>
      </c>
      <c r="D145">
        <f t="shared" si="2"/>
        <v>14.610681680440528</v>
      </c>
      <c r="E145">
        <f t="shared" si="3"/>
        <v>17.979148534397577</v>
      </c>
      <c r="F145">
        <v>13.494046779151001</v>
      </c>
    </row>
    <row r="146" spans="1:6">
      <c r="A146" s="1">
        <v>33603</v>
      </c>
      <c r="B146">
        <v>417.09</v>
      </c>
      <c r="C146">
        <v>11.158786845050894</v>
      </c>
      <c r="D146">
        <f t="shared" si="2"/>
        <v>15.751441595195985</v>
      </c>
      <c r="E146">
        <f t="shared" si="3"/>
        <v>18.482504096434262</v>
      </c>
      <c r="F146">
        <v>14.0616488118993</v>
      </c>
    </row>
    <row r="147" spans="1:6">
      <c r="A147" s="1">
        <v>33634</v>
      </c>
      <c r="B147">
        <v>408.79</v>
      </c>
      <c r="C147">
        <v>-1.9899781821669071</v>
      </c>
      <c r="D147">
        <f t="shared" si="2"/>
        <v>15.461223240639168</v>
      </c>
      <c r="E147">
        <f t="shared" si="3"/>
        <v>17.686993846212204</v>
      </c>
      <c r="F147">
        <v>18.4798637169208</v>
      </c>
    </row>
    <row r="148" spans="1:6">
      <c r="A148" s="1">
        <v>33662</v>
      </c>
      <c r="B148">
        <v>412.7</v>
      </c>
      <c r="C148">
        <v>0.9564813229286262</v>
      </c>
      <c r="D148">
        <f t="shared" si="2"/>
        <v>15.289018836744313</v>
      </c>
      <c r="E148">
        <f t="shared" si="3"/>
        <v>17.638350283037397</v>
      </c>
      <c r="F148">
        <v>17.620123680823401</v>
      </c>
    </row>
    <row r="149" spans="1:6">
      <c r="A149" s="1">
        <v>33694</v>
      </c>
      <c r="B149">
        <v>403.69</v>
      </c>
      <c r="C149">
        <v>-2.1831839108311102</v>
      </c>
      <c r="D149">
        <f t="shared" si="2"/>
        <v>15.392121243162208</v>
      </c>
      <c r="E149">
        <f t="shared" si="3"/>
        <v>17.665547839271586</v>
      </c>
      <c r="F149">
        <v>16.587075648064399</v>
      </c>
    </row>
    <row r="150" spans="1:6">
      <c r="A150" s="1">
        <v>33724</v>
      </c>
      <c r="B150">
        <v>414.95</v>
      </c>
      <c r="C150">
        <v>2.7892689935346437</v>
      </c>
      <c r="D150">
        <f t="shared" si="2"/>
        <v>15.245138084535691</v>
      </c>
      <c r="E150">
        <f t="shared" si="3"/>
        <v>17.67062616733752</v>
      </c>
      <c r="F150">
        <v>15.9485322335128</v>
      </c>
    </row>
    <row r="151" spans="1:6">
      <c r="A151" s="1">
        <v>33753</v>
      </c>
      <c r="B151">
        <v>415.35</v>
      </c>
      <c r="C151">
        <v>9.6397156283889451E-2</v>
      </c>
      <c r="D151">
        <f t="shared" si="2"/>
        <v>15.172507954194268</v>
      </c>
      <c r="E151">
        <f t="shared" si="3"/>
        <v>17.672894128731141</v>
      </c>
      <c r="F151">
        <v>15.2938024543433</v>
      </c>
    </row>
    <row r="152" spans="1:6">
      <c r="A152" s="1">
        <v>33785</v>
      </c>
      <c r="B152">
        <v>408.14</v>
      </c>
      <c r="C152">
        <v>-1.7358853978572397</v>
      </c>
      <c r="D152">
        <f t="shared" si="2"/>
        <v>15.216486879657452</v>
      </c>
      <c r="E152">
        <f t="shared" si="3"/>
        <v>17.609088775129397</v>
      </c>
      <c r="F152">
        <v>14.4445947679865</v>
      </c>
    </row>
    <row r="153" spans="1:6">
      <c r="A153" s="1">
        <v>33816</v>
      </c>
      <c r="B153">
        <v>424.22</v>
      </c>
      <c r="C153">
        <v>3.9398245700005052</v>
      </c>
      <c r="D153">
        <f t="shared" si="2"/>
        <v>14.577670091168773</v>
      </c>
      <c r="E153">
        <f t="shared" si="3"/>
        <v>17.570689270591828</v>
      </c>
      <c r="F153">
        <v>13.9131428981059</v>
      </c>
    </row>
    <row r="154" spans="1:6">
      <c r="A154" s="1">
        <v>33847</v>
      </c>
      <c r="B154">
        <v>414.03</v>
      </c>
      <c r="C154">
        <v>-2.4020555372212704</v>
      </c>
      <c r="D154">
        <f t="shared" si="2"/>
        <v>14.672478385442819</v>
      </c>
      <c r="E154">
        <f t="shared" si="3"/>
        <v>17.571697698265407</v>
      </c>
      <c r="F154">
        <v>13.815039736001999</v>
      </c>
    </row>
    <row r="155" spans="1:6">
      <c r="A155" s="1">
        <v>33877</v>
      </c>
      <c r="B155">
        <v>417.8</v>
      </c>
      <c r="C155">
        <v>0.91056203656740831</v>
      </c>
      <c r="D155">
        <f t="shared" si="2"/>
        <v>14.656509037817559</v>
      </c>
      <c r="E155">
        <f t="shared" si="3"/>
        <v>17.52182016602211</v>
      </c>
      <c r="F155">
        <v>13.5282446600032</v>
      </c>
    </row>
    <row r="156" spans="1:6">
      <c r="A156" s="1">
        <v>33907</v>
      </c>
      <c r="B156">
        <v>418.68</v>
      </c>
      <c r="C156">
        <v>0.21062709430348381</v>
      </c>
      <c r="D156">
        <f t="shared" si="2"/>
        <v>14.542621218856866</v>
      </c>
      <c r="E156">
        <f t="shared" si="3"/>
        <v>14.282085414456635</v>
      </c>
      <c r="F156">
        <v>12.8307129804969</v>
      </c>
    </row>
    <row r="157" spans="1:6">
      <c r="A157" s="1">
        <v>33938</v>
      </c>
      <c r="B157">
        <v>431.35</v>
      </c>
      <c r="C157">
        <v>3.026177510270367</v>
      </c>
      <c r="D157">
        <f t="shared" si="2"/>
        <v>14.596189171157953</v>
      </c>
      <c r="E157">
        <f t="shared" si="3"/>
        <v>13.644714184083265</v>
      </c>
      <c r="F157">
        <v>12.1861980354262</v>
      </c>
    </row>
    <row r="158" spans="1:6">
      <c r="A158" s="1">
        <v>33969</v>
      </c>
      <c r="B158">
        <v>435.71</v>
      </c>
      <c r="C158">
        <v>1.0107801089602297</v>
      </c>
      <c r="D158">
        <f t="shared" si="2"/>
        <v>14.572479966938216</v>
      </c>
      <c r="E158">
        <f t="shared" si="3"/>
        <v>13.354086208956794</v>
      </c>
      <c r="F158">
        <v>11.995668904634201</v>
      </c>
    </row>
    <row r="159" spans="1:6">
      <c r="A159" s="1">
        <v>33998</v>
      </c>
      <c r="B159">
        <v>438.78</v>
      </c>
      <c r="C159">
        <v>0.70459709439765206</v>
      </c>
      <c r="D159">
        <f t="shared" si="2"/>
        <v>13.865910386610473</v>
      </c>
      <c r="E159">
        <f t="shared" si="3"/>
        <v>13.283758860582015</v>
      </c>
      <c r="F159">
        <v>11.4401129708193</v>
      </c>
    </row>
    <row r="160" spans="1:6">
      <c r="A160" s="1">
        <v>34026</v>
      </c>
      <c r="B160">
        <v>443.38</v>
      </c>
      <c r="C160">
        <v>1.0483613656046442</v>
      </c>
      <c r="D160">
        <f t="shared" si="2"/>
        <v>13.86624202551031</v>
      </c>
      <c r="E160">
        <f t="shared" si="3"/>
        <v>13.203179565477891</v>
      </c>
      <c r="F160">
        <v>10.9199602999578</v>
      </c>
    </row>
    <row r="161" spans="1:6">
      <c r="A161" s="1">
        <v>34059</v>
      </c>
      <c r="B161">
        <v>451.67</v>
      </c>
      <c r="C161">
        <v>1.8697279985565585</v>
      </c>
      <c r="D161">
        <f t="shared" si="2"/>
        <v>13.848772026768769</v>
      </c>
      <c r="E161">
        <f t="shared" si="3"/>
        <v>13.06698658153767</v>
      </c>
      <c r="F161">
        <v>10.4680133544728</v>
      </c>
    </row>
    <row r="162" spans="1:6">
      <c r="A162" s="1">
        <v>34089</v>
      </c>
      <c r="B162">
        <v>440.19</v>
      </c>
      <c r="C162">
        <v>-2.5416786591980878</v>
      </c>
      <c r="D162">
        <f t="shared" si="2"/>
        <v>13.836074487416393</v>
      </c>
      <c r="E162">
        <f t="shared" si="3"/>
        <v>13.162720375527476</v>
      </c>
      <c r="F162">
        <v>10.177019475835101</v>
      </c>
    </row>
    <row r="163" spans="1:6">
      <c r="A163" s="1">
        <v>34120</v>
      </c>
      <c r="B163">
        <v>450.19</v>
      </c>
      <c r="C163">
        <v>2.2717462913741882</v>
      </c>
      <c r="D163">
        <f t="shared" si="2"/>
        <v>12.95708353448088</v>
      </c>
      <c r="E163">
        <f t="shared" si="3"/>
        <v>13.172840345394436</v>
      </c>
      <c r="F163">
        <v>10.4147676293573</v>
      </c>
    </row>
    <row r="164" spans="1:6">
      <c r="A164" s="1">
        <v>34150</v>
      </c>
      <c r="B164">
        <v>450.53</v>
      </c>
      <c r="C164">
        <v>7.5523667784715975E-2</v>
      </c>
      <c r="D164">
        <f t="shared" si="2"/>
        <v>12.928963075112407</v>
      </c>
      <c r="E164">
        <f t="shared" si="3"/>
        <v>13.089876238391904</v>
      </c>
      <c r="F164">
        <v>10.2219742465442</v>
      </c>
    </row>
    <row r="165" spans="1:6">
      <c r="A165" s="1">
        <v>34180</v>
      </c>
      <c r="B165">
        <v>448.13</v>
      </c>
      <c r="C165">
        <v>-0.5327059241337917</v>
      </c>
      <c r="D165">
        <f t="shared" si="2"/>
        <v>12.929303369971693</v>
      </c>
      <c r="E165">
        <f t="shared" si="3"/>
        <v>13.089687433505464</v>
      </c>
      <c r="F165">
        <v>9.8234882509494295</v>
      </c>
    </row>
    <row r="166" spans="1:6">
      <c r="A166" s="1">
        <v>34212</v>
      </c>
      <c r="B166">
        <v>463.56</v>
      </c>
      <c r="C166">
        <v>3.4431972865016869</v>
      </c>
      <c r="D166">
        <f t="shared" si="2"/>
        <v>11.528599786301818</v>
      </c>
      <c r="E166">
        <f t="shared" si="3"/>
        <v>12.955749633989699</v>
      </c>
      <c r="F166">
        <v>9.5275613985534999</v>
      </c>
    </row>
    <row r="167" spans="1:6">
      <c r="A167" s="1">
        <v>34242</v>
      </c>
      <c r="B167">
        <v>458.93</v>
      </c>
      <c r="C167">
        <v>-0.99879195789109865</v>
      </c>
      <c r="D167">
        <f t="shared" si="2"/>
        <v>11.004437459338133</v>
      </c>
      <c r="E167">
        <f t="shared" si="3"/>
        <v>12.916525393878578</v>
      </c>
      <c r="F167">
        <v>9.8638214176849797</v>
      </c>
    </row>
    <row r="168" spans="1:6">
      <c r="A168" s="1">
        <v>34271</v>
      </c>
      <c r="B168">
        <v>467.83</v>
      </c>
      <c r="C168">
        <v>1.9392935741834316</v>
      </c>
      <c r="D168">
        <f t="shared" ref="D168:D231" si="4">STDEV(C133:C168)*SQRT(12)</f>
        <v>10.957094246839592</v>
      </c>
      <c r="E168">
        <f t="shared" si="3"/>
        <v>12.902760564282874</v>
      </c>
      <c r="F168">
        <v>9.6483843814489205</v>
      </c>
    </row>
    <row r="169" spans="1:6">
      <c r="A169" s="1">
        <v>34303</v>
      </c>
      <c r="B169">
        <v>461.79</v>
      </c>
      <c r="C169">
        <v>-1.2910672680247037</v>
      </c>
      <c r="D169">
        <f t="shared" si="4"/>
        <v>10.680011575934509</v>
      </c>
      <c r="E169">
        <f t="shared" si="3"/>
        <v>12.878907902060597</v>
      </c>
      <c r="F169">
        <v>9.4662656850620301</v>
      </c>
    </row>
    <row r="170" spans="1:6">
      <c r="A170" s="1">
        <v>34334</v>
      </c>
      <c r="B170">
        <v>466.45</v>
      </c>
      <c r="C170">
        <v>1.0091166980662036</v>
      </c>
      <c r="D170">
        <f t="shared" si="4"/>
        <v>10.646054233092341</v>
      </c>
      <c r="E170">
        <f t="shared" si="3"/>
        <v>12.876730695532499</v>
      </c>
      <c r="F170">
        <v>9.3682668754517309</v>
      </c>
    </row>
    <row r="171" spans="1:6">
      <c r="A171" s="1">
        <v>34365</v>
      </c>
      <c r="B171">
        <v>481.61</v>
      </c>
      <c r="C171">
        <v>3.2500803944688572</v>
      </c>
      <c r="D171">
        <f t="shared" si="4"/>
        <v>10.567222281230492</v>
      </c>
      <c r="E171">
        <f t="shared" si="3"/>
        <v>12.613126200672397</v>
      </c>
      <c r="F171">
        <v>9.0693407485450308</v>
      </c>
    </row>
    <row r="172" spans="1:6">
      <c r="A172" s="1">
        <v>34393</v>
      </c>
      <c r="B172">
        <v>467.14</v>
      </c>
      <c r="C172">
        <v>-3.0045057203961778</v>
      </c>
      <c r="D172">
        <f t="shared" si="4"/>
        <v>10.242282234615354</v>
      </c>
      <c r="E172">
        <f t="shared" si="3"/>
        <v>12.619905039255517</v>
      </c>
      <c r="F172">
        <v>9.3994195878478397</v>
      </c>
    </row>
    <row r="173" spans="1:6">
      <c r="A173" s="1">
        <v>34424</v>
      </c>
      <c r="B173">
        <v>445.77</v>
      </c>
      <c r="C173">
        <v>-4.5746457164875682</v>
      </c>
      <c r="D173">
        <f t="shared" si="4"/>
        <v>10.643012822802715</v>
      </c>
      <c r="E173">
        <f t="shared" si="3"/>
        <v>12.839019447108742</v>
      </c>
      <c r="F173">
        <v>9.9730922527717603</v>
      </c>
    </row>
    <row r="174" spans="1:6">
      <c r="A174" s="1">
        <v>34453</v>
      </c>
      <c r="B174">
        <v>450.91</v>
      </c>
      <c r="C174">
        <v>1.1530609955807014</v>
      </c>
      <c r="D174">
        <f t="shared" si="4"/>
        <v>10.644900117021569</v>
      </c>
      <c r="E174">
        <f t="shared" si="3"/>
        <v>12.694347730093101</v>
      </c>
      <c r="F174">
        <v>11.3245418332165</v>
      </c>
    </row>
    <row r="175" spans="1:6">
      <c r="A175" s="1">
        <v>34485</v>
      </c>
      <c r="B175">
        <v>456.51</v>
      </c>
      <c r="C175">
        <v>1.2419329799738144</v>
      </c>
      <c r="D175">
        <f t="shared" si="4"/>
        <v>10.472139200224575</v>
      </c>
      <c r="E175">
        <f t="shared" si="3"/>
        <v>12.632209146031544</v>
      </c>
      <c r="F175">
        <v>10.844670857818</v>
      </c>
    </row>
    <row r="176" spans="1:6">
      <c r="A176" s="1">
        <v>34515</v>
      </c>
      <c r="B176">
        <v>444.27</v>
      </c>
      <c r="C176">
        <v>-2.6812118025892118</v>
      </c>
      <c r="D176">
        <f t="shared" si="4"/>
        <v>10.174757018184104</v>
      </c>
      <c r="E176">
        <f t="shared" si="3"/>
        <v>12.704291045798549</v>
      </c>
      <c r="F176">
        <v>10.420343687862101</v>
      </c>
    </row>
    <row r="177" spans="1:6">
      <c r="A177" s="1">
        <v>34544</v>
      </c>
      <c r="B177">
        <v>458.26</v>
      </c>
      <c r="C177">
        <v>3.1489859769959772</v>
      </c>
      <c r="D177">
        <f t="shared" si="4"/>
        <v>10.025243343723217</v>
      </c>
      <c r="E177">
        <f t="shared" si="3"/>
        <v>12.201136201387</v>
      </c>
      <c r="F177">
        <v>10.671906653383999</v>
      </c>
    </row>
    <row r="178" spans="1:6">
      <c r="A178" s="1">
        <v>34577</v>
      </c>
      <c r="B178">
        <v>475.5</v>
      </c>
      <c r="C178">
        <v>3.7620564744904605</v>
      </c>
      <c r="D178">
        <f t="shared" si="4"/>
        <v>10.167684328676161</v>
      </c>
      <c r="E178">
        <f t="shared" si="3"/>
        <v>12.278591246153077</v>
      </c>
      <c r="F178">
        <v>10.72476608098</v>
      </c>
    </row>
    <row r="179" spans="1:6">
      <c r="A179" s="1">
        <v>34607</v>
      </c>
      <c r="B179">
        <v>462.71</v>
      </c>
      <c r="C179">
        <v>-2.689800210304949</v>
      </c>
      <c r="D179">
        <f t="shared" si="4"/>
        <v>10.24182369833856</v>
      </c>
      <c r="E179">
        <f t="shared" si="3"/>
        <v>12.353267935166922</v>
      </c>
      <c r="F179">
        <v>11.015550309769401</v>
      </c>
    </row>
    <row r="180" spans="1:6">
      <c r="A180" s="1">
        <v>34638</v>
      </c>
      <c r="B180">
        <v>472.35</v>
      </c>
      <c r="C180">
        <v>2.0833783579347953</v>
      </c>
      <c r="D180">
        <f t="shared" si="4"/>
        <v>10.274550063935616</v>
      </c>
      <c r="E180">
        <f t="shared" si="3"/>
        <v>12.29342934778718</v>
      </c>
      <c r="F180">
        <v>11.179953794904399</v>
      </c>
    </row>
    <row r="181" spans="1:6">
      <c r="A181" s="1">
        <v>34668</v>
      </c>
      <c r="B181">
        <v>453.69</v>
      </c>
      <c r="C181">
        <v>-3.9504604636392604</v>
      </c>
      <c r="D181">
        <f t="shared" si="4"/>
        <v>10.204814440834619</v>
      </c>
      <c r="E181">
        <f t="shared" si="3"/>
        <v>12.451048156640017</v>
      </c>
      <c r="F181">
        <v>10.861515400234101</v>
      </c>
    </row>
    <row r="182" spans="1:6">
      <c r="A182" s="1">
        <v>34698</v>
      </c>
      <c r="B182">
        <v>459.27</v>
      </c>
      <c r="C182">
        <v>1.229914699464385</v>
      </c>
      <c r="D182">
        <f t="shared" si="4"/>
        <v>8.0565162486688795</v>
      </c>
      <c r="E182">
        <f t="shared" si="3"/>
        <v>12.433497868164753</v>
      </c>
      <c r="F182">
        <v>11.6488151248312</v>
      </c>
    </row>
    <row r="183" spans="1:6">
      <c r="A183" s="1">
        <v>34730</v>
      </c>
      <c r="B183">
        <v>470.42</v>
      </c>
      <c r="C183">
        <v>2.4277658022514137</v>
      </c>
      <c r="D183">
        <f t="shared" si="4"/>
        <v>8.0307613073074382</v>
      </c>
      <c r="E183">
        <f t="shared" si="3"/>
        <v>11.99869690524984</v>
      </c>
      <c r="F183">
        <v>11.1467752791699</v>
      </c>
    </row>
    <row r="184" spans="1:6">
      <c r="A184" s="1">
        <v>34758</v>
      </c>
      <c r="B184">
        <v>487.39</v>
      </c>
      <c r="C184">
        <v>3.6074146507376392</v>
      </c>
      <c r="D184">
        <f t="shared" si="4"/>
        <v>8.2350607681113885</v>
      </c>
      <c r="E184">
        <f t="shared" si="3"/>
        <v>12.070913408652224</v>
      </c>
      <c r="F184">
        <v>10.915930092155101</v>
      </c>
    </row>
    <row r="185" spans="1:6">
      <c r="A185" s="1">
        <v>34789</v>
      </c>
      <c r="B185">
        <v>500.71</v>
      </c>
      <c r="C185">
        <v>2.7329243521615032</v>
      </c>
      <c r="D185">
        <f t="shared" si="4"/>
        <v>8.1767115888192734</v>
      </c>
      <c r="E185">
        <f t="shared" si="3"/>
        <v>12.080621515415753</v>
      </c>
      <c r="F185">
        <v>11.115113321559701</v>
      </c>
    </row>
    <row r="186" spans="1:6">
      <c r="A186" s="1">
        <v>34817</v>
      </c>
      <c r="B186">
        <v>514.71</v>
      </c>
      <c r="C186">
        <v>2.7960296379141658</v>
      </c>
      <c r="D186">
        <f t="shared" si="4"/>
        <v>8.1773253954323621</v>
      </c>
      <c r="E186">
        <f t="shared" si="3"/>
        <v>12.015911725222402</v>
      </c>
      <c r="F186">
        <v>10.9750578025271</v>
      </c>
    </row>
    <row r="187" spans="1:6">
      <c r="A187" s="1">
        <v>34850</v>
      </c>
      <c r="B187">
        <v>533.4</v>
      </c>
      <c r="C187">
        <v>3.6311709506323897</v>
      </c>
      <c r="D187">
        <f t="shared" si="4"/>
        <v>8.351433368097636</v>
      </c>
      <c r="E187">
        <f t="shared" si="3"/>
        <v>11.469782554583018</v>
      </c>
      <c r="F187">
        <v>10.872139560763699</v>
      </c>
    </row>
    <row r="188" spans="1:6">
      <c r="A188" s="1">
        <v>34880</v>
      </c>
      <c r="B188">
        <v>544.75</v>
      </c>
      <c r="C188">
        <v>2.1278590176228018</v>
      </c>
      <c r="D188">
        <f t="shared" si="4"/>
        <v>8.258395985729484</v>
      </c>
      <c r="E188">
        <f t="shared" si="3"/>
        <v>11.463844418022852</v>
      </c>
      <c r="F188">
        <v>11.089176811094299</v>
      </c>
    </row>
    <row r="189" spans="1:6">
      <c r="A189" s="1">
        <v>34911</v>
      </c>
      <c r="B189">
        <v>562.05999999999995</v>
      </c>
      <c r="C189">
        <v>3.1776044056906816</v>
      </c>
      <c r="D189">
        <f t="shared" si="4"/>
        <v>8.1713459117044582</v>
      </c>
      <c r="E189">
        <f t="shared" si="3"/>
        <v>11.499307593578166</v>
      </c>
      <c r="F189">
        <v>10.7926367750794</v>
      </c>
    </row>
    <row r="190" spans="1:6">
      <c r="A190" s="1">
        <v>34942</v>
      </c>
      <c r="B190">
        <v>561.88</v>
      </c>
      <c r="C190">
        <v>-3.2025050706319114E-2</v>
      </c>
      <c r="D190">
        <f t="shared" si="4"/>
        <v>7.9636852905848894</v>
      </c>
      <c r="E190">
        <f t="shared" si="3"/>
        <v>10.522243663903572</v>
      </c>
      <c r="F190">
        <v>10.8445248212759</v>
      </c>
    </row>
    <row r="191" spans="1:6">
      <c r="A191" s="1">
        <v>34971</v>
      </c>
      <c r="B191">
        <v>584.41</v>
      </c>
      <c r="C191">
        <v>4.0097529721648595</v>
      </c>
      <c r="D191">
        <f t="shared" si="4"/>
        <v>8.1665188480047632</v>
      </c>
      <c r="E191">
        <f t="shared" si="3"/>
        <v>10.235232537840181</v>
      </c>
      <c r="F191">
        <v>10.390301705449501</v>
      </c>
    </row>
    <row r="192" spans="1:6">
      <c r="A192" s="1">
        <v>35003</v>
      </c>
      <c r="B192">
        <v>581.5</v>
      </c>
      <c r="C192">
        <v>-0.49793809140842304</v>
      </c>
      <c r="D192">
        <f t="shared" si="4"/>
        <v>8.199101737403959</v>
      </c>
      <c r="E192">
        <f t="shared" ref="E192:E255" si="5">STDEV(C133:C192)*SQRT(12)</f>
        <v>10.229384934456332</v>
      </c>
      <c r="F192">
        <v>10.8555148125001</v>
      </c>
    </row>
    <row r="193" spans="1:6">
      <c r="A193" s="1">
        <v>35033</v>
      </c>
      <c r="B193">
        <v>605.37</v>
      </c>
      <c r="C193">
        <v>4.1049011177987982</v>
      </c>
      <c r="D193">
        <f t="shared" si="4"/>
        <v>8.3158485656317023</v>
      </c>
      <c r="E193">
        <f t="shared" si="5"/>
        <v>10.080513819496781</v>
      </c>
      <c r="F193">
        <v>10.4443490298088</v>
      </c>
    </row>
    <row r="194" spans="1:6">
      <c r="A194" s="1">
        <v>35062</v>
      </c>
      <c r="B194">
        <v>615.92999999999995</v>
      </c>
      <c r="C194">
        <v>1.7443877298181087</v>
      </c>
      <c r="D194">
        <f t="shared" si="4"/>
        <v>8.3277401446752375</v>
      </c>
      <c r="E194">
        <f t="shared" si="5"/>
        <v>10.065274178047508</v>
      </c>
      <c r="F194">
        <v>10.947121078866701</v>
      </c>
    </row>
    <row r="195" spans="1:6">
      <c r="A195" s="1">
        <v>35095</v>
      </c>
      <c r="B195">
        <v>636.02</v>
      </c>
      <c r="C195">
        <v>3.2617342879872835</v>
      </c>
      <c r="D195">
        <f t="shared" si="4"/>
        <v>8.4275065045710136</v>
      </c>
      <c r="E195">
        <f t="shared" si="5"/>
        <v>10.017881443375417</v>
      </c>
      <c r="F195">
        <v>10.5889521622451</v>
      </c>
    </row>
    <row r="196" spans="1:6">
      <c r="A196" s="1">
        <v>35124</v>
      </c>
      <c r="B196">
        <v>640.42999999999995</v>
      </c>
      <c r="C196">
        <v>0.69337442218797563</v>
      </c>
      <c r="D196">
        <f t="shared" si="4"/>
        <v>8.4302437576609961</v>
      </c>
      <c r="E196">
        <f t="shared" si="5"/>
        <v>9.682616577120859</v>
      </c>
      <c r="F196">
        <v>10.703459569284499</v>
      </c>
    </row>
    <row r="197" spans="1:6">
      <c r="A197" s="1">
        <v>35153</v>
      </c>
      <c r="B197">
        <v>645.5</v>
      </c>
      <c r="C197">
        <v>0.79165560638947419</v>
      </c>
      <c r="D197">
        <f t="shared" si="4"/>
        <v>8.4175119573722892</v>
      </c>
      <c r="E197">
        <f t="shared" si="5"/>
        <v>9.6661571455941129</v>
      </c>
      <c r="F197">
        <v>10.2534935717806</v>
      </c>
    </row>
    <row r="198" spans="1:6">
      <c r="A198" s="1">
        <v>35185</v>
      </c>
      <c r="B198">
        <v>654.16999999999996</v>
      </c>
      <c r="C198">
        <v>1.343144848954303</v>
      </c>
      <c r="D198">
        <f t="shared" si="4"/>
        <v>8.1475421378723407</v>
      </c>
      <c r="E198">
        <f t="shared" si="5"/>
        <v>9.6587214002664847</v>
      </c>
      <c r="F198">
        <v>9.8516706513791306</v>
      </c>
    </row>
    <row r="199" spans="1:6">
      <c r="A199" s="1">
        <v>35216</v>
      </c>
      <c r="B199">
        <v>669.12</v>
      </c>
      <c r="C199">
        <v>2.2853386734335235</v>
      </c>
      <c r="D199">
        <f t="shared" si="4"/>
        <v>8.1481969651538133</v>
      </c>
      <c r="E199">
        <f t="shared" si="5"/>
        <v>9.58820709057375</v>
      </c>
      <c r="F199">
        <v>9.5442530090654092</v>
      </c>
    </row>
    <row r="200" spans="1:6">
      <c r="A200" s="1">
        <v>35244</v>
      </c>
      <c r="B200">
        <v>670.63</v>
      </c>
      <c r="C200">
        <v>0.22566953610712037</v>
      </c>
      <c r="D200">
        <f t="shared" si="4"/>
        <v>8.1419694504826676</v>
      </c>
      <c r="E200">
        <f t="shared" si="5"/>
        <v>9.2343219618751355</v>
      </c>
      <c r="F200">
        <v>9.4727035569102398</v>
      </c>
    </row>
    <row r="201" spans="1:6">
      <c r="A201" s="1">
        <v>35277</v>
      </c>
      <c r="B201">
        <v>639.95000000000005</v>
      </c>
      <c r="C201">
        <v>-4.5748027973696264</v>
      </c>
      <c r="D201">
        <f t="shared" si="4"/>
        <v>8.7389146679772143</v>
      </c>
      <c r="E201">
        <f t="shared" si="5"/>
        <v>9.430636991721828</v>
      </c>
      <c r="F201">
        <v>9.1408357523047705</v>
      </c>
    </row>
    <row r="202" spans="1:6">
      <c r="A202" s="1">
        <v>35307</v>
      </c>
      <c r="B202">
        <v>651.99</v>
      </c>
      <c r="C202">
        <v>1.8813969841393829</v>
      </c>
      <c r="D202">
        <f t="shared" si="4"/>
        <v>8.6367080399623024</v>
      </c>
      <c r="E202">
        <f t="shared" si="5"/>
        <v>9.42874701521737</v>
      </c>
      <c r="F202">
        <v>10.6765068502533</v>
      </c>
    </row>
    <row r="203" spans="1:6">
      <c r="A203" s="1">
        <v>35338</v>
      </c>
      <c r="B203">
        <v>687.31</v>
      </c>
      <c r="C203">
        <v>5.4172610009355804</v>
      </c>
      <c r="D203">
        <f t="shared" si="4"/>
        <v>8.9217955025633238</v>
      </c>
      <c r="E203">
        <f t="shared" si="5"/>
        <v>9.5571645612283493</v>
      </c>
      <c r="F203">
        <v>10.3751424541458</v>
      </c>
    </row>
    <row r="204" spans="1:6">
      <c r="A204" s="1">
        <v>35369</v>
      </c>
      <c r="B204">
        <v>705.27</v>
      </c>
      <c r="C204">
        <v>2.6130857982569866</v>
      </c>
      <c r="D204">
        <f t="shared" si="4"/>
        <v>8.9503942301682962</v>
      </c>
      <c r="E204">
        <f t="shared" si="5"/>
        <v>9.5842446537625552</v>
      </c>
      <c r="F204">
        <v>11.6264828203853</v>
      </c>
    </row>
    <row r="205" spans="1:6">
      <c r="A205" s="1">
        <v>35398</v>
      </c>
      <c r="B205">
        <v>757.02</v>
      </c>
      <c r="C205">
        <v>7.3376153813433209</v>
      </c>
      <c r="D205">
        <f t="shared" si="4"/>
        <v>9.5032077758620215</v>
      </c>
      <c r="E205">
        <f t="shared" si="5"/>
        <v>9.6726966484029742</v>
      </c>
      <c r="F205">
        <v>11.3970765086383</v>
      </c>
    </row>
    <row r="206" spans="1:6">
      <c r="A206" s="1">
        <v>35430</v>
      </c>
      <c r="B206">
        <v>740.74</v>
      </c>
      <c r="C206">
        <v>-2.1505376344086002</v>
      </c>
      <c r="D206">
        <f t="shared" si="4"/>
        <v>9.7224882563914257</v>
      </c>
      <c r="E206">
        <f t="shared" si="5"/>
        <v>8.6688935968951295</v>
      </c>
      <c r="F206">
        <v>13.6945202764953</v>
      </c>
    </row>
    <row r="207" spans="1:6">
      <c r="A207" s="1">
        <v>35461</v>
      </c>
      <c r="B207">
        <v>786.16</v>
      </c>
      <c r="C207">
        <v>6.1317061317061272</v>
      </c>
      <c r="D207">
        <f t="shared" si="4"/>
        <v>10.05416996632005</v>
      </c>
      <c r="E207">
        <f t="shared" si="5"/>
        <v>8.8593877949031725</v>
      </c>
      <c r="F207">
        <v>13.3298930263292</v>
      </c>
    </row>
    <row r="208" spans="1:6">
      <c r="A208" s="1">
        <v>35489</v>
      </c>
      <c r="B208">
        <v>790.82</v>
      </c>
      <c r="C208">
        <v>0.59275465554087248</v>
      </c>
      <c r="D208">
        <f t="shared" si="4"/>
        <v>9.7214934430111981</v>
      </c>
      <c r="E208">
        <f t="shared" si="5"/>
        <v>8.8623116680265781</v>
      </c>
      <c r="F208">
        <v>14.3874364819638</v>
      </c>
    </row>
    <row r="209" spans="1:6">
      <c r="A209" s="1">
        <v>35520</v>
      </c>
      <c r="B209">
        <v>757.12</v>
      </c>
      <c r="C209">
        <v>-4.2613995599504406</v>
      </c>
      <c r="D209">
        <f t="shared" si="4"/>
        <v>9.6557197194824713</v>
      </c>
      <c r="E209">
        <f t="shared" si="5"/>
        <v>9.0663286856785845</v>
      </c>
      <c r="F209">
        <v>13.608111438620501</v>
      </c>
    </row>
    <row r="210" spans="1:6">
      <c r="A210" s="1">
        <v>35550</v>
      </c>
      <c r="B210">
        <v>801.34</v>
      </c>
      <c r="C210">
        <v>5.8405536770921529</v>
      </c>
      <c r="D210">
        <f t="shared" si="4"/>
        <v>9.9688543968877408</v>
      </c>
      <c r="E210">
        <f t="shared" si="5"/>
        <v>9.2829435587998539</v>
      </c>
      <c r="F210">
        <v>14.0561306062126</v>
      </c>
    </row>
    <row r="211" spans="1:6">
      <c r="A211" s="1">
        <v>35580</v>
      </c>
      <c r="B211">
        <v>848.28</v>
      </c>
      <c r="C211">
        <v>5.8576883719769324</v>
      </c>
      <c r="D211">
        <f t="shared" si="4"/>
        <v>10.25611725437674</v>
      </c>
      <c r="E211">
        <f t="shared" si="5"/>
        <v>9.5063360177406633</v>
      </c>
      <c r="F211">
        <v>14.818970548580801</v>
      </c>
    </row>
    <row r="212" spans="1:6">
      <c r="A212" s="1">
        <v>35611</v>
      </c>
      <c r="B212">
        <v>885.14</v>
      </c>
      <c r="C212">
        <v>4.345263356438922</v>
      </c>
      <c r="D212">
        <f t="shared" si="4"/>
        <v>10.007917985363038</v>
      </c>
      <c r="E212">
        <f t="shared" si="5"/>
        <v>9.5089346449671055</v>
      </c>
      <c r="F212">
        <v>15.4588898432433</v>
      </c>
    </row>
    <row r="213" spans="1:6">
      <c r="A213" s="1">
        <v>35642</v>
      </c>
      <c r="B213">
        <v>954.29</v>
      </c>
      <c r="C213">
        <v>7.8123234742526471</v>
      </c>
      <c r="D213">
        <f t="shared" si="4"/>
        <v>10.543540708203317</v>
      </c>
      <c r="E213">
        <f t="shared" si="5"/>
        <v>9.8753093013514999</v>
      </c>
      <c r="F213">
        <v>15.3390023307868</v>
      </c>
    </row>
    <row r="214" spans="1:6">
      <c r="A214" s="1">
        <v>35671</v>
      </c>
      <c r="B214">
        <v>899.47</v>
      </c>
      <c r="C214">
        <v>-5.7445849794087733</v>
      </c>
      <c r="D214">
        <f t="shared" si="4"/>
        <v>11.422638743389724</v>
      </c>
      <c r="E214">
        <f t="shared" si="5"/>
        <v>10.243324317735736</v>
      </c>
      <c r="F214">
        <v>16.996216790335499</v>
      </c>
    </row>
    <row r="215" spans="1:6">
      <c r="A215" s="1">
        <v>35703</v>
      </c>
      <c r="B215">
        <v>947.28</v>
      </c>
      <c r="C215">
        <v>5.3153523741759079</v>
      </c>
      <c r="D215">
        <f t="shared" si="4"/>
        <v>11.268455076681665</v>
      </c>
      <c r="E215">
        <f t="shared" si="5"/>
        <v>10.39370507320262</v>
      </c>
      <c r="F215">
        <v>17.619571925264701</v>
      </c>
    </row>
    <row r="216" spans="1:6">
      <c r="A216" s="1">
        <v>35734</v>
      </c>
      <c r="B216">
        <v>914.62</v>
      </c>
      <c r="C216">
        <v>-3.4477662359597927</v>
      </c>
      <c r="D216">
        <f t="shared" si="4"/>
        <v>11.708639748754628</v>
      </c>
      <c r="E216">
        <f t="shared" si="5"/>
        <v>10.606700484900925</v>
      </c>
      <c r="F216">
        <v>17.597192275725</v>
      </c>
    </row>
    <row r="217" spans="1:6">
      <c r="A217" s="1">
        <v>35762</v>
      </c>
      <c r="B217">
        <v>955.4</v>
      </c>
      <c r="C217">
        <v>4.4586822942861426</v>
      </c>
      <c r="D217">
        <f t="shared" si="4"/>
        <v>11.264275948864213</v>
      </c>
      <c r="E217">
        <f t="shared" si="5"/>
        <v>10.671708332380222</v>
      </c>
      <c r="F217">
        <v>17.1866715021579</v>
      </c>
    </row>
    <row r="218" spans="1:6">
      <c r="A218" s="1">
        <v>35795</v>
      </c>
      <c r="B218">
        <v>970.43</v>
      </c>
      <c r="C218">
        <v>1.5731630730583923</v>
      </c>
      <c r="D218">
        <f t="shared" si="4"/>
        <v>11.256495136059808</v>
      </c>
      <c r="E218">
        <f t="shared" si="5"/>
        <v>10.67070877565393</v>
      </c>
      <c r="F218">
        <v>16.897878025999599</v>
      </c>
    </row>
    <row r="219" spans="1:6">
      <c r="A219" s="1">
        <v>35825</v>
      </c>
      <c r="B219">
        <v>980.28</v>
      </c>
      <c r="C219">
        <v>1.0150139628824384</v>
      </c>
      <c r="D219">
        <f t="shared" si="4"/>
        <v>11.274114398971024</v>
      </c>
      <c r="E219">
        <f t="shared" si="5"/>
        <v>10.667556520395754</v>
      </c>
      <c r="F219">
        <v>15.9750216106527</v>
      </c>
    </row>
    <row r="220" spans="1:6">
      <c r="A220" s="1">
        <v>35853</v>
      </c>
      <c r="B220">
        <v>1049.3399999999999</v>
      </c>
      <c r="C220">
        <v>7.0449259395274799</v>
      </c>
      <c r="D220">
        <f t="shared" si="4"/>
        <v>11.600451015367655</v>
      </c>
      <c r="E220">
        <f t="shared" si="5"/>
        <v>10.960965539562748</v>
      </c>
      <c r="F220">
        <v>15.0818635678696</v>
      </c>
    </row>
    <row r="221" spans="1:6">
      <c r="A221" s="1">
        <v>35885</v>
      </c>
      <c r="B221">
        <v>1101.75</v>
      </c>
      <c r="C221">
        <v>4.994568014180345</v>
      </c>
      <c r="D221">
        <f t="shared" si="4"/>
        <v>11.708588495588362</v>
      </c>
      <c r="E221">
        <f t="shared" si="5"/>
        <v>11.071223116083228</v>
      </c>
      <c r="F221">
        <v>16.330502180800899</v>
      </c>
    </row>
    <row r="222" spans="1:6">
      <c r="A222" s="1">
        <v>35915</v>
      </c>
      <c r="B222">
        <v>1111.75</v>
      </c>
      <c r="C222">
        <v>0.90764692534603952</v>
      </c>
      <c r="D222">
        <f t="shared" si="4"/>
        <v>11.73023333102236</v>
      </c>
      <c r="E222">
        <f t="shared" si="5"/>
        <v>10.918539807640954</v>
      </c>
      <c r="F222">
        <v>16.3529734114097</v>
      </c>
    </row>
    <row r="223" spans="1:6">
      <c r="A223" s="1">
        <v>35944</v>
      </c>
      <c r="B223">
        <v>1090.82</v>
      </c>
      <c r="C223">
        <v>-1.8826174949404195</v>
      </c>
      <c r="D223">
        <f t="shared" si="4"/>
        <v>11.932604067986041</v>
      </c>
      <c r="E223">
        <f t="shared" si="5"/>
        <v>11.024465301842032</v>
      </c>
      <c r="F223">
        <v>15.423351569200401</v>
      </c>
    </row>
    <row r="224" spans="1:6">
      <c r="A224" s="1">
        <v>35976</v>
      </c>
      <c r="B224">
        <v>1133.8399999999999</v>
      </c>
      <c r="C224">
        <v>3.9438220788031053</v>
      </c>
      <c r="D224">
        <f t="shared" si="4"/>
        <v>11.981882030824313</v>
      </c>
      <c r="E224">
        <f t="shared" si="5"/>
        <v>11.055969806957968</v>
      </c>
      <c r="F224">
        <v>14.809418512410501</v>
      </c>
    </row>
    <row r="225" spans="1:6">
      <c r="A225" s="1">
        <v>36007</v>
      </c>
      <c r="B225">
        <v>1120.67</v>
      </c>
      <c r="C225">
        <v>-1.1615395470260248</v>
      </c>
      <c r="D225">
        <f t="shared" si="4"/>
        <v>12.111107880824324</v>
      </c>
      <c r="E225">
        <f t="shared" si="5"/>
        <v>11.084180169818412</v>
      </c>
      <c r="F225">
        <v>14.630346424249501</v>
      </c>
    </row>
    <row r="226" spans="1:6">
      <c r="A226" s="1">
        <v>36038</v>
      </c>
      <c r="B226">
        <v>957.28</v>
      </c>
      <c r="C226">
        <v>-14.579671089616042</v>
      </c>
      <c r="D226">
        <f t="shared" si="4"/>
        <v>15.408952507757325</v>
      </c>
      <c r="E226">
        <f t="shared" si="5"/>
        <v>13.199720213216077</v>
      </c>
      <c r="F226">
        <v>13.9530086027995</v>
      </c>
    </row>
    <row r="227" spans="1:6">
      <c r="A227" s="1">
        <v>36068</v>
      </c>
      <c r="B227">
        <v>1017.01</v>
      </c>
      <c r="C227">
        <v>6.2395537355841579</v>
      </c>
      <c r="D227">
        <f t="shared" si="4"/>
        <v>15.581812800584663</v>
      </c>
      <c r="E227">
        <f t="shared" si="5"/>
        <v>13.340736095871701</v>
      </c>
      <c r="F227">
        <v>22.297997206893701</v>
      </c>
    </row>
    <row r="228" spans="1:6">
      <c r="A228" s="1">
        <v>36098</v>
      </c>
      <c r="B228">
        <v>1098.67</v>
      </c>
      <c r="C228">
        <v>8.0294195730622242</v>
      </c>
      <c r="D228">
        <f t="shared" si="4"/>
        <v>15.951806939889833</v>
      </c>
      <c r="E228">
        <f t="shared" si="5"/>
        <v>13.664017811360329</v>
      </c>
      <c r="F228">
        <v>22.046678268203401</v>
      </c>
    </row>
    <row r="229" spans="1:6">
      <c r="A229" s="1">
        <v>36129</v>
      </c>
      <c r="B229">
        <v>1163.6300000000001</v>
      </c>
      <c r="C229">
        <v>5.9126034204993294</v>
      </c>
      <c r="D229">
        <f t="shared" si="4"/>
        <v>16.071600263112334</v>
      </c>
      <c r="E229">
        <f t="shared" si="5"/>
        <v>13.743097326192082</v>
      </c>
      <c r="F229">
        <v>22.6109432024261</v>
      </c>
    </row>
    <row r="230" spans="1:6">
      <c r="A230" s="1">
        <v>36160</v>
      </c>
      <c r="B230">
        <v>1229.23</v>
      </c>
      <c r="C230">
        <v>5.6375308302467175</v>
      </c>
      <c r="D230">
        <f t="shared" si="4"/>
        <v>16.211995015537443</v>
      </c>
      <c r="E230">
        <f t="shared" si="5"/>
        <v>13.85590132883865</v>
      </c>
      <c r="F230">
        <v>22.2014295599344</v>
      </c>
    </row>
    <row r="231" spans="1:6">
      <c r="A231" s="1">
        <v>36189</v>
      </c>
      <c r="B231">
        <v>1279.6400000000001</v>
      </c>
      <c r="C231">
        <v>4.1009412396378231</v>
      </c>
      <c r="D231">
        <f t="shared" si="4"/>
        <v>16.240764702209201</v>
      </c>
      <c r="E231">
        <f t="shared" si="5"/>
        <v>13.880360992681553</v>
      </c>
      <c r="F231">
        <v>21.7425552740585</v>
      </c>
    </row>
    <row r="232" spans="1:6">
      <c r="A232" s="1">
        <v>36217</v>
      </c>
      <c r="B232">
        <v>1238.33</v>
      </c>
      <c r="C232">
        <v>-3.2282516957894525</v>
      </c>
      <c r="D232">
        <f t="shared" ref="D232:D295" si="6">STDEV(C197:C232)*SQRT(12)</f>
        <v>16.510365104849758</v>
      </c>
      <c r="E232">
        <f t="shared" si="5"/>
        <v>13.896210374248611</v>
      </c>
      <c r="F232">
        <v>20.866005003473099</v>
      </c>
    </row>
    <row r="233" spans="1:6">
      <c r="A233" s="1">
        <v>36250</v>
      </c>
      <c r="B233">
        <v>1286.3699999999999</v>
      </c>
      <c r="C233">
        <v>3.8794182487705164</v>
      </c>
      <c r="D233">
        <f t="shared" si="6"/>
        <v>16.5315789864352</v>
      </c>
      <c r="E233">
        <f t="shared" si="5"/>
        <v>13.629242281259492</v>
      </c>
      <c r="F233">
        <v>20.044985887884799</v>
      </c>
    </row>
    <row r="234" spans="1:6">
      <c r="A234" s="1">
        <v>36280</v>
      </c>
      <c r="B234">
        <v>1335.18</v>
      </c>
      <c r="C234">
        <v>3.7943981902563095</v>
      </c>
      <c r="D234">
        <f t="shared" si="6"/>
        <v>16.556336656752809</v>
      </c>
      <c r="E234">
        <f t="shared" si="5"/>
        <v>13.652559292726407</v>
      </c>
      <c r="F234">
        <v>19.277701870445199</v>
      </c>
    </row>
    <row r="235" spans="1:6">
      <c r="A235" s="1">
        <v>36311</v>
      </c>
      <c r="B235">
        <v>1301.8399999999999</v>
      </c>
      <c r="C235">
        <v>-2.4970415973876281</v>
      </c>
      <c r="D235">
        <f t="shared" si="6"/>
        <v>16.76839019433282</v>
      </c>
      <c r="E235">
        <f t="shared" si="5"/>
        <v>13.791114719523483</v>
      </c>
      <c r="F235">
        <v>18.5646101747719</v>
      </c>
    </row>
    <row r="236" spans="1:6">
      <c r="A236" s="1">
        <v>36341</v>
      </c>
      <c r="B236">
        <v>1372.71</v>
      </c>
      <c r="C236">
        <v>5.4438333435752551</v>
      </c>
      <c r="D236">
        <f t="shared" si="6"/>
        <v>16.851370024637241</v>
      </c>
      <c r="E236">
        <f t="shared" si="5"/>
        <v>13.727728254820557</v>
      </c>
      <c r="F236">
        <v>17.784929823850799</v>
      </c>
    </row>
    <row r="237" spans="1:6">
      <c r="A237" s="1">
        <v>36371</v>
      </c>
      <c r="B237">
        <v>1328.72</v>
      </c>
      <c r="C237">
        <v>-3.2046098593293548</v>
      </c>
      <c r="D237">
        <f t="shared" si="6"/>
        <v>16.682242041656121</v>
      </c>
      <c r="E237">
        <f t="shared" si="5"/>
        <v>13.910233349761885</v>
      </c>
      <c r="F237">
        <v>17.8017914415855</v>
      </c>
    </row>
    <row r="238" spans="1:6">
      <c r="A238" s="1">
        <v>36403</v>
      </c>
      <c r="B238">
        <v>1320.41</v>
      </c>
      <c r="C238">
        <v>-0.62541393220543195</v>
      </c>
      <c r="D238">
        <f t="shared" si="6"/>
        <v>16.759489116407181</v>
      </c>
      <c r="E238">
        <f t="shared" si="5"/>
        <v>13.92728785991565</v>
      </c>
      <c r="F238">
        <v>17.286446253656202</v>
      </c>
    </row>
    <row r="239" spans="1:6">
      <c r="A239" s="1">
        <v>36433</v>
      </c>
      <c r="B239">
        <v>1282.71</v>
      </c>
      <c r="C239">
        <v>-2.855173771783015</v>
      </c>
      <c r="D239">
        <f t="shared" si="6"/>
        <v>16.877545560309134</v>
      </c>
      <c r="E239">
        <f t="shared" si="5"/>
        <v>13.938317625558946</v>
      </c>
      <c r="F239">
        <v>16.313726369231201</v>
      </c>
    </row>
    <row r="240" spans="1:6">
      <c r="A240" s="1">
        <v>36462</v>
      </c>
      <c r="B240">
        <v>1362.93</v>
      </c>
      <c r="C240">
        <v>6.2539467221741418</v>
      </c>
      <c r="D240">
        <f t="shared" si="6"/>
        <v>17.062673613455633</v>
      </c>
      <c r="E240">
        <f t="shared" si="5"/>
        <v>14.079937529781466</v>
      </c>
      <c r="F240">
        <v>15.854966754730199</v>
      </c>
    </row>
    <row r="241" spans="1:6">
      <c r="A241" s="1">
        <v>36494</v>
      </c>
      <c r="B241">
        <v>1388.91</v>
      </c>
      <c r="C241">
        <v>1.906187405075821</v>
      </c>
      <c r="D241">
        <f t="shared" si="6"/>
        <v>16.76207603055925</v>
      </c>
      <c r="E241">
        <f t="shared" si="5"/>
        <v>13.829363517945071</v>
      </c>
      <c r="F241">
        <v>16.537677148918402</v>
      </c>
    </row>
    <row r="242" spans="1:6">
      <c r="A242" s="1">
        <v>36525</v>
      </c>
      <c r="B242">
        <v>1469.25</v>
      </c>
      <c r="C242">
        <v>5.7843920772404189</v>
      </c>
      <c r="D242">
        <f t="shared" si="6"/>
        <v>16.744254739879651</v>
      </c>
      <c r="E242">
        <f t="shared" si="5"/>
        <v>13.929945866914105</v>
      </c>
      <c r="F242">
        <v>15.689577591326501</v>
      </c>
    </row>
    <row r="243" spans="1:6">
      <c r="A243" s="1">
        <v>36556</v>
      </c>
      <c r="B243">
        <v>1394.46</v>
      </c>
      <c r="C243">
        <v>-5.0903522205206659</v>
      </c>
      <c r="D243">
        <f t="shared" si="6"/>
        <v>17.053974604253259</v>
      </c>
      <c r="E243">
        <f t="shared" si="5"/>
        <v>14.288314997146008</v>
      </c>
      <c r="F243">
        <v>16.166579467926301</v>
      </c>
    </row>
    <row r="244" spans="1:6">
      <c r="A244" s="1">
        <v>36585</v>
      </c>
      <c r="B244">
        <v>1366.42</v>
      </c>
      <c r="C244">
        <v>-2.0108142219927405</v>
      </c>
      <c r="D244">
        <f t="shared" si="6"/>
        <v>17.179035240104461</v>
      </c>
      <c r="E244">
        <f t="shared" si="5"/>
        <v>14.373442961221755</v>
      </c>
      <c r="F244">
        <v>16.5879791120615</v>
      </c>
    </row>
    <row r="245" spans="1:6">
      <c r="A245" s="1">
        <v>36616</v>
      </c>
      <c r="B245">
        <v>1498.58</v>
      </c>
      <c r="C245">
        <v>9.6719895786068655</v>
      </c>
      <c r="D245">
        <f t="shared" si="6"/>
        <v>17.416252974556706</v>
      </c>
      <c r="E245">
        <f t="shared" si="5"/>
        <v>14.79207254912378</v>
      </c>
      <c r="F245">
        <v>15.885235582675501</v>
      </c>
    </row>
    <row r="246" spans="1:6">
      <c r="A246" s="1">
        <v>36644</v>
      </c>
      <c r="B246">
        <v>1452.43</v>
      </c>
      <c r="C246">
        <v>-3.0795820042973876</v>
      </c>
      <c r="D246">
        <f t="shared" si="6"/>
        <v>17.510034593769277</v>
      </c>
      <c r="E246">
        <f t="shared" si="5"/>
        <v>14.954980806387852</v>
      </c>
      <c r="F246">
        <v>18.688995363198298</v>
      </c>
    </row>
    <row r="247" spans="1:6">
      <c r="A247" s="1">
        <v>36677</v>
      </c>
      <c r="B247">
        <v>1420.6</v>
      </c>
      <c r="C247">
        <v>-2.1914997624670529</v>
      </c>
      <c r="D247">
        <f t="shared" si="6"/>
        <v>17.485935754448377</v>
      </c>
      <c r="E247">
        <f t="shared" si="5"/>
        <v>15.039353801861262</v>
      </c>
      <c r="F247">
        <v>18.042186580438202</v>
      </c>
    </row>
    <row r="248" spans="1:6">
      <c r="A248" s="1">
        <v>36707</v>
      </c>
      <c r="B248">
        <v>1454.6</v>
      </c>
      <c r="C248">
        <v>2.3933549204561366</v>
      </c>
      <c r="D248">
        <f t="shared" si="6"/>
        <v>17.41583677141562</v>
      </c>
      <c r="E248">
        <f t="shared" si="5"/>
        <v>15.041215782292447</v>
      </c>
      <c r="F248">
        <v>17.240817570084101</v>
      </c>
    </row>
    <row r="249" spans="1:6">
      <c r="A249" s="1">
        <v>36738</v>
      </c>
      <c r="B249">
        <v>1430.83</v>
      </c>
      <c r="C249">
        <v>-1.6341262202667406</v>
      </c>
      <c r="D249">
        <f t="shared" si="6"/>
        <v>17.095629002348417</v>
      </c>
      <c r="E249">
        <f t="shared" si="5"/>
        <v>15.101758530899572</v>
      </c>
      <c r="F249">
        <v>16.4099966575743</v>
      </c>
    </row>
    <row r="250" spans="1:6">
      <c r="A250" s="1">
        <v>36769</v>
      </c>
      <c r="B250">
        <v>1517.68</v>
      </c>
      <c r="C250">
        <v>6.069903482594019</v>
      </c>
      <c r="D250">
        <f t="shared" si="6"/>
        <v>16.796041191749726</v>
      </c>
      <c r="E250">
        <f t="shared" si="5"/>
        <v>15.208550876497302</v>
      </c>
      <c r="F250">
        <v>15.6475632744005</v>
      </c>
    </row>
    <row r="251" spans="1:6">
      <c r="A251" s="1">
        <v>36798</v>
      </c>
      <c r="B251">
        <v>1436.51</v>
      </c>
      <c r="C251">
        <v>-5.3482947656950159</v>
      </c>
      <c r="D251">
        <f t="shared" si="6"/>
        <v>17.108424840561035</v>
      </c>
      <c r="E251">
        <f t="shared" si="5"/>
        <v>15.500719678263502</v>
      </c>
      <c r="F251">
        <v>16.276491472667299</v>
      </c>
    </row>
    <row r="252" spans="1:6">
      <c r="A252" s="1">
        <v>36830</v>
      </c>
      <c r="B252">
        <v>1429.4</v>
      </c>
      <c r="C252">
        <v>-0.49494956526581202</v>
      </c>
      <c r="D252">
        <f t="shared" si="6"/>
        <v>16.912245764598737</v>
      </c>
      <c r="E252">
        <f t="shared" si="5"/>
        <v>15.50063708639536</v>
      </c>
      <c r="F252">
        <v>16.801006126141001</v>
      </c>
    </row>
    <row r="253" spans="1:6">
      <c r="A253" s="1">
        <v>36860</v>
      </c>
      <c r="B253">
        <v>1314.95</v>
      </c>
      <c r="C253">
        <v>-8.0068560235063693</v>
      </c>
      <c r="D253">
        <f t="shared" si="6"/>
        <v>17.646072660821186</v>
      </c>
      <c r="E253">
        <f t="shared" si="5"/>
        <v>16.041063985799266</v>
      </c>
      <c r="F253">
        <v>15.8559827993311</v>
      </c>
    </row>
    <row r="254" spans="1:6">
      <c r="A254" s="1">
        <v>36889</v>
      </c>
      <c r="B254">
        <v>1320.28</v>
      </c>
      <c r="C254">
        <v>0.40533860603064742</v>
      </c>
      <c r="D254">
        <f t="shared" si="6"/>
        <v>17.646393397541445</v>
      </c>
      <c r="E254">
        <f t="shared" si="5"/>
        <v>16.046528462984977</v>
      </c>
      <c r="F254">
        <v>18.012259542474499</v>
      </c>
    </row>
    <row r="255" spans="1:6">
      <c r="A255" s="1">
        <v>36922</v>
      </c>
      <c r="B255">
        <v>1366.01</v>
      </c>
      <c r="C255">
        <v>3.4636592238010078</v>
      </c>
      <c r="D255">
        <f t="shared" si="6"/>
        <v>17.70425313277536</v>
      </c>
      <c r="E255">
        <f t="shared" si="5"/>
        <v>16.051583512206893</v>
      </c>
      <c r="F255">
        <v>16.938440705733601</v>
      </c>
    </row>
    <row r="256" spans="1:6">
      <c r="A256" s="1">
        <v>36950</v>
      </c>
      <c r="B256">
        <v>1239.94</v>
      </c>
      <c r="C256">
        <v>-9.2290686012547418</v>
      </c>
      <c r="D256">
        <f t="shared" si="6"/>
        <v>18.299731135054181</v>
      </c>
      <c r="E256">
        <f t="shared" ref="E256:E319" si="7">STDEV(C197:C256)*SQRT(12)</f>
        <v>16.737739722256453</v>
      </c>
      <c r="F256">
        <v>16.3802432343284</v>
      </c>
    </row>
    <row r="257" spans="1:6">
      <c r="A257" s="1">
        <v>36980</v>
      </c>
      <c r="B257">
        <v>1160.33</v>
      </c>
      <c r="C257">
        <v>-6.4204719583205723</v>
      </c>
      <c r="D257">
        <f t="shared" si="6"/>
        <v>18.545639473993344</v>
      </c>
      <c r="E257">
        <f t="shared" si="7"/>
        <v>17.082801602521929</v>
      </c>
      <c r="F257">
        <v>19.251669771625199</v>
      </c>
    </row>
    <row r="258" spans="1:6">
      <c r="A258" s="1">
        <v>37011</v>
      </c>
      <c r="B258">
        <v>1249.46</v>
      </c>
      <c r="C258">
        <v>7.6814354537071416</v>
      </c>
      <c r="D258">
        <f t="shared" si="6"/>
        <v>19.029523141008593</v>
      </c>
      <c r="E258">
        <f t="shared" si="7"/>
        <v>17.33421548315885</v>
      </c>
      <c r="F258">
        <v>19.825710257590199</v>
      </c>
    </row>
    <row r="259" spans="1:6">
      <c r="A259" s="1">
        <v>37042</v>
      </c>
      <c r="B259">
        <v>1255.82</v>
      </c>
      <c r="C259">
        <v>0.50901989659533076</v>
      </c>
      <c r="D259">
        <f t="shared" si="6"/>
        <v>18.977993885107061</v>
      </c>
      <c r="E259">
        <f t="shared" si="7"/>
        <v>17.329985156651041</v>
      </c>
      <c r="F259">
        <v>20.586450830310699</v>
      </c>
    </row>
    <row r="260" spans="1:6">
      <c r="A260" s="1">
        <v>37071</v>
      </c>
      <c r="B260">
        <v>1224.42</v>
      </c>
      <c r="C260">
        <v>-2.5003583316080213</v>
      </c>
      <c r="D260">
        <f t="shared" si="6"/>
        <v>18.946464851413069</v>
      </c>
      <c r="E260">
        <f t="shared" si="7"/>
        <v>17.403225353370452</v>
      </c>
      <c r="F260">
        <v>19.314516390143599</v>
      </c>
    </row>
    <row r="261" spans="1:6">
      <c r="A261" s="1">
        <v>37103</v>
      </c>
      <c r="B261">
        <v>1211.23</v>
      </c>
      <c r="C261">
        <v>-1.0772447362833004</v>
      </c>
      <c r="D261">
        <f t="shared" si="6"/>
        <v>18.944203761212037</v>
      </c>
      <c r="E261">
        <f t="shared" si="7"/>
        <v>17.239394411998152</v>
      </c>
      <c r="F261">
        <v>18.459225933424001</v>
      </c>
    </row>
    <row r="262" spans="1:6">
      <c r="A262" s="1">
        <v>37134</v>
      </c>
      <c r="B262">
        <v>1133.58</v>
      </c>
      <c r="C262">
        <v>-6.4108385690579084</v>
      </c>
      <c r="D262">
        <f t="shared" si="6"/>
        <v>17.24585492827655</v>
      </c>
      <c r="E262">
        <f t="shared" si="7"/>
        <v>17.567712576499872</v>
      </c>
      <c r="F262">
        <v>17.434638674918801</v>
      </c>
    </row>
    <row r="263" spans="1:6">
      <c r="A263" s="1">
        <v>37162</v>
      </c>
      <c r="B263">
        <v>1040.94</v>
      </c>
      <c r="C263">
        <v>-8.172338961520131</v>
      </c>
      <c r="D263">
        <f t="shared" si="6"/>
        <v>17.630403506928147</v>
      </c>
      <c r="E263">
        <f t="shared" si="7"/>
        <v>17.928760955057726</v>
      </c>
      <c r="F263">
        <v>18.3032342886825</v>
      </c>
    </row>
    <row r="264" spans="1:6">
      <c r="A264" s="1">
        <v>37195</v>
      </c>
      <c r="B264">
        <v>1059.78</v>
      </c>
      <c r="C264">
        <v>1.8099025880454089</v>
      </c>
      <c r="D264">
        <f t="shared" si="6"/>
        <v>17.038016019616439</v>
      </c>
      <c r="E264">
        <f t="shared" si="7"/>
        <v>17.916085982422334</v>
      </c>
      <c r="F264">
        <v>20.016971894819498</v>
      </c>
    </row>
    <row r="265" spans="1:6">
      <c r="A265" s="1">
        <v>37225</v>
      </c>
      <c r="B265">
        <v>1139.45</v>
      </c>
      <c r="C265">
        <v>7.5175979920360847</v>
      </c>
      <c r="D265">
        <f t="shared" si="6"/>
        <v>17.252254821752402</v>
      </c>
      <c r="E265">
        <f t="shared" si="7"/>
        <v>17.929590502933774</v>
      </c>
      <c r="F265">
        <v>18.869654434752199</v>
      </c>
    </row>
    <row r="266" spans="1:6">
      <c r="A266" s="1">
        <v>37256</v>
      </c>
      <c r="B266">
        <v>1148.08</v>
      </c>
      <c r="C266">
        <v>0.75738294791345417</v>
      </c>
      <c r="D266">
        <f t="shared" si="6"/>
        <v>16.938780566602905</v>
      </c>
      <c r="E266">
        <f t="shared" si="7"/>
        <v>17.878784079745611</v>
      </c>
      <c r="F266">
        <v>19.7093126448103</v>
      </c>
    </row>
    <row r="267" spans="1:6">
      <c r="A267" s="1">
        <v>37287</v>
      </c>
      <c r="B267">
        <v>1130.2</v>
      </c>
      <c r="C267">
        <v>-1.5573827607832103</v>
      </c>
      <c r="D267">
        <f t="shared" si="6"/>
        <v>16.774949247242045</v>
      </c>
      <c r="E267">
        <f t="shared" si="7"/>
        <v>17.748364016358305</v>
      </c>
      <c r="F267">
        <v>18.510267186082</v>
      </c>
    </row>
    <row r="268" spans="1:6">
      <c r="A268" s="1">
        <v>37315</v>
      </c>
      <c r="B268">
        <v>1106.73</v>
      </c>
      <c r="C268">
        <v>-2.0766236064413413</v>
      </c>
      <c r="D268">
        <f t="shared" si="6"/>
        <v>16.717464070518108</v>
      </c>
      <c r="E268">
        <f t="shared" si="7"/>
        <v>17.792884441510466</v>
      </c>
      <c r="F268">
        <v>17.546425145962399</v>
      </c>
    </row>
    <row r="269" spans="1:6">
      <c r="A269" s="1">
        <v>37344</v>
      </c>
      <c r="B269">
        <v>1147.3900000000001</v>
      </c>
      <c r="C269">
        <v>3.6738861330225081</v>
      </c>
      <c r="D269">
        <f t="shared" si="6"/>
        <v>16.700687944884404</v>
      </c>
      <c r="E269">
        <f t="shared" si="7"/>
        <v>17.697118812356379</v>
      </c>
      <c r="F269">
        <v>16.762657029701401</v>
      </c>
    </row>
    <row r="270" spans="1:6">
      <c r="A270" s="1">
        <v>37376</v>
      </c>
      <c r="B270">
        <v>1076.92</v>
      </c>
      <c r="C270">
        <v>-6.1417652236815723</v>
      </c>
      <c r="D270">
        <f t="shared" si="6"/>
        <v>16.869469370790476</v>
      </c>
      <c r="E270">
        <f t="shared" si="7"/>
        <v>17.817350466905275</v>
      </c>
      <c r="F270">
        <v>16.2866296894709</v>
      </c>
    </row>
    <row r="271" spans="1:6">
      <c r="A271" s="1">
        <v>37407</v>
      </c>
      <c r="B271">
        <v>1067.1400000000001</v>
      </c>
      <c r="C271">
        <v>-0.90814545184414452</v>
      </c>
      <c r="D271">
        <f t="shared" si="6"/>
        <v>16.829230296363086</v>
      </c>
      <c r="E271">
        <f t="shared" si="7"/>
        <v>17.669563000468834</v>
      </c>
      <c r="F271">
        <v>17.2098862465105</v>
      </c>
    </row>
    <row r="272" spans="1:6">
      <c r="A272" s="1">
        <v>37435</v>
      </c>
      <c r="B272">
        <v>989.82</v>
      </c>
      <c r="C272">
        <v>-7.2455347939351933</v>
      </c>
      <c r="D272">
        <f t="shared" si="6"/>
        <v>16.903689797315465</v>
      </c>
      <c r="E272">
        <f t="shared" si="7"/>
        <v>17.916840577472179</v>
      </c>
      <c r="F272">
        <v>16.268362645115399</v>
      </c>
    </row>
    <row r="273" spans="1:6">
      <c r="A273" s="1">
        <v>37468</v>
      </c>
      <c r="B273">
        <v>911.62</v>
      </c>
      <c r="C273">
        <v>-7.9004263401426522</v>
      </c>
      <c r="D273">
        <f t="shared" si="6"/>
        <v>17.345461470676344</v>
      </c>
      <c r="E273">
        <f t="shared" si="7"/>
        <v>17.95830799574885</v>
      </c>
      <c r="F273">
        <v>17.832707688420999</v>
      </c>
    </row>
    <row r="274" spans="1:6">
      <c r="A274" s="1">
        <v>37498</v>
      </c>
      <c r="B274">
        <v>916.07</v>
      </c>
      <c r="C274">
        <v>0.48814198898663452</v>
      </c>
      <c r="D274">
        <f t="shared" si="6"/>
        <v>17.363825776413567</v>
      </c>
      <c r="E274">
        <f t="shared" si="7"/>
        <v>17.763987471524665</v>
      </c>
      <c r="F274">
        <v>19.471765334965902</v>
      </c>
    </row>
    <row r="275" spans="1:6">
      <c r="A275" s="1">
        <v>37529</v>
      </c>
      <c r="B275">
        <v>815.28</v>
      </c>
      <c r="C275">
        <v>-11.002434311788411</v>
      </c>
      <c r="D275">
        <f t="shared" si="6"/>
        <v>18.292587252917478</v>
      </c>
      <c r="E275">
        <f t="shared" si="7"/>
        <v>18.292190821504541</v>
      </c>
      <c r="F275">
        <v>18.2852717362627</v>
      </c>
    </row>
    <row r="276" spans="1:6">
      <c r="A276" s="1">
        <v>37560</v>
      </c>
      <c r="B276">
        <v>885.76</v>
      </c>
      <c r="C276">
        <v>8.644882739672255</v>
      </c>
      <c r="D276">
        <f t="shared" si="6"/>
        <v>18.670951316460371</v>
      </c>
      <c r="E276">
        <f t="shared" si="7"/>
        <v>18.639572434627336</v>
      </c>
      <c r="F276">
        <v>21.9269235523067</v>
      </c>
    </row>
    <row r="277" spans="1:6">
      <c r="A277" s="1">
        <v>37589</v>
      </c>
      <c r="B277">
        <v>936.31</v>
      </c>
      <c r="C277">
        <v>5.7069635115606809</v>
      </c>
      <c r="D277">
        <f t="shared" si="6"/>
        <v>19.003121619372674</v>
      </c>
      <c r="E277">
        <f t="shared" si="7"/>
        <v>18.70729783859116</v>
      </c>
      <c r="F277">
        <v>22.8458077820009</v>
      </c>
    </row>
    <row r="278" spans="1:6">
      <c r="A278" s="1">
        <v>37621</v>
      </c>
      <c r="B278">
        <v>879.82</v>
      </c>
      <c r="C278">
        <v>-6.0332582157618608</v>
      </c>
      <c r="D278">
        <f t="shared" si="6"/>
        <v>18.792586375514208</v>
      </c>
      <c r="E278">
        <f t="shared" si="7"/>
        <v>18.894802300616345</v>
      </c>
      <c r="F278">
        <v>22.3531355212656</v>
      </c>
    </row>
    <row r="279" spans="1:6">
      <c r="A279" s="1">
        <v>37652</v>
      </c>
      <c r="B279">
        <v>855.7</v>
      </c>
      <c r="C279">
        <v>-2.7414698461048825</v>
      </c>
      <c r="D279">
        <f t="shared" si="6"/>
        <v>18.677471309315468</v>
      </c>
      <c r="E279">
        <f t="shared" si="7"/>
        <v>18.927816701880438</v>
      </c>
      <c r="F279">
        <v>22.297436906616198</v>
      </c>
    </row>
    <row r="280" spans="1:6">
      <c r="A280" s="1">
        <v>37680</v>
      </c>
      <c r="B280">
        <v>841.15</v>
      </c>
      <c r="C280">
        <v>-1.7003622764987791</v>
      </c>
      <c r="D280">
        <f t="shared" si="6"/>
        <v>18.673740326725834</v>
      </c>
      <c r="E280">
        <f t="shared" si="7"/>
        <v>18.660691450754097</v>
      </c>
      <c r="F280">
        <v>21.218358561274101</v>
      </c>
    </row>
    <row r="281" spans="1:6">
      <c r="A281" s="1">
        <v>37711</v>
      </c>
      <c r="B281">
        <v>848.18</v>
      </c>
      <c r="C281">
        <v>0.83576056589194092</v>
      </c>
      <c r="D281">
        <f t="shared" si="6"/>
        <v>17.574993017370261</v>
      </c>
      <c r="E281">
        <f t="shared" si="7"/>
        <v>18.516308877592195</v>
      </c>
      <c r="F281">
        <v>20.046379151261998</v>
      </c>
    </row>
    <row r="282" spans="1:6">
      <c r="A282" s="1">
        <v>37741</v>
      </c>
      <c r="B282">
        <v>916.92</v>
      </c>
      <c r="C282">
        <v>8.1044117993822162</v>
      </c>
      <c r="D282">
        <f t="shared" si="6"/>
        <v>18.385223390886477</v>
      </c>
      <c r="E282">
        <f t="shared" si="7"/>
        <v>18.887180629304623</v>
      </c>
      <c r="F282">
        <v>18.824585831601802</v>
      </c>
    </row>
    <row r="283" spans="1:6">
      <c r="A283" s="1">
        <v>37771</v>
      </c>
      <c r="B283">
        <v>963.59</v>
      </c>
      <c r="C283">
        <v>5.0898660733760925</v>
      </c>
      <c r="D283">
        <f t="shared" si="6"/>
        <v>18.718877808624605</v>
      </c>
      <c r="E283">
        <f t="shared" si="7"/>
        <v>19.015738143456442</v>
      </c>
      <c r="F283">
        <v>19.999148892562999</v>
      </c>
    </row>
    <row r="284" spans="1:6">
      <c r="A284" s="1">
        <v>37802</v>
      </c>
      <c r="B284">
        <v>974.5</v>
      </c>
      <c r="C284">
        <v>1.1322242862628284</v>
      </c>
      <c r="D284">
        <f t="shared" si="6"/>
        <v>18.656186409995428</v>
      </c>
      <c r="E284">
        <f t="shared" si="7"/>
        <v>18.936853014685774</v>
      </c>
      <c r="F284">
        <v>19.622230201269101</v>
      </c>
    </row>
    <row r="285" spans="1:6">
      <c r="A285" s="1">
        <v>37833</v>
      </c>
      <c r="B285">
        <v>990.31</v>
      </c>
      <c r="C285">
        <v>1.6223704463827593</v>
      </c>
      <c r="D285">
        <f t="shared" si="6"/>
        <v>18.710752929048496</v>
      </c>
      <c r="E285">
        <f t="shared" si="7"/>
        <v>18.946130286127008</v>
      </c>
      <c r="F285">
        <v>18.4485414559506</v>
      </c>
    </row>
    <row r="286" spans="1:6">
      <c r="A286" s="1">
        <v>37862</v>
      </c>
      <c r="B286">
        <v>1008.01</v>
      </c>
      <c r="C286">
        <v>1.7873191222950391</v>
      </c>
      <c r="D286">
        <f t="shared" si="6"/>
        <v>18.325251496971116</v>
      </c>
      <c r="E286">
        <f t="shared" si="7"/>
        <v>17.771924930932336</v>
      </c>
      <c r="F286">
        <v>17.410106594986399</v>
      </c>
    </row>
    <row r="287" spans="1:6">
      <c r="A287" s="1">
        <v>37894</v>
      </c>
      <c r="B287">
        <v>995.97</v>
      </c>
      <c r="C287">
        <v>-1.1944325949147294</v>
      </c>
      <c r="D287">
        <f t="shared" si="6"/>
        <v>18.142769611495975</v>
      </c>
      <c r="E287">
        <f t="shared" si="7"/>
        <v>17.569265829985927</v>
      </c>
      <c r="F287">
        <v>16.4772803989176</v>
      </c>
    </row>
    <row r="288" spans="1:6">
      <c r="A288" s="1">
        <v>37925</v>
      </c>
      <c r="B288">
        <v>1050.71</v>
      </c>
      <c r="C288">
        <v>5.4961494824141255</v>
      </c>
      <c r="D288">
        <f t="shared" si="6"/>
        <v>18.512033680980579</v>
      </c>
      <c r="E288">
        <f t="shared" si="7"/>
        <v>17.371913343792571</v>
      </c>
      <c r="F288">
        <v>15.631882408963</v>
      </c>
    </row>
    <row r="289" spans="1:6">
      <c r="A289" s="1">
        <v>37953</v>
      </c>
      <c r="B289">
        <v>1058.2</v>
      </c>
      <c r="C289">
        <v>0.71285131006653124</v>
      </c>
      <c r="D289">
        <f t="shared" si="6"/>
        <v>18.011543217475257</v>
      </c>
      <c r="E289">
        <f t="shared" si="7"/>
        <v>17.169461264942704</v>
      </c>
      <c r="F289">
        <v>16.001831016388198</v>
      </c>
    </row>
    <row r="290" spans="1:6">
      <c r="A290" s="1">
        <v>37986</v>
      </c>
      <c r="B290">
        <v>1111.92</v>
      </c>
      <c r="C290">
        <v>5.0765450765450693</v>
      </c>
      <c r="D290">
        <f t="shared" si="6"/>
        <v>18.289032369072377</v>
      </c>
      <c r="E290">
        <f t="shared" si="7"/>
        <v>17.133548595130868</v>
      </c>
      <c r="F290">
        <v>15.0951757580078</v>
      </c>
    </row>
    <row r="291" spans="1:6">
      <c r="A291" s="1">
        <v>38016</v>
      </c>
      <c r="B291">
        <v>1131.1300000000001</v>
      </c>
      <c r="C291">
        <v>1.7276422764227695</v>
      </c>
      <c r="D291">
        <f t="shared" si="6"/>
        <v>18.192488379148791</v>
      </c>
      <c r="E291">
        <f t="shared" si="7"/>
        <v>17.049381758291869</v>
      </c>
      <c r="F291">
        <v>15.355423591964399</v>
      </c>
    </row>
    <row r="292" spans="1:6">
      <c r="A292" s="1">
        <v>38044</v>
      </c>
      <c r="B292">
        <v>1144.94</v>
      </c>
      <c r="C292">
        <v>1.2209029908144986</v>
      </c>
      <c r="D292">
        <f t="shared" si="6"/>
        <v>17.435849817213725</v>
      </c>
      <c r="E292">
        <f t="shared" si="7"/>
        <v>16.998612678970233</v>
      </c>
      <c r="F292">
        <v>14.592104649663501</v>
      </c>
    </row>
    <row r="293" spans="1:6">
      <c r="A293" s="1">
        <v>38077</v>
      </c>
      <c r="B293">
        <v>1126.21</v>
      </c>
      <c r="C293">
        <v>-1.6358935839432598</v>
      </c>
      <c r="D293">
        <f t="shared" si="6"/>
        <v>17.055580387906669</v>
      </c>
      <c r="E293">
        <f t="shared" si="7"/>
        <v>16.920616305570658</v>
      </c>
      <c r="F293">
        <v>13.836092998184</v>
      </c>
    </row>
    <row r="294" spans="1:6">
      <c r="A294" s="1">
        <v>38107</v>
      </c>
      <c r="B294">
        <v>1107.3</v>
      </c>
      <c r="C294">
        <v>-1.6790829419024988</v>
      </c>
      <c r="D294">
        <f t="shared" si="6"/>
        <v>16.462869845879396</v>
      </c>
      <c r="E294">
        <f t="shared" si="7"/>
        <v>16.841038739226398</v>
      </c>
      <c r="F294">
        <v>13.3100058578424</v>
      </c>
    </row>
    <row r="295" spans="1:6">
      <c r="A295" s="1">
        <v>38138</v>
      </c>
      <c r="B295">
        <v>1120.68</v>
      </c>
      <c r="C295">
        <v>1.2083446220536587</v>
      </c>
      <c r="D295">
        <f t="shared" si="6"/>
        <v>16.47848928155452</v>
      </c>
      <c r="E295">
        <f t="shared" si="7"/>
        <v>16.819518384987557</v>
      </c>
      <c r="F295">
        <v>12.8460521111002</v>
      </c>
    </row>
    <row r="296" spans="1:6">
      <c r="A296" s="1">
        <v>38168</v>
      </c>
      <c r="B296">
        <v>1140.8399999999999</v>
      </c>
      <c r="C296">
        <v>1.7989078059749364</v>
      </c>
      <c r="D296">
        <f t="shared" ref="D296:D359" si="8">STDEV(C261:C296)*SQRT(12)</f>
        <v>16.460063553058504</v>
      </c>
      <c r="E296">
        <f t="shared" si="7"/>
        <v>16.651871065696916</v>
      </c>
      <c r="F296">
        <v>12.243105313869799</v>
      </c>
    </row>
    <row r="297" spans="1:6">
      <c r="A297" s="1">
        <v>38198</v>
      </c>
      <c r="B297">
        <v>1101.72</v>
      </c>
      <c r="C297">
        <v>-3.4290522772693732</v>
      </c>
      <c r="D297">
        <f t="shared" si="8"/>
        <v>16.564337828726586</v>
      </c>
      <c r="E297">
        <f t="shared" si="7"/>
        <v>16.660425671807666</v>
      </c>
      <c r="F297">
        <v>11.7816004059456</v>
      </c>
    </row>
    <row r="298" spans="1:6">
      <c r="A298" s="1">
        <v>38230</v>
      </c>
      <c r="B298">
        <v>1104.24</v>
      </c>
      <c r="C298">
        <v>0.22873325345822426</v>
      </c>
      <c r="D298">
        <f t="shared" si="8"/>
        <v>16.142162802932361</v>
      </c>
      <c r="E298">
        <f t="shared" si="7"/>
        <v>16.660341291854877</v>
      </c>
      <c r="F298">
        <v>12.0934142332228</v>
      </c>
    </row>
    <row r="299" spans="1:6">
      <c r="A299" s="1">
        <v>38260</v>
      </c>
      <c r="B299">
        <v>1114.58</v>
      </c>
      <c r="C299">
        <v>0.93639063971600045</v>
      </c>
      <c r="D299">
        <f t="shared" si="8"/>
        <v>15.393807378699302</v>
      </c>
      <c r="E299">
        <f t="shared" si="7"/>
        <v>16.622905519021693</v>
      </c>
      <c r="F299">
        <v>11.5106537241201</v>
      </c>
    </row>
    <row r="300" spans="1:6">
      <c r="A300" s="1">
        <v>38289</v>
      </c>
      <c r="B300">
        <v>1130.2</v>
      </c>
      <c r="C300">
        <v>1.4014247519245071</v>
      </c>
      <c r="D300">
        <f t="shared" si="8"/>
        <v>15.381753953716618</v>
      </c>
      <c r="E300">
        <f t="shared" si="7"/>
        <v>16.384411048085099</v>
      </c>
      <c r="F300">
        <v>11.005497909146801</v>
      </c>
    </row>
    <row r="301" spans="1:6">
      <c r="A301" s="1">
        <v>38321</v>
      </c>
      <c r="B301">
        <v>1173.82</v>
      </c>
      <c r="C301">
        <v>3.8594938948858459</v>
      </c>
      <c r="D301">
        <f t="shared" si="8"/>
        <v>14.929604318483618</v>
      </c>
      <c r="E301">
        <f t="shared" si="7"/>
        <v>16.458619508365782</v>
      </c>
      <c r="F301">
        <v>10.6024524842241</v>
      </c>
    </row>
    <row r="302" spans="1:6">
      <c r="A302" s="1">
        <v>38352</v>
      </c>
      <c r="B302">
        <v>1211.92</v>
      </c>
      <c r="C302">
        <v>3.2458128162750732</v>
      </c>
      <c r="D302">
        <f t="shared" si="8"/>
        <v>15.031719843224037</v>
      </c>
      <c r="E302">
        <f t="shared" si="7"/>
        <v>16.310367080058366</v>
      </c>
      <c r="F302">
        <v>11.013164342749601</v>
      </c>
    </row>
    <row r="303" spans="1:6">
      <c r="A303" s="1">
        <v>38383</v>
      </c>
      <c r="B303">
        <v>1181.27</v>
      </c>
      <c r="C303">
        <v>-2.5290448214403627</v>
      </c>
      <c r="D303">
        <f t="shared" si="8"/>
        <v>15.082008143867267</v>
      </c>
      <c r="E303">
        <f t="shared" si="7"/>
        <v>16.19431830775185</v>
      </c>
      <c r="F303">
        <v>11.102218326115899</v>
      </c>
    </row>
    <row r="304" spans="1:6">
      <c r="A304" s="1">
        <v>38411</v>
      </c>
      <c r="B304">
        <v>1203.5999999999999</v>
      </c>
      <c r="C304">
        <v>1.8903383646414307</v>
      </c>
      <c r="D304">
        <f t="shared" si="8"/>
        <v>15.049111250331796</v>
      </c>
      <c r="E304">
        <f t="shared" si="7"/>
        <v>16.197999023290247</v>
      </c>
      <c r="F304">
        <v>11.1438706237569</v>
      </c>
    </row>
    <row r="305" spans="1:6">
      <c r="A305" s="1">
        <v>38442</v>
      </c>
      <c r="B305">
        <v>1180.5899999999999</v>
      </c>
      <c r="C305">
        <v>-1.9117647058823573</v>
      </c>
      <c r="D305">
        <f t="shared" si="8"/>
        <v>14.968432299643352</v>
      </c>
      <c r="E305">
        <f t="shared" si="7"/>
        <v>15.593344933490147</v>
      </c>
      <c r="F305">
        <v>10.8148618574912</v>
      </c>
    </row>
    <row r="306" spans="1:6">
      <c r="A306" s="1">
        <v>38471</v>
      </c>
      <c r="B306">
        <v>1156.8499999999999</v>
      </c>
      <c r="C306">
        <v>-2.010858977291019</v>
      </c>
      <c r="D306">
        <f t="shared" si="8"/>
        <v>14.555407394239635</v>
      </c>
      <c r="E306">
        <f t="shared" si="7"/>
        <v>15.561834285281243</v>
      </c>
      <c r="F306">
        <v>10.687022139501201</v>
      </c>
    </row>
    <row r="307" spans="1:6">
      <c r="A307" s="1">
        <v>38503</v>
      </c>
      <c r="B307">
        <v>1191.5</v>
      </c>
      <c r="C307">
        <v>2.9952024895189666</v>
      </c>
      <c r="D307">
        <f t="shared" si="8"/>
        <v>14.619936217373507</v>
      </c>
      <c r="E307">
        <f t="shared" si="7"/>
        <v>15.604938555608895</v>
      </c>
      <c r="F307">
        <v>10.605341147560701</v>
      </c>
    </row>
    <row r="308" spans="1:6">
      <c r="A308" s="1">
        <v>38533</v>
      </c>
      <c r="B308">
        <v>1191.33</v>
      </c>
      <c r="C308">
        <v>-1.4267729752415192E-2</v>
      </c>
      <c r="D308">
        <f t="shared" si="8"/>
        <v>13.902872902248561</v>
      </c>
      <c r="E308">
        <f t="shared" si="7"/>
        <v>15.560904229634385</v>
      </c>
      <c r="F308">
        <v>10.659391803491101</v>
      </c>
    </row>
    <row r="309" spans="1:6">
      <c r="A309" s="1">
        <v>38562</v>
      </c>
      <c r="B309">
        <v>1234.18</v>
      </c>
      <c r="C309">
        <v>3.5968203604375137</v>
      </c>
      <c r="D309">
        <f t="shared" si="8"/>
        <v>13.052731970054612</v>
      </c>
      <c r="E309">
        <f t="shared" si="7"/>
        <v>15.640663510009229</v>
      </c>
      <c r="F309">
        <v>10.2155270156386</v>
      </c>
    </row>
    <row r="310" spans="1:6">
      <c r="A310" s="1">
        <v>38595</v>
      </c>
      <c r="B310">
        <v>1220.33</v>
      </c>
      <c r="C310">
        <v>-1.1222025960556881</v>
      </c>
      <c r="D310">
        <f t="shared" si="8"/>
        <v>13.10378284531785</v>
      </c>
      <c r="E310">
        <f t="shared" si="7"/>
        <v>15.38812650183039</v>
      </c>
      <c r="F310">
        <v>10.572958011353601</v>
      </c>
    </row>
    <row r="311" spans="1:6">
      <c r="A311" s="1">
        <v>38625</v>
      </c>
      <c r="B311">
        <v>1228.81</v>
      </c>
      <c r="C311">
        <v>0.69489400408087043</v>
      </c>
      <c r="D311">
        <f t="shared" si="8"/>
        <v>11.049445961657481</v>
      </c>
      <c r="E311">
        <f t="shared" si="7"/>
        <v>15.218449019264682</v>
      </c>
      <c r="F311">
        <v>10.273972244853701</v>
      </c>
    </row>
    <row r="312" spans="1:6">
      <c r="A312" s="1">
        <v>38656</v>
      </c>
      <c r="B312">
        <v>1207.01</v>
      </c>
      <c r="C312">
        <v>-1.7740741042146402</v>
      </c>
      <c r="D312">
        <f t="shared" si="8"/>
        <v>10.249318012078499</v>
      </c>
      <c r="E312">
        <f t="shared" si="7"/>
        <v>15.23485308087737</v>
      </c>
      <c r="F312">
        <v>9.8709810232543695</v>
      </c>
    </row>
    <row r="313" spans="1:6">
      <c r="A313" s="1">
        <v>38686</v>
      </c>
      <c r="B313">
        <v>1249.48</v>
      </c>
      <c r="C313">
        <v>3.518612107604735</v>
      </c>
      <c r="D313">
        <f t="shared" si="8"/>
        <v>9.9719422394282606</v>
      </c>
      <c r="E313">
        <f t="shared" si="7"/>
        <v>14.899563172282464</v>
      </c>
      <c r="F313">
        <v>9.8184636136262906</v>
      </c>
    </row>
    <row r="314" spans="1:6">
      <c r="A314" s="1">
        <v>38716</v>
      </c>
      <c r="B314">
        <v>1248.29</v>
      </c>
      <c r="C314">
        <v>-9.5239619681797283E-2</v>
      </c>
      <c r="D314">
        <f t="shared" si="8"/>
        <v>9.1207385582737199</v>
      </c>
      <c r="E314">
        <f t="shared" si="7"/>
        <v>14.898523065831533</v>
      </c>
      <c r="F314">
        <v>10.2074273913426</v>
      </c>
    </row>
    <row r="315" spans="1:6">
      <c r="A315" s="1">
        <v>38748</v>
      </c>
      <c r="B315">
        <v>1280.08</v>
      </c>
      <c r="C315">
        <v>2.5466838635253009</v>
      </c>
      <c r="D315">
        <f t="shared" si="8"/>
        <v>8.8829972721660475</v>
      </c>
      <c r="E315">
        <f t="shared" si="7"/>
        <v>14.860743374933415</v>
      </c>
      <c r="F315">
        <v>9.8113466355801204</v>
      </c>
    </row>
    <row r="316" spans="1:6">
      <c r="A316" s="1">
        <v>38776</v>
      </c>
      <c r="B316">
        <v>1280.6600000000001</v>
      </c>
      <c r="C316">
        <v>4.5309668145754323E-2</v>
      </c>
      <c r="D316">
        <f t="shared" si="8"/>
        <v>8.7466427953592749</v>
      </c>
      <c r="E316">
        <f t="shared" si="7"/>
        <v>14.25795695044644</v>
      </c>
      <c r="F316">
        <v>9.8200065976735704</v>
      </c>
    </row>
    <row r="317" spans="1:6">
      <c r="A317" s="1">
        <v>38807</v>
      </c>
      <c r="B317">
        <v>1294.83</v>
      </c>
      <c r="C317">
        <v>1.1064607311854768</v>
      </c>
      <c r="D317">
        <f t="shared" si="8"/>
        <v>8.7441215696518082</v>
      </c>
      <c r="E317">
        <f t="shared" si="7"/>
        <v>13.947747101301932</v>
      </c>
      <c r="F317">
        <v>9.4554107562376704</v>
      </c>
    </row>
    <row r="318" spans="1:6">
      <c r="A318" s="1">
        <v>38835</v>
      </c>
      <c r="B318">
        <v>1310.6099999999999</v>
      </c>
      <c r="C318">
        <v>1.2186928013716125</v>
      </c>
      <c r="D318">
        <f t="shared" si="8"/>
        <v>7.7280431264943008</v>
      </c>
      <c r="E318">
        <f t="shared" si="7"/>
        <v>13.542219874298357</v>
      </c>
      <c r="F318">
        <v>9.1738601092103202</v>
      </c>
    </row>
    <row r="319" spans="1:6">
      <c r="A319" s="1">
        <v>38868</v>
      </c>
      <c r="B319">
        <v>1270.0899999999999</v>
      </c>
      <c r="C319">
        <v>-3.091690129023883</v>
      </c>
      <c r="D319">
        <f t="shared" si="8"/>
        <v>7.694740124674623</v>
      </c>
      <c r="E319">
        <f t="shared" si="7"/>
        <v>13.618635460410681</v>
      </c>
      <c r="F319">
        <v>8.9384387170770196</v>
      </c>
    </row>
    <row r="320" spans="1:6">
      <c r="A320" s="1">
        <v>38898</v>
      </c>
      <c r="B320">
        <v>1270.2</v>
      </c>
      <c r="C320">
        <v>8.6608035651192239E-3</v>
      </c>
      <c r="D320">
        <f t="shared" si="8"/>
        <v>7.7051389839893583</v>
      </c>
      <c r="E320">
        <f t="shared" ref="E320:E368" si="9">STDEV(C261:C320)*SQRT(12)</f>
        <v>13.567486803515729</v>
      </c>
      <c r="F320">
        <v>9.5675626190862992</v>
      </c>
    </row>
    <row r="321" spans="1:6">
      <c r="A321" s="1">
        <v>38929</v>
      </c>
      <c r="B321">
        <v>1276.6600000000001</v>
      </c>
      <c r="C321">
        <v>0.50858132577547011</v>
      </c>
      <c r="D321">
        <f t="shared" si="8"/>
        <v>7.6893500853811965</v>
      </c>
      <c r="E321">
        <f t="shared" si="9"/>
        <v>13.557140393501056</v>
      </c>
      <c r="F321">
        <v>9.2298138182317793</v>
      </c>
    </row>
    <row r="322" spans="1:6">
      <c r="A322" s="1">
        <v>38960</v>
      </c>
      <c r="B322">
        <v>1303.82</v>
      </c>
      <c r="C322">
        <v>2.1274262528785837</v>
      </c>
      <c r="D322">
        <f t="shared" si="8"/>
        <v>7.7078425772353825</v>
      </c>
      <c r="E322">
        <f t="shared" si="9"/>
        <v>13.249188718880966</v>
      </c>
      <c r="F322">
        <v>8.92372252633918</v>
      </c>
    </row>
    <row r="323" spans="1:6">
      <c r="A323" s="1">
        <v>38989</v>
      </c>
      <c r="B323">
        <v>1335.85</v>
      </c>
      <c r="C323">
        <v>2.4566274485741779</v>
      </c>
      <c r="D323">
        <f t="shared" si="8"/>
        <v>7.6816812022384884</v>
      </c>
      <c r="E323">
        <f t="shared" si="9"/>
        <v>12.7073841803725</v>
      </c>
      <c r="F323">
        <v>8.9213480968855308</v>
      </c>
    </row>
    <row r="324" spans="1:6">
      <c r="A324" s="1">
        <v>39021</v>
      </c>
      <c r="B324">
        <v>1377.94</v>
      </c>
      <c r="C324">
        <v>3.1508028596025195</v>
      </c>
      <c r="D324">
        <f t="shared" si="8"/>
        <v>7.3046420626686928</v>
      </c>
      <c r="E324">
        <f t="shared" si="9"/>
        <v>12.749931948142461</v>
      </c>
      <c r="F324">
        <v>9.0251665338392204</v>
      </c>
    </row>
    <row r="325" spans="1:6">
      <c r="A325" s="1">
        <v>39051</v>
      </c>
      <c r="B325">
        <v>1400.63</v>
      </c>
      <c r="C325">
        <v>1.6466609576614388</v>
      </c>
      <c r="D325">
        <f t="shared" si="8"/>
        <v>7.32168588185493</v>
      </c>
      <c r="E325">
        <f t="shared" si="9"/>
        <v>12.357539000515684</v>
      </c>
      <c r="F325">
        <v>9.3859522802887803</v>
      </c>
    </row>
    <row r="326" spans="1:6">
      <c r="A326" s="1">
        <v>39080</v>
      </c>
      <c r="B326">
        <v>1418.3</v>
      </c>
      <c r="C326">
        <v>1.2615751483260995</v>
      </c>
      <c r="D326">
        <f t="shared" si="8"/>
        <v>6.8760443362645418</v>
      </c>
      <c r="E326">
        <f t="shared" si="9"/>
        <v>12.362495386187394</v>
      </c>
      <c r="F326">
        <v>9.2047978766356007</v>
      </c>
    </row>
    <row r="327" spans="1:6">
      <c r="A327" s="1">
        <v>39113</v>
      </c>
      <c r="B327">
        <v>1438.24</v>
      </c>
      <c r="C327">
        <v>1.4059084819854739</v>
      </c>
      <c r="D327">
        <f t="shared" si="8"/>
        <v>6.8620120417098667</v>
      </c>
      <c r="E327">
        <f t="shared" si="9"/>
        <v>12.337278209987069</v>
      </c>
      <c r="F327">
        <v>8.9734545712772995</v>
      </c>
    </row>
    <row r="328" spans="1:6">
      <c r="A328" s="1">
        <v>39141</v>
      </c>
      <c r="B328">
        <v>1406.82</v>
      </c>
      <c r="C328">
        <v>-2.1846145288686225</v>
      </c>
      <c r="D328">
        <f t="shared" si="8"/>
        <v>7.0505171121485528</v>
      </c>
      <c r="E328">
        <f t="shared" si="9"/>
        <v>12.341897971819915</v>
      </c>
      <c r="F328">
        <v>8.79285978945998</v>
      </c>
    </row>
    <row r="329" spans="1:6">
      <c r="A329" s="1">
        <v>39171</v>
      </c>
      <c r="B329">
        <v>1420.86</v>
      </c>
      <c r="C329">
        <v>0.99799547916576969</v>
      </c>
      <c r="D329">
        <f t="shared" si="8"/>
        <v>6.9278438135591323</v>
      </c>
      <c r="E329">
        <f t="shared" si="9"/>
        <v>12.258076374421936</v>
      </c>
      <c r="F329">
        <v>9.0317593397139504</v>
      </c>
    </row>
    <row r="330" spans="1:6">
      <c r="A330" s="1">
        <v>39202</v>
      </c>
      <c r="B330">
        <v>1482.37</v>
      </c>
      <c r="C330">
        <v>4.3290683107413797</v>
      </c>
      <c r="D330">
        <f t="shared" si="8"/>
        <v>7.0966045237104476</v>
      </c>
      <c r="E330">
        <f t="shared" si="9"/>
        <v>12.010100080928027</v>
      </c>
      <c r="F330">
        <v>8.7838795851835805</v>
      </c>
    </row>
    <row r="331" spans="1:6">
      <c r="A331" s="1">
        <v>39233</v>
      </c>
      <c r="B331">
        <v>1530.62</v>
      </c>
      <c r="C331">
        <v>3.2549228600146973</v>
      </c>
      <c r="D331">
        <f t="shared" si="8"/>
        <v>7.2307228987450847</v>
      </c>
      <c r="E331">
        <f t="shared" si="9"/>
        <v>12.048455115974983</v>
      </c>
      <c r="F331">
        <v>9.8047617526801005</v>
      </c>
    </row>
    <row r="332" spans="1:6">
      <c r="A332" s="1">
        <v>39262</v>
      </c>
      <c r="B332">
        <v>1503.35</v>
      </c>
      <c r="C332">
        <v>-1.7816309730697366</v>
      </c>
      <c r="D332">
        <f t="shared" si="8"/>
        <v>7.3706980446086661</v>
      </c>
      <c r="E332">
        <f t="shared" si="9"/>
        <v>11.556737235928521</v>
      </c>
      <c r="F332">
        <v>10.0865590713563</v>
      </c>
    </row>
    <row r="333" spans="1:6">
      <c r="A333" s="1">
        <v>39294</v>
      </c>
      <c r="B333">
        <v>1455.27</v>
      </c>
      <c r="C333">
        <v>-3.1981907074200899</v>
      </c>
      <c r="D333">
        <f t="shared" si="8"/>
        <v>7.3264482518703646</v>
      </c>
      <c r="E333">
        <f t="shared" si="9"/>
        <v>11.019344559518876</v>
      </c>
      <c r="F333">
        <v>10.0039532194057</v>
      </c>
    </row>
    <row r="334" spans="1:6">
      <c r="A334" s="1">
        <v>39325</v>
      </c>
      <c r="B334">
        <v>1473.99</v>
      </c>
      <c r="C334">
        <v>1.2863592323073991</v>
      </c>
      <c r="D334">
        <f t="shared" si="8"/>
        <v>7.3237301617601398</v>
      </c>
      <c r="E334">
        <f t="shared" si="9"/>
        <v>11.020051507616875</v>
      </c>
      <c r="F334">
        <v>10.4868267818217</v>
      </c>
    </row>
    <row r="335" spans="1:6">
      <c r="A335" s="1">
        <v>39353</v>
      </c>
      <c r="B335">
        <v>1526.75</v>
      </c>
      <c r="C335">
        <v>3.579400131615551</v>
      </c>
      <c r="D335">
        <f t="shared" si="8"/>
        <v>7.4942323262599206</v>
      </c>
      <c r="E335">
        <f t="shared" si="9"/>
        <v>9.6792513721307163</v>
      </c>
      <c r="F335">
        <v>10.1236937851042</v>
      </c>
    </row>
    <row r="336" spans="1:6">
      <c r="A336" s="1">
        <v>39386</v>
      </c>
      <c r="B336">
        <v>1549.38</v>
      </c>
      <c r="C336">
        <v>1.4822335025380884</v>
      </c>
      <c r="D336">
        <f t="shared" si="8"/>
        <v>7.4962289602967589</v>
      </c>
      <c r="E336">
        <f t="shared" si="9"/>
        <v>9.0517121413876698</v>
      </c>
      <c r="F336">
        <v>10.497779702971901</v>
      </c>
    </row>
    <row r="337" spans="1:6">
      <c r="A337" s="1">
        <v>39416</v>
      </c>
      <c r="B337">
        <v>1481.14</v>
      </c>
      <c r="C337">
        <v>-4.4043423821141348</v>
      </c>
      <c r="D337">
        <f t="shared" si="8"/>
        <v>7.8868654017717583</v>
      </c>
      <c r="E337">
        <f t="shared" si="9"/>
        <v>9.104721160790664</v>
      </c>
      <c r="F337">
        <v>10.1643521750788</v>
      </c>
    </row>
    <row r="338" spans="1:6">
      <c r="A338" s="1">
        <v>39447</v>
      </c>
      <c r="B338">
        <v>1468.36</v>
      </c>
      <c r="C338">
        <v>-0.8628488866683881</v>
      </c>
      <c r="D338">
        <f t="shared" si="8"/>
        <v>7.7834332644641782</v>
      </c>
      <c r="E338">
        <f t="shared" si="9"/>
        <v>8.5946809867720848</v>
      </c>
      <c r="F338">
        <v>11.2671032539081</v>
      </c>
    </row>
    <row r="339" spans="1:6">
      <c r="A339" s="1">
        <v>39478</v>
      </c>
      <c r="B339">
        <v>1378.55</v>
      </c>
      <c r="C339">
        <v>-6.1163474897164116</v>
      </c>
      <c r="D339">
        <f t="shared" si="8"/>
        <v>8.512807478404584</v>
      </c>
      <c r="E339">
        <f t="shared" si="9"/>
        <v>9.00711296523742</v>
      </c>
      <c r="F339">
        <v>10.846525463426101</v>
      </c>
    </row>
    <row r="340" spans="1:6">
      <c r="A340" s="1">
        <v>39507</v>
      </c>
      <c r="B340">
        <v>1330.63</v>
      </c>
      <c r="C340">
        <v>-3.4761162090602316</v>
      </c>
      <c r="D340">
        <f t="shared" si="8"/>
        <v>8.7636830284154126</v>
      </c>
      <c r="E340">
        <f t="shared" si="9"/>
        <v>9.1426052840849863</v>
      </c>
      <c r="F340">
        <v>12.9112057550788</v>
      </c>
    </row>
    <row r="341" spans="1:6">
      <c r="A341" s="1">
        <v>39538</v>
      </c>
      <c r="B341">
        <v>1322.7</v>
      </c>
      <c r="C341">
        <v>-0.59595830546433914</v>
      </c>
      <c r="D341">
        <f t="shared" si="8"/>
        <v>8.6818351472257831</v>
      </c>
      <c r="E341">
        <f t="shared" si="9"/>
        <v>9.1639058861025511</v>
      </c>
      <c r="F341">
        <v>13.0595431545794</v>
      </c>
    </row>
    <row r="342" spans="1:6">
      <c r="A342" s="1">
        <v>39568</v>
      </c>
      <c r="B342">
        <v>1385.59</v>
      </c>
      <c r="C342">
        <v>4.7546684811370588</v>
      </c>
      <c r="D342">
        <f t="shared" si="8"/>
        <v>8.9271094373577817</v>
      </c>
      <c r="E342">
        <f t="shared" si="9"/>
        <v>8.7314171049442422</v>
      </c>
      <c r="F342">
        <v>12.435859739265601</v>
      </c>
    </row>
    <row r="343" spans="1:6">
      <c r="A343" s="1">
        <v>39598</v>
      </c>
      <c r="B343">
        <v>1400.38</v>
      </c>
      <c r="C343">
        <v>1.0674153248796614</v>
      </c>
      <c r="D343">
        <f t="shared" si="8"/>
        <v>8.8136119833085882</v>
      </c>
      <c r="E343">
        <f t="shared" si="9"/>
        <v>8.504482872187733</v>
      </c>
      <c r="F343">
        <v>12.9857342722899</v>
      </c>
    </row>
    <row r="344" spans="1:6">
      <c r="A344" s="1">
        <v>39629</v>
      </c>
      <c r="B344">
        <v>1280</v>
      </c>
      <c r="C344">
        <v>-8.5962381639269392</v>
      </c>
      <c r="D344">
        <f t="shared" si="8"/>
        <v>10.254090568329884</v>
      </c>
      <c r="E344">
        <f t="shared" si="9"/>
        <v>9.4533003028214466</v>
      </c>
      <c r="F344">
        <v>12.360197462300899</v>
      </c>
    </row>
    <row r="345" spans="1:6">
      <c r="A345" s="1">
        <v>39660</v>
      </c>
      <c r="B345">
        <v>1267.3800000000001</v>
      </c>
      <c r="C345">
        <v>-0.98593749999998925</v>
      </c>
      <c r="D345">
        <f t="shared" si="8"/>
        <v>10.080055827334252</v>
      </c>
      <c r="E345">
        <f t="shared" si="9"/>
        <v>9.4618574432833213</v>
      </c>
      <c r="F345">
        <v>15.8633340137372</v>
      </c>
    </row>
    <row r="346" spans="1:6">
      <c r="A346" s="1">
        <v>39689</v>
      </c>
      <c r="B346">
        <v>1282.83</v>
      </c>
      <c r="C346">
        <v>1.2190503242910378</v>
      </c>
      <c r="D346">
        <f t="shared" si="8"/>
        <v>10.072109433537003</v>
      </c>
      <c r="E346">
        <f t="shared" si="9"/>
        <v>9.4489138954811462</v>
      </c>
      <c r="F346">
        <v>15.0373122634689</v>
      </c>
    </row>
    <row r="347" spans="1:6">
      <c r="A347" s="1">
        <v>39721</v>
      </c>
      <c r="B347">
        <v>1166.3599999999999</v>
      </c>
      <c r="C347">
        <v>-9.0791453271283018</v>
      </c>
      <c r="D347">
        <f t="shared" si="8"/>
        <v>11.394956274858087</v>
      </c>
      <c r="E347">
        <f t="shared" si="9"/>
        <v>10.341977150783929</v>
      </c>
      <c r="F347">
        <v>14.247159235374999</v>
      </c>
    </row>
    <row r="348" spans="1:6">
      <c r="A348" s="1">
        <v>39752</v>
      </c>
      <c r="B348">
        <v>968.75</v>
      </c>
      <c r="C348">
        <v>-16.942453444905514</v>
      </c>
      <c r="D348">
        <f t="shared" si="8"/>
        <v>14.968171818363235</v>
      </c>
      <c r="E348">
        <f t="shared" si="9"/>
        <v>12.660997652864641</v>
      </c>
      <c r="F348">
        <v>17.543764347142801</v>
      </c>
    </row>
    <row r="349" spans="1:6">
      <c r="A349" s="1">
        <v>39780</v>
      </c>
      <c r="B349">
        <v>896.24</v>
      </c>
      <c r="C349">
        <v>-7.4849032258064501</v>
      </c>
      <c r="D349">
        <f t="shared" si="8"/>
        <v>15.296798860917754</v>
      </c>
      <c r="E349">
        <f t="shared" si="9"/>
        <v>13.082234409011727</v>
      </c>
      <c r="F349">
        <v>26.452554563830098</v>
      </c>
    </row>
    <row r="350" spans="1:6">
      <c r="A350" s="1">
        <v>39813</v>
      </c>
      <c r="B350">
        <v>903.25</v>
      </c>
      <c r="C350">
        <v>0.78215656520574939</v>
      </c>
      <c r="D350">
        <f t="shared" si="8"/>
        <v>15.319379647257819</v>
      </c>
      <c r="E350">
        <f t="shared" si="9"/>
        <v>12.869012567738615</v>
      </c>
      <c r="F350">
        <v>26.437057589444901</v>
      </c>
    </row>
    <row r="351" spans="1:6">
      <c r="A351" s="1">
        <v>39843</v>
      </c>
      <c r="B351">
        <v>825.88</v>
      </c>
      <c r="C351">
        <v>-8.5657348463880396</v>
      </c>
      <c r="D351">
        <f t="shared" si="8"/>
        <v>15.823836532598873</v>
      </c>
      <c r="E351">
        <f t="shared" si="9"/>
        <v>13.357430058492561</v>
      </c>
      <c r="F351">
        <v>24.734739823013498</v>
      </c>
    </row>
    <row r="352" spans="1:6">
      <c r="A352" s="1">
        <v>39871</v>
      </c>
      <c r="B352">
        <v>735.09</v>
      </c>
      <c r="C352">
        <v>-10.993122487528451</v>
      </c>
      <c r="D352">
        <f t="shared" si="8"/>
        <v>16.802510457116746</v>
      </c>
      <c r="E352">
        <f t="shared" si="9"/>
        <v>14.141344150048218</v>
      </c>
      <c r="F352">
        <v>25.466381549697299</v>
      </c>
    </row>
    <row r="353" spans="1:6">
      <c r="A353" s="1">
        <v>39903</v>
      </c>
      <c r="B353">
        <v>797.87</v>
      </c>
      <c r="C353">
        <v>8.54045082915016</v>
      </c>
      <c r="D353">
        <f t="shared" si="8"/>
        <v>17.707829515956</v>
      </c>
      <c r="E353">
        <f t="shared" si="9"/>
        <v>14.717491810525802</v>
      </c>
      <c r="F353">
        <v>27.398549213191401</v>
      </c>
    </row>
    <row r="354" spans="1:6">
      <c r="A354" s="1">
        <v>39933</v>
      </c>
      <c r="B354">
        <v>872.81</v>
      </c>
      <c r="C354">
        <v>9.3925075513554788</v>
      </c>
      <c r="D354">
        <f t="shared" si="8"/>
        <v>18.692424361494297</v>
      </c>
      <c r="E354">
        <f t="shared" si="9"/>
        <v>15.353118174359865</v>
      </c>
      <c r="F354">
        <v>27.474554132404599</v>
      </c>
    </row>
    <row r="355" spans="1:6">
      <c r="A355" s="1">
        <v>39962</v>
      </c>
      <c r="B355">
        <v>919.14</v>
      </c>
      <c r="C355">
        <v>5.3081426656431674</v>
      </c>
      <c r="D355">
        <f t="shared" si="8"/>
        <v>18.993024723089668</v>
      </c>
      <c r="E355">
        <f t="shared" si="9"/>
        <v>15.543072057542584</v>
      </c>
      <c r="F355">
        <v>27.925655050429299</v>
      </c>
    </row>
    <row r="356" spans="1:6">
      <c r="A356" s="1">
        <v>39994</v>
      </c>
      <c r="B356">
        <v>919.32</v>
      </c>
      <c r="C356">
        <v>1.9583523728705643E-2</v>
      </c>
      <c r="D356">
        <f t="shared" si="8"/>
        <v>18.993173752752828</v>
      </c>
      <c r="E356">
        <f t="shared" si="9"/>
        <v>15.516255178075529</v>
      </c>
      <c r="F356">
        <v>26.798387936306</v>
      </c>
    </row>
    <row r="357" spans="1:6">
      <c r="A357" s="1">
        <v>40025</v>
      </c>
      <c r="B357">
        <v>987.48</v>
      </c>
      <c r="C357">
        <v>7.4141756950789617</v>
      </c>
      <c r="D357">
        <f t="shared" si="8"/>
        <v>19.559042128948263</v>
      </c>
      <c r="E357">
        <f t="shared" si="9"/>
        <v>15.820085408388245</v>
      </c>
      <c r="F357">
        <v>25.0637959762837</v>
      </c>
    </row>
    <row r="358" spans="1:6">
      <c r="A358" s="1">
        <v>40056</v>
      </c>
      <c r="B358">
        <v>1020.62</v>
      </c>
      <c r="C358">
        <v>3.3560173370599911</v>
      </c>
      <c r="D358">
        <f t="shared" si="8"/>
        <v>19.629434073203338</v>
      </c>
      <c r="E358">
        <f t="shared" si="9"/>
        <v>15.893969359477893</v>
      </c>
      <c r="F358">
        <v>24.974870136241901</v>
      </c>
    </row>
    <row r="359" spans="1:6">
      <c r="A359" s="1">
        <v>40086</v>
      </c>
      <c r="B359">
        <v>1057.08</v>
      </c>
      <c r="C359">
        <v>3.5723383825517763</v>
      </c>
      <c r="D359">
        <f t="shared" si="8"/>
        <v>19.697805809278986</v>
      </c>
      <c r="E359">
        <f t="shared" si="9"/>
        <v>15.969882665121897</v>
      </c>
      <c r="F359">
        <v>23.6650829159605</v>
      </c>
    </row>
    <row r="360" spans="1:6">
      <c r="A360" s="1">
        <v>40116</v>
      </c>
      <c r="B360">
        <v>1036.19</v>
      </c>
      <c r="C360">
        <v>-1.9761985847807084</v>
      </c>
      <c r="D360">
        <f t="shared" ref="D360:D368" si="10">STDEV(C325:C360)*SQRT(12)</f>
        <v>19.595527913606279</v>
      </c>
      <c r="E360">
        <f t="shared" si="9"/>
        <v>15.981908628103925</v>
      </c>
      <c r="F360">
        <v>22.512800404238199</v>
      </c>
    </row>
    <row r="361" spans="1:6">
      <c r="A361" s="1">
        <v>40147</v>
      </c>
      <c r="B361">
        <v>1095.6300000000001</v>
      </c>
      <c r="C361">
        <v>5.7363996950366314</v>
      </c>
      <c r="D361">
        <f t="shared" si="10"/>
        <v>19.898149717636361</v>
      </c>
      <c r="E361">
        <f t="shared" si="9"/>
        <v>16.096583937090241</v>
      </c>
      <c r="F361">
        <v>21.265257202783602</v>
      </c>
    </row>
    <row r="362" spans="1:6">
      <c r="A362" s="1">
        <v>40178</v>
      </c>
      <c r="B362">
        <v>1115.0999999999999</v>
      </c>
      <c r="C362">
        <v>1.7770597738287375</v>
      </c>
      <c r="D362">
        <f t="shared" si="10"/>
        <v>19.91613307302249</v>
      </c>
      <c r="E362">
        <f t="shared" si="9"/>
        <v>16.04959450750361</v>
      </c>
      <c r="F362">
        <v>20.994696275068701</v>
      </c>
    </row>
    <row r="363" spans="1:6">
      <c r="A363" s="1">
        <v>40207</v>
      </c>
      <c r="B363">
        <v>1073.8699999999999</v>
      </c>
      <c r="C363">
        <v>-3.6974262397991176</v>
      </c>
      <c r="D363">
        <f t="shared" si="10"/>
        <v>19.966652785234565</v>
      </c>
      <c r="E363">
        <f t="shared" si="9"/>
        <v>16.095051512581879</v>
      </c>
      <c r="F363">
        <v>19.774294781124699</v>
      </c>
    </row>
    <row r="364" spans="1:6">
      <c r="A364" s="1">
        <v>40235</v>
      </c>
      <c r="B364">
        <v>1104.49</v>
      </c>
      <c r="C364">
        <v>2.8513693463827261</v>
      </c>
      <c r="D364">
        <f t="shared" si="10"/>
        <v>20.044700034795945</v>
      </c>
      <c r="E364">
        <f t="shared" si="9"/>
        <v>16.124309564647657</v>
      </c>
      <c r="F364">
        <v>19.163108033355801</v>
      </c>
    </row>
    <row r="365" spans="1:6">
      <c r="A365" s="1">
        <v>40268</v>
      </c>
      <c r="B365">
        <v>1169.43</v>
      </c>
      <c r="C365">
        <v>5.8796367554255768</v>
      </c>
      <c r="D365">
        <f t="shared" si="10"/>
        <v>20.365440347845983</v>
      </c>
      <c r="E365">
        <f t="shared" si="9"/>
        <v>16.314977539978948</v>
      </c>
      <c r="F365">
        <v>18.265791818087902</v>
      </c>
    </row>
    <row r="366" spans="1:6">
      <c r="A366" s="1">
        <v>40298</v>
      </c>
      <c r="B366">
        <v>1186.69</v>
      </c>
      <c r="C366">
        <v>1.4759327193589966</v>
      </c>
      <c r="D366">
        <f t="shared" si="10"/>
        <v>20.205945580999085</v>
      </c>
      <c r="E366">
        <f t="shared" si="9"/>
        <v>16.297848340603345</v>
      </c>
      <c r="F366">
        <v>18.4487510053644</v>
      </c>
    </row>
    <row r="367" spans="1:6">
      <c r="A367" s="1">
        <v>40329</v>
      </c>
      <c r="B367">
        <v>1089.4100000000001</v>
      </c>
      <c r="C367">
        <v>-8.1975916203894883</v>
      </c>
      <c r="D367">
        <f t="shared" si="10"/>
        <v>20.565677517560637</v>
      </c>
      <c r="E367">
        <f t="shared" si="9"/>
        <v>16.665719359002949</v>
      </c>
      <c r="F367">
        <v>17.401849713984699</v>
      </c>
    </row>
    <row r="368" spans="1:6">
      <c r="A368" s="1">
        <v>40359</v>
      </c>
      <c r="B368">
        <v>1030.71</v>
      </c>
      <c r="C368">
        <v>-5.3882376699314394</v>
      </c>
      <c r="D368">
        <f t="shared" si="10"/>
        <v>20.731684419201866</v>
      </c>
      <c r="E368">
        <f t="shared" si="9"/>
        <v>16.837022554886605</v>
      </c>
      <c r="F368">
        <v>19.2690720314001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activeCell="L5" sqref="L5"/>
    </sheetView>
  </sheetViews>
  <sheetFormatPr defaultRowHeight="12.75"/>
  <cols>
    <col min="1" max="1" width="12.28515625" style="4" bestFit="1" customWidth="1"/>
    <col min="2" max="256" width="9.140625" style="4"/>
    <col min="257" max="257" width="12.28515625" style="4" bestFit="1" customWidth="1"/>
    <col min="258" max="512" width="9.140625" style="4"/>
    <col min="513" max="513" width="12.28515625" style="4" bestFit="1" customWidth="1"/>
    <col min="514" max="768" width="9.140625" style="4"/>
    <col min="769" max="769" width="12.28515625" style="4" bestFit="1" customWidth="1"/>
    <col min="770" max="1024" width="9.140625" style="4"/>
    <col min="1025" max="1025" width="12.28515625" style="4" bestFit="1" customWidth="1"/>
    <col min="1026" max="1280" width="9.140625" style="4"/>
    <col min="1281" max="1281" width="12.28515625" style="4" bestFit="1" customWidth="1"/>
    <col min="1282" max="1536" width="9.140625" style="4"/>
    <col min="1537" max="1537" width="12.28515625" style="4" bestFit="1" customWidth="1"/>
    <col min="1538" max="1792" width="9.140625" style="4"/>
    <col min="1793" max="1793" width="12.28515625" style="4" bestFit="1" customWidth="1"/>
    <col min="1794" max="2048" width="9.140625" style="4"/>
    <col min="2049" max="2049" width="12.28515625" style="4" bestFit="1" customWidth="1"/>
    <col min="2050" max="2304" width="9.140625" style="4"/>
    <col min="2305" max="2305" width="12.28515625" style="4" bestFit="1" customWidth="1"/>
    <col min="2306" max="2560" width="9.140625" style="4"/>
    <col min="2561" max="2561" width="12.28515625" style="4" bestFit="1" customWidth="1"/>
    <col min="2562" max="2816" width="9.140625" style="4"/>
    <col min="2817" max="2817" width="12.28515625" style="4" bestFit="1" customWidth="1"/>
    <col min="2818" max="3072" width="9.140625" style="4"/>
    <col min="3073" max="3073" width="12.28515625" style="4" bestFit="1" customWidth="1"/>
    <col min="3074" max="3328" width="9.140625" style="4"/>
    <col min="3329" max="3329" width="12.28515625" style="4" bestFit="1" customWidth="1"/>
    <col min="3330" max="3584" width="9.140625" style="4"/>
    <col min="3585" max="3585" width="12.28515625" style="4" bestFit="1" customWidth="1"/>
    <col min="3586" max="3840" width="9.140625" style="4"/>
    <col min="3841" max="3841" width="12.28515625" style="4" bestFit="1" customWidth="1"/>
    <col min="3842" max="4096" width="9.140625" style="4"/>
    <col min="4097" max="4097" width="12.28515625" style="4" bestFit="1" customWidth="1"/>
    <col min="4098" max="4352" width="9.140625" style="4"/>
    <col min="4353" max="4353" width="12.28515625" style="4" bestFit="1" customWidth="1"/>
    <col min="4354" max="4608" width="9.140625" style="4"/>
    <col min="4609" max="4609" width="12.28515625" style="4" bestFit="1" customWidth="1"/>
    <col min="4610" max="4864" width="9.140625" style="4"/>
    <col min="4865" max="4865" width="12.28515625" style="4" bestFit="1" customWidth="1"/>
    <col min="4866" max="5120" width="9.140625" style="4"/>
    <col min="5121" max="5121" width="12.28515625" style="4" bestFit="1" customWidth="1"/>
    <col min="5122" max="5376" width="9.140625" style="4"/>
    <col min="5377" max="5377" width="12.28515625" style="4" bestFit="1" customWidth="1"/>
    <col min="5378" max="5632" width="9.140625" style="4"/>
    <col min="5633" max="5633" width="12.28515625" style="4" bestFit="1" customWidth="1"/>
    <col min="5634" max="5888" width="9.140625" style="4"/>
    <col min="5889" max="5889" width="12.28515625" style="4" bestFit="1" customWidth="1"/>
    <col min="5890" max="6144" width="9.140625" style="4"/>
    <col min="6145" max="6145" width="12.28515625" style="4" bestFit="1" customWidth="1"/>
    <col min="6146" max="6400" width="9.140625" style="4"/>
    <col min="6401" max="6401" width="12.28515625" style="4" bestFit="1" customWidth="1"/>
    <col min="6402" max="6656" width="9.140625" style="4"/>
    <col min="6657" max="6657" width="12.28515625" style="4" bestFit="1" customWidth="1"/>
    <col min="6658" max="6912" width="9.140625" style="4"/>
    <col min="6913" max="6913" width="12.28515625" style="4" bestFit="1" customWidth="1"/>
    <col min="6914" max="7168" width="9.140625" style="4"/>
    <col min="7169" max="7169" width="12.28515625" style="4" bestFit="1" customWidth="1"/>
    <col min="7170" max="7424" width="9.140625" style="4"/>
    <col min="7425" max="7425" width="12.28515625" style="4" bestFit="1" customWidth="1"/>
    <col min="7426" max="7680" width="9.140625" style="4"/>
    <col min="7681" max="7681" width="12.28515625" style="4" bestFit="1" customWidth="1"/>
    <col min="7682" max="7936" width="9.140625" style="4"/>
    <col min="7937" max="7937" width="12.28515625" style="4" bestFit="1" customWidth="1"/>
    <col min="7938" max="8192" width="9.140625" style="4"/>
    <col min="8193" max="8193" width="12.28515625" style="4" bestFit="1" customWidth="1"/>
    <col min="8194" max="8448" width="9.140625" style="4"/>
    <col min="8449" max="8449" width="12.28515625" style="4" bestFit="1" customWidth="1"/>
    <col min="8450" max="8704" width="9.140625" style="4"/>
    <col min="8705" max="8705" width="12.28515625" style="4" bestFit="1" customWidth="1"/>
    <col min="8706" max="8960" width="9.140625" style="4"/>
    <col min="8961" max="8961" width="12.28515625" style="4" bestFit="1" customWidth="1"/>
    <col min="8962" max="9216" width="9.140625" style="4"/>
    <col min="9217" max="9217" width="12.28515625" style="4" bestFit="1" customWidth="1"/>
    <col min="9218" max="9472" width="9.140625" style="4"/>
    <col min="9473" max="9473" width="12.28515625" style="4" bestFit="1" customWidth="1"/>
    <col min="9474" max="9728" width="9.140625" style="4"/>
    <col min="9729" max="9729" width="12.28515625" style="4" bestFit="1" customWidth="1"/>
    <col min="9730" max="9984" width="9.140625" style="4"/>
    <col min="9985" max="9985" width="12.28515625" style="4" bestFit="1" customWidth="1"/>
    <col min="9986" max="10240" width="9.140625" style="4"/>
    <col min="10241" max="10241" width="12.28515625" style="4" bestFit="1" customWidth="1"/>
    <col min="10242" max="10496" width="9.140625" style="4"/>
    <col min="10497" max="10497" width="12.28515625" style="4" bestFit="1" customWidth="1"/>
    <col min="10498" max="10752" width="9.140625" style="4"/>
    <col min="10753" max="10753" width="12.28515625" style="4" bestFit="1" customWidth="1"/>
    <col min="10754" max="11008" width="9.140625" style="4"/>
    <col min="11009" max="11009" width="12.28515625" style="4" bestFit="1" customWidth="1"/>
    <col min="11010" max="11264" width="9.140625" style="4"/>
    <col min="11265" max="11265" width="12.28515625" style="4" bestFit="1" customWidth="1"/>
    <col min="11266" max="11520" width="9.140625" style="4"/>
    <col min="11521" max="11521" width="12.28515625" style="4" bestFit="1" customWidth="1"/>
    <col min="11522" max="11776" width="9.140625" style="4"/>
    <col min="11777" max="11777" width="12.28515625" style="4" bestFit="1" customWidth="1"/>
    <col min="11778" max="12032" width="9.140625" style="4"/>
    <col min="12033" max="12033" width="12.28515625" style="4" bestFit="1" customWidth="1"/>
    <col min="12034" max="12288" width="9.140625" style="4"/>
    <col min="12289" max="12289" width="12.28515625" style="4" bestFit="1" customWidth="1"/>
    <col min="12290" max="12544" width="9.140625" style="4"/>
    <col min="12545" max="12545" width="12.28515625" style="4" bestFit="1" customWidth="1"/>
    <col min="12546" max="12800" width="9.140625" style="4"/>
    <col min="12801" max="12801" width="12.28515625" style="4" bestFit="1" customWidth="1"/>
    <col min="12802" max="13056" width="9.140625" style="4"/>
    <col min="13057" max="13057" width="12.28515625" style="4" bestFit="1" customWidth="1"/>
    <col min="13058" max="13312" width="9.140625" style="4"/>
    <col min="13313" max="13313" width="12.28515625" style="4" bestFit="1" customWidth="1"/>
    <col min="13314" max="13568" width="9.140625" style="4"/>
    <col min="13569" max="13569" width="12.28515625" style="4" bestFit="1" customWidth="1"/>
    <col min="13570" max="13824" width="9.140625" style="4"/>
    <col min="13825" max="13825" width="12.28515625" style="4" bestFit="1" customWidth="1"/>
    <col min="13826" max="14080" width="9.140625" style="4"/>
    <col min="14081" max="14081" width="12.28515625" style="4" bestFit="1" customWidth="1"/>
    <col min="14082" max="14336" width="9.140625" style="4"/>
    <col min="14337" max="14337" width="12.28515625" style="4" bestFit="1" customWidth="1"/>
    <col min="14338" max="14592" width="9.140625" style="4"/>
    <col min="14593" max="14593" width="12.28515625" style="4" bestFit="1" customWidth="1"/>
    <col min="14594" max="14848" width="9.140625" style="4"/>
    <col min="14849" max="14849" width="12.28515625" style="4" bestFit="1" customWidth="1"/>
    <col min="14850" max="15104" width="9.140625" style="4"/>
    <col min="15105" max="15105" width="12.28515625" style="4" bestFit="1" customWidth="1"/>
    <col min="15106" max="15360" width="9.140625" style="4"/>
    <col min="15361" max="15361" width="12.28515625" style="4" bestFit="1" customWidth="1"/>
    <col min="15362" max="15616" width="9.140625" style="4"/>
    <col min="15617" max="15617" width="12.28515625" style="4" bestFit="1" customWidth="1"/>
    <col min="15618" max="15872" width="9.140625" style="4"/>
    <col min="15873" max="15873" width="12.28515625" style="4" bestFit="1" customWidth="1"/>
    <col min="15874" max="16128" width="9.140625" style="4"/>
    <col min="16129" max="16129" width="12.28515625" style="4" bestFit="1" customWidth="1"/>
    <col min="16130" max="16384" width="9.140625" style="4"/>
  </cols>
  <sheetData>
    <row r="1" spans="1:8" ht="15.75">
      <c r="A1" s="22" t="s">
        <v>34</v>
      </c>
    </row>
    <row r="2" spans="1:8">
      <c r="A2" s="2" t="s">
        <v>3</v>
      </c>
      <c r="B2" s="3"/>
      <c r="C2" s="3"/>
    </row>
    <row r="3" spans="1:8">
      <c r="B3" s="3"/>
      <c r="C3" s="3"/>
    </row>
    <row r="4" spans="1:8">
      <c r="A4" s="4" t="s">
        <v>4</v>
      </c>
      <c r="B4" s="5" t="s">
        <v>5</v>
      </c>
      <c r="C4" s="5" t="s">
        <v>6</v>
      </c>
      <c r="D4" s="4" t="s">
        <v>7</v>
      </c>
      <c r="E4" s="4" t="s">
        <v>8</v>
      </c>
      <c r="F4" s="3"/>
    </row>
    <row r="5" spans="1:8" ht="14.25">
      <c r="A5" s="6" t="s">
        <v>9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</row>
    <row r="6" spans="1:8">
      <c r="A6" s="4">
        <v>0</v>
      </c>
      <c r="B6" s="4">
        <v>0.08</v>
      </c>
      <c r="C6" s="4">
        <v>0.08</v>
      </c>
      <c r="D6" s="4">
        <v>0.06</v>
      </c>
      <c r="E6" s="4">
        <v>0</v>
      </c>
      <c r="F6" s="4">
        <v>0</v>
      </c>
      <c r="G6" s="4" t="e">
        <f>F6/(C6*E6)</f>
        <v>#DIV/0!</v>
      </c>
    </row>
    <row r="8" spans="1:8" ht="16.5">
      <c r="A8" s="4" t="s">
        <v>16</v>
      </c>
      <c r="B8" s="8" t="s">
        <v>17</v>
      </c>
      <c r="C8" s="9" t="s">
        <v>18</v>
      </c>
      <c r="D8" s="9" t="s">
        <v>19</v>
      </c>
    </row>
    <row r="9" spans="1:8" ht="15" customHeight="1">
      <c r="A9" s="4">
        <v>0</v>
      </c>
      <c r="B9" s="10">
        <f>A9/(1+A9)</f>
        <v>0</v>
      </c>
      <c r="C9" s="11">
        <f t="shared" ref="C9:C33" si="0">($B$6-B9*$D$6)/(1-B9)</f>
        <v>0.08</v>
      </c>
      <c r="D9" s="12">
        <f t="shared" ref="D9:D33" si="1">SQRT((1-B9)^-2*($C$6^2+B9^2*$E$6^2-2*B9*$F$6))</f>
        <v>0.08</v>
      </c>
      <c r="E9" s="13"/>
      <c r="F9" s="12"/>
      <c r="G9" s="12"/>
      <c r="H9" s="12"/>
    </row>
    <row r="10" spans="1:8" ht="15" customHeight="1">
      <c r="A10" s="4">
        <f>A9+0.25</f>
        <v>0.25</v>
      </c>
      <c r="B10" s="10">
        <f t="shared" ref="B10:B33" si="2">A10/(1+A10)</f>
        <v>0.2</v>
      </c>
      <c r="C10" s="11">
        <f t="shared" si="0"/>
        <v>8.5000000000000006E-2</v>
      </c>
      <c r="D10" s="12">
        <f t="shared" si="1"/>
        <v>9.9999999999999992E-2</v>
      </c>
      <c r="E10" s="13"/>
      <c r="F10" s="12"/>
      <c r="G10" s="12"/>
      <c r="H10" s="12"/>
    </row>
    <row r="11" spans="1:8" ht="15" customHeight="1">
      <c r="A11" s="4">
        <f t="shared" ref="A11:A33" si="3">A10+0.25</f>
        <v>0.5</v>
      </c>
      <c r="B11" s="10">
        <f t="shared" si="2"/>
        <v>0.33333333333333331</v>
      </c>
      <c r="C11" s="11">
        <f t="shared" si="0"/>
        <v>0.09</v>
      </c>
      <c r="D11" s="12">
        <f t="shared" si="1"/>
        <v>0.12</v>
      </c>
      <c r="E11" s="13"/>
      <c r="F11" s="12"/>
      <c r="G11" s="12"/>
      <c r="H11" s="12"/>
    </row>
    <row r="12" spans="1:8" ht="15" customHeight="1">
      <c r="A12" s="4">
        <f t="shared" si="3"/>
        <v>0.75</v>
      </c>
      <c r="B12" s="10">
        <f t="shared" si="2"/>
        <v>0.42857142857142855</v>
      </c>
      <c r="C12" s="11">
        <f t="shared" si="0"/>
        <v>9.5000000000000015E-2</v>
      </c>
      <c r="D12" s="12">
        <f t="shared" si="1"/>
        <v>0.14000000000000001</v>
      </c>
      <c r="E12" s="13"/>
      <c r="F12" s="12"/>
      <c r="G12" s="12"/>
      <c r="H12" s="12"/>
    </row>
    <row r="13" spans="1:8" ht="15" customHeight="1">
      <c r="A13" s="4">
        <f t="shared" si="3"/>
        <v>1</v>
      </c>
      <c r="B13" s="10">
        <f t="shared" si="2"/>
        <v>0.5</v>
      </c>
      <c r="C13" s="11">
        <f t="shared" si="0"/>
        <v>0.1</v>
      </c>
      <c r="D13" s="12">
        <f t="shared" si="1"/>
        <v>0.16</v>
      </c>
      <c r="E13" s="13"/>
      <c r="F13" s="12"/>
      <c r="G13" s="12"/>
      <c r="H13" s="12"/>
    </row>
    <row r="14" spans="1:8" ht="15" customHeight="1">
      <c r="A14" s="4">
        <f t="shared" si="3"/>
        <v>1.25</v>
      </c>
      <c r="B14" s="10">
        <f t="shared" si="2"/>
        <v>0.55555555555555558</v>
      </c>
      <c r="C14" s="11">
        <f t="shared" si="0"/>
        <v>0.10500000000000001</v>
      </c>
      <c r="D14" s="12">
        <f t="shared" si="1"/>
        <v>0.18</v>
      </c>
      <c r="E14" s="13"/>
      <c r="F14" s="12"/>
      <c r="G14" s="12"/>
      <c r="H14" s="12"/>
    </row>
    <row r="15" spans="1:8" ht="15" customHeight="1">
      <c r="A15" s="4">
        <f t="shared" si="3"/>
        <v>1.5</v>
      </c>
      <c r="B15" s="10">
        <f t="shared" si="2"/>
        <v>0.6</v>
      </c>
      <c r="C15" s="11">
        <f t="shared" si="0"/>
        <v>0.11</v>
      </c>
      <c r="D15" s="12">
        <f t="shared" si="1"/>
        <v>0.19999999999999998</v>
      </c>
      <c r="E15" s="13"/>
      <c r="F15" s="12"/>
      <c r="G15" s="12"/>
      <c r="H15" s="12"/>
    </row>
    <row r="16" spans="1:8" ht="15" customHeight="1">
      <c r="A16" s="4">
        <f t="shared" si="3"/>
        <v>1.75</v>
      </c>
      <c r="B16" s="10">
        <f t="shared" si="2"/>
        <v>0.63636363636363635</v>
      </c>
      <c r="C16" s="11">
        <f t="shared" si="0"/>
        <v>0.11500000000000002</v>
      </c>
      <c r="D16" s="12">
        <f t="shared" si="1"/>
        <v>0.22</v>
      </c>
      <c r="E16" s="13"/>
      <c r="F16" s="12"/>
      <c r="G16" s="12"/>
      <c r="H16" s="12"/>
    </row>
    <row r="17" spans="1:8" ht="15" customHeight="1">
      <c r="A17" s="4">
        <f t="shared" si="3"/>
        <v>2</v>
      </c>
      <c r="B17" s="10">
        <f t="shared" si="2"/>
        <v>0.66666666666666663</v>
      </c>
      <c r="C17" s="11">
        <f t="shared" si="0"/>
        <v>0.12000000000000001</v>
      </c>
      <c r="D17" s="12">
        <f t="shared" si="1"/>
        <v>0.24</v>
      </c>
      <c r="E17" s="13"/>
      <c r="F17" s="12"/>
      <c r="G17" s="12"/>
      <c r="H17" s="12"/>
    </row>
    <row r="18" spans="1:8" ht="15" customHeight="1">
      <c r="A18" s="4">
        <f t="shared" si="3"/>
        <v>2.25</v>
      </c>
      <c r="B18" s="10">
        <f t="shared" si="2"/>
        <v>0.69230769230769229</v>
      </c>
      <c r="C18" s="11">
        <f t="shared" si="0"/>
        <v>0.125</v>
      </c>
      <c r="D18" s="12">
        <f t="shared" si="1"/>
        <v>0.26</v>
      </c>
      <c r="E18" s="13"/>
      <c r="F18" s="12"/>
      <c r="G18" s="12"/>
      <c r="H18" s="12"/>
    </row>
    <row r="19" spans="1:8" ht="15" customHeight="1">
      <c r="A19" s="4">
        <f t="shared" si="3"/>
        <v>2.5</v>
      </c>
      <c r="B19" s="10">
        <f t="shared" si="2"/>
        <v>0.7142857142857143</v>
      </c>
      <c r="C19" s="11">
        <f t="shared" si="0"/>
        <v>0.13</v>
      </c>
      <c r="D19" s="12">
        <f t="shared" si="1"/>
        <v>0.28000000000000003</v>
      </c>
      <c r="E19" s="13"/>
      <c r="F19" s="12"/>
      <c r="G19" s="12"/>
      <c r="H19" s="12"/>
    </row>
    <row r="20" spans="1:8" ht="15" customHeight="1">
      <c r="A20" s="4">
        <f>A19+0.25</f>
        <v>2.75</v>
      </c>
      <c r="B20" s="10">
        <f t="shared" si="2"/>
        <v>0.73333333333333328</v>
      </c>
      <c r="C20" s="11">
        <f t="shared" si="0"/>
        <v>0.13499999999999998</v>
      </c>
      <c r="D20" s="12">
        <f t="shared" si="1"/>
        <v>0.29999999999999993</v>
      </c>
      <c r="E20" s="13"/>
      <c r="F20" s="12"/>
      <c r="G20" s="12"/>
      <c r="H20" s="12"/>
    </row>
    <row r="21" spans="1:8" ht="15" customHeight="1">
      <c r="A21" s="4">
        <f t="shared" si="3"/>
        <v>3</v>
      </c>
      <c r="B21" s="10">
        <f t="shared" si="2"/>
        <v>0.75</v>
      </c>
      <c r="C21" s="11">
        <f t="shared" si="0"/>
        <v>0.14000000000000001</v>
      </c>
      <c r="D21" s="12">
        <f t="shared" si="1"/>
        <v>0.32</v>
      </c>
      <c r="E21" s="13"/>
      <c r="F21" s="12"/>
      <c r="G21" s="12"/>
      <c r="H21" s="12"/>
    </row>
    <row r="22" spans="1:8" ht="15" customHeight="1">
      <c r="A22" s="4">
        <f t="shared" si="3"/>
        <v>3.25</v>
      </c>
      <c r="B22" s="10">
        <f t="shared" si="2"/>
        <v>0.76470588235294112</v>
      </c>
      <c r="C22" s="11">
        <f t="shared" si="0"/>
        <v>0.14499999999999999</v>
      </c>
      <c r="D22" s="12">
        <f t="shared" si="1"/>
        <v>0.33999999999999997</v>
      </c>
      <c r="E22" s="13"/>
      <c r="F22" s="12"/>
      <c r="G22" s="12"/>
      <c r="H22" s="12"/>
    </row>
    <row r="23" spans="1:8" ht="15" customHeight="1">
      <c r="A23" s="4">
        <f t="shared" si="3"/>
        <v>3.5</v>
      </c>
      <c r="B23" s="10">
        <f t="shared" si="2"/>
        <v>0.77777777777777779</v>
      </c>
      <c r="C23" s="11">
        <f t="shared" si="0"/>
        <v>0.15</v>
      </c>
      <c r="D23" s="12">
        <f t="shared" si="1"/>
        <v>0.36</v>
      </c>
      <c r="E23" s="13"/>
      <c r="F23" s="12"/>
      <c r="G23" s="12"/>
      <c r="H23" s="12"/>
    </row>
    <row r="24" spans="1:8" ht="15" customHeight="1">
      <c r="A24" s="4">
        <f t="shared" si="3"/>
        <v>3.75</v>
      </c>
      <c r="B24" s="10">
        <f t="shared" si="2"/>
        <v>0.78947368421052633</v>
      </c>
      <c r="C24" s="11">
        <f t="shared" si="0"/>
        <v>0.155</v>
      </c>
      <c r="D24" s="12">
        <f t="shared" si="1"/>
        <v>0.38000000000000006</v>
      </c>
      <c r="E24" s="13"/>
      <c r="F24" s="12"/>
      <c r="G24" s="12"/>
      <c r="H24" s="12"/>
    </row>
    <row r="25" spans="1:8" ht="15" customHeight="1">
      <c r="A25" s="4">
        <f t="shared" si="3"/>
        <v>4</v>
      </c>
      <c r="B25" s="10">
        <f t="shared" si="2"/>
        <v>0.8</v>
      </c>
      <c r="C25" s="11">
        <f t="shared" si="0"/>
        <v>0.16000000000000003</v>
      </c>
      <c r="D25" s="12">
        <f t="shared" si="1"/>
        <v>0.40000000000000013</v>
      </c>
      <c r="E25" s="13"/>
      <c r="F25" s="12"/>
      <c r="G25" s="12"/>
      <c r="H25" s="12"/>
    </row>
    <row r="26" spans="1:8" ht="15" customHeight="1">
      <c r="A26" s="4">
        <f t="shared" si="3"/>
        <v>4.25</v>
      </c>
      <c r="B26" s="10">
        <f t="shared" si="2"/>
        <v>0.80952380952380953</v>
      </c>
      <c r="C26" s="11">
        <f t="shared" si="0"/>
        <v>0.16500000000000001</v>
      </c>
      <c r="D26" s="12">
        <f t="shared" si="1"/>
        <v>0.42000000000000004</v>
      </c>
      <c r="E26" s="13"/>
      <c r="F26" s="12"/>
      <c r="G26" s="12"/>
      <c r="H26" s="12"/>
    </row>
    <row r="27" spans="1:8" ht="15" customHeight="1">
      <c r="A27" s="4">
        <f t="shared" si="3"/>
        <v>4.5</v>
      </c>
      <c r="B27" s="10">
        <f t="shared" si="2"/>
        <v>0.81818181818181823</v>
      </c>
      <c r="C27" s="11">
        <f t="shared" si="0"/>
        <v>0.17000000000000004</v>
      </c>
      <c r="D27" s="12">
        <f t="shared" si="1"/>
        <v>0.44000000000000017</v>
      </c>
      <c r="E27" s="13"/>
      <c r="F27" s="12"/>
      <c r="G27" s="12"/>
      <c r="H27" s="12"/>
    </row>
    <row r="28" spans="1:8" ht="15" customHeight="1">
      <c r="A28" s="4">
        <f>A27+0.25</f>
        <v>4.75</v>
      </c>
      <c r="B28" s="10">
        <f t="shared" si="2"/>
        <v>0.82608695652173914</v>
      </c>
      <c r="C28" s="11">
        <f t="shared" si="0"/>
        <v>0.17500000000000004</v>
      </c>
      <c r="D28" s="12">
        <f t="shared" si="1"/>
        <v>0.46</v>
      </c>
      <c r="E28" s="13"/>
      <c r="F28" s="12"/>
      <c r="G28" s="12"/>
      <c r="H28" s="12"/>
    </row>
    <row r="29" spans="1:8" ht="15" customHeight="1">
      <c r="A29" s="4">
        <f t="shared" si="3"/>
        <v>5</v>
      </c>
      <c r="B29" s="10">
        <f t="shared" si="2"/>
        <v>0.83333333333333337</v>
      </c>
      <c r="C29" s="11">
        <f t="shared" si="0"/>
        <v>0.18000000000000002</v>
      </c>
      <c r="D29" s="12">
        <f t="shared" si="1"/>
        <v>0.48000000000000009</v>
      </c>
      <c r="E29" s="13"/>
      <c r="F29" s="12"/>
      <c r="G29" s="12"/>
      <c r="H29" s="12"/>
    </row>
    <row r="30" spans="1:8" ht="15" customHeight="1">
      <c r="A30" s="4">
        <f t="shared" si="3"/>
        <v>5.25</v>
      </c>
      <c r="B30" s="10">
        <f t="shared" si="2"/>
        <v>0.84</v>
      </c>
      <c r="C30" s="11">
        <f t="shared" si="0"/>
        <v>0.18500000000000003</v>
      </c>
      <c r="D30" s="12">
        <f t="shared" si="1"/>
        <v>0.49999999999999989</v>
      </c>
      <c r="E30" s="13"/>
      <c r="F30" s="12"/>
      <c r="G30" s="12"/>
      <c r="H30" s="12"/>
    </row>
    <row r="31" spans="1:8">
      <c r="A31" s="4">
        <f t="shared" si="3"/>
        <v>5.5</v>
      </c>
      <c r="B31" s="10">
        <f t="shared" si="2"/>
        <v>0.84615384615384615</v>
      </c>
      <c r="C31" s="11">
        <f t="shared" si="0"/>
        <v>0.19</v>
      </c>
      <c r="D31" s="12">
        <f t="shared" si="1"/>
        <v>0.52</v>
      </c>
      <c r="E31" s="13"/>
      <c r="F31" s="12"/>
      <c r="G31" s="12"/>
      <c r="H31" s="12"/>
    </row>
    <row r="32" spans="1:8">
      <c r="A32" s="4">
        <f t="shared" si="3"/>
        <v>5.75</v>
      </c>
      <c r="B32" s="10">
        <f t="shared" si="2"/>
        <v>0.85185185185185186</v>
      </c>
      <c r="C32" s="11">
        <f t="shared" si="0"/>
        <v>0.19500000000000006</v>
      </c>
      <c r="D32" s="12">
        <f t="shared" si="1"/>
        <v>0.54</v>
      </c>
      <c r="E32" s="13"/>
      <c r="F32" s="12"/>
      <c r="G32" s="12"/>
      <c r="H32" s="12"/>
    </row>
    <row r="33" spans="1:8">
      <c r="A33" s="4">
        <f t="shared" si="3"/>
        <v>6</v>
      </c>
      <c r="B33" s="10">
        <f t="shared" si="2"/>
        <v>0.8571428571428571</v>
      </c>
      <c r="C33" s="11">
        <f t="shared" si="0"/>
        <v>0.2</v>
      </c>
      <c r="D33" s="12">
        <f t="shared" si="1"/>
        <v>0.55999999999999983</v>
      </c>
      <c r="E33" s="13"/>
      <c r="F33" s="12"/>
      <c r="G33" s="12"/>
      <c r="H33" s="1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25"/>
  <sheetViews>
    <sheetView workbookViewId="0">
      <pane ySplit="1" topLeftCell="A2" activePane="bottomLeft" state="frozen"/>
      <selection pane="bottomLeft" activeCell="I47" sqref="I47"/>
    </sheetView>
  </sheetViews>
  <sheetFormatPr defaultRowHeight="12.75"/>
  <cols>
    <col min="1" max="1" width="9.28515625" style="31" bestFit="1" customWidth="1"/>
    <col min="2" max="2" width="7.140625" style="28" bestFit="1" customWidth="1"/>
    <col min="3" max="3" width="6.7109375" style="29" bestFit="1" customWidth="1"/>
    <col min="4" max="11" width="9.140625" style="31"/>
    <col min="12" max="12" width="4.85546875" style="31" customWidth="1"/>
    <col min="13" max="16384" width="9.140625" style="31"/>
  </cols>
  <sheetData>
    <row r="1" spans="1:18" ht="15.75">
      <c r="A1" s="23" t="s">
        <v>36</v>
      </c>
      <c r="B1" s="29" t="s">
        <v>37</v>
      </c>
      <c r="C1" s="29" t="s">
        <v>38</v>
      </c>
      <c r="D1" s="31" t="s">
        <v>39</v>
      </c>
      <c r="E1" s="31" t="s">
        <v>40</v>
      </c>
      <c r="F1" s="31" t="s">
        <v>41</v>
      </c>
      <c r="G1" s="31" t="s">
        <v>42</v>
      </c>
      <c r="I1" s="32" t="s">
        <v>9</v>
      </c>
      <c r="M1" s="31" t="s">
        <v>52</v>
      </c>
      <c r="N1" s="31" t="s">
        <v>53</v>
      </c>
      <c r="P1" s="31" t="s">
        <v>54</v>
      </c>
      <c r="Q1" s="31" t="s">
        <v>55</v>
      </c>
      <c r="R1" s="31" t="s">
        <v>56</v>
      </c>
    </row>
    <row r="2" spans="1:18">
      <c r="A2" s="24">
        <v>18294</v>
      </c>
      <c r="B2" s="25">
        <v>1.9689999999999999</v>
      </c>
      <c r="C2" s="25">
        <v>-0.05</v>
      </c>
      <c r="D2" s="31">
        <f>RANK(B2,B$2:B$721,0)</f>
        <v>297</v>
      </c>
      <c r="E2" s="31">
        <f>RANK(C2,C$2:C$721,0)</f>
        <v>503</v>
      </c>
      <c r="F2" s="31">
        <f>D2-E2</f>
        <v>-206</v>
      </c>
      <c r="G2" s="31">
        <f>F2^2</f>
        <v>42436</v>
      </c>
      <c r="I2" s="33">
        <f>CORREL(B2:B721,C2:C721)</f>
        <v>0.20594816144546793</v>
      </c>
      <c r="J2" s="31" t="s">
        <v>44</v>
      </c>
      <c r="M2" s="31">
        <f>IF(B2&lt;$H$4+$H$7*$H$5,1,0)</f>
        <v>0</v>
      </c>
      <c r="N2" s="31">
        <f>IF(B2&lt;($H$4+$I$6*$H$5),1,0)</f>
        <v>0</v>
      </c>
      <c r="P2" s="31">
        <f>IF(C2&lt;$I$4+$H$8*$I$5,1,0)</f>
        <v>0</v>
      </c>
      <c r="Q2" s="31">
        <f>IF(C2&lt;$I$4+$I$6*$I$5,1,0)</f>
        <v>0</v>
      </c>
      <c r="R2" s="31">
        <f>IF(C2&gt;$I$4-$I$6*$I$5,1,0)</f>
        <v>0</v>
      </c>
    </row>
    <row r="3" spans="1:18">
      <c r="A3" s="24">
        <v>18322</v>
      </c>
      <c r="B3" s="25">
        <v>1.9941</v>
      </c>
      <c r="C3" s="25">
        <v>7.7399999999999997E-2</v>
      </c>
      <c r="D3" s="31">
        <f t="shared" ref="D3:D66" si="0">RANK(B3,B$2:B$721,0)</f>
        <v>295</v>
      </c>
      <c r="E3" s="31">
        <f t="shared" ref="E3:E66" si="1">RANK(C3,C$2:C$721,0)</f>
        <v>455</v>
      </c>
      <c r="F3" s="31">
        <f t="shared" ref="F3:F66" si="2">D3-E3</f>
        <v>-160</v>
      </c>
      <c r="G3" s="31">
        <f t="shared" ref="G3:G66" si="3">F3^2</f>
        <v>25600</v>
      </c>
      <c r="I3" s="33">
        <f>1-(6*SUM(G2:G721)/(721*(721^2-1)))</f>
        <v>0.17759850571753866</v>
      </c>
      <c r="J3" s="31" t="s">
        <v>43</v>
      </c>
      <c r="L3" s="33"/>
      <c r="M3" s="31">
        <f t="shared" ref="M3:M66" si="4">IF(B3&lt;$H$4+$H$7*$H$5,1,0)</f>
        <v>0</v>
      </c>
      <c r="N3" s="31">
        <f t="shared" ref="N3:N66" si="5">IF(B3&lt;($H$4+$I$6*$H$5),1,0)</f>
        <v>0</v>
      </c>
      <c r="P3" s="31">
        <f t="shared" ref="P3:P66" si="6">IF(C3&lt;$I$4+$H$8*$I$5,1,0)</f>
        <v>0</v>
      </c>
      <c r="Q3" s="31">
        <f t="shared" ref="Q3:Q66" si="7">IF(C3&lt;$I$4+$I$6*$I$5,1,0)</f>
        <v>0</v>
      </c>
      <c r="R3" s="31">
        <f t="shared" ref="R3:R66" si="8">IF(C3&gt;$I$4-$I$6*$I$5,1,0)</f>
        <v>0</v>
      </c>
    </row>
    <row r="4" spans="1:18">
      <c r="A4" s="24">
        <v>18353</v>
      </c>
      <c r="B4" s="25">
        <v>0.69690000000000007</v>
      </c>
      <c r="C4" s="25">
        <v>4.0000000000000001E-3</v>
      </c>
      <c r="D4" s="31">
        <f t="shared" si="0"/>
        <v>400</v>
      </c>
      <c r="E4" s="31">
        <f t="shared" si="1"/>
        <v>483</v>
      </c>
      <c r="F4" s="31">
        <f t="shared" si="2"/>
        <v>-83</v>
      </c>
      <c r="G4" s="31">
        <f t="shared" si="3"/>
        <v>6889</v>
      </c>
      <c r="H4" s="29">
        <f>AVERAGE(B2:B721)</f>
        <v>0.96683472097222289</v>
      </c>
      <c r="I4" s="29">
        <f>AVERAGE(C2:C721)</f>
        <v>0.51469986027777737</v>
      </c>
      <c r="J4" s="31" t="s">
        <v>47</v>
      </c>
      <c r="L4" s="33"/>
      <c r="M4" s="31">
        <f t="shared" si="4"/>
        <v>0</v>
      </c>
      <c r="N4" s="31">
        <f t="shared" si="5"/>
        <v>0</v>
      </c>
      <c r="P4" s="31">
        <f t="shared" si="6"/>
        <v>0</v>
      </c>
      <c r="Q4" s="31">
        <f t="shared" si="7"/>
        <v>0</v>
      </c>
      <c r="R4" s="31">
        <f t="shared" si="8"/>
        <v>0</v>
      </c>
    </row>
    <row r="5" spans="1:18">
      <c r="A5" s="24">
        <v>18383</v>
      </c>
      <c r="B5" s="25">
        <v>4.8583001000000001</v>
      </c>
      <c r="C5" s="25">
        <v>7.7300000000000008E-2</v>
      </c>
      <c r="D5" s="31">
        <f t="shared" si="0"/>
        <v>117</v>
      </c>
      <c r="E5" s="31">
        <f t="shared" si="1"/>
        <v>456</v>
      </c>
      <c r="F5" s="31">
        <f t="shared" si="2"/>
        <v>-339</v>
      </c>
      <c r="G5" s="31">
        <f t="shared" si="3"/>
        <v>114921</v>
      </c>
      <c r="H5" s="33">
        <f>STDEVP(B2:B721)</f>
        <v>4.2440736330214053</v>
      </c>
      <c r="I5" s="33">
        <f>STDEVP(C2:C721)</f>
        <v>1.4557170206547252</v>
      </c>
      <c r="J5" s="31" t="s">
        <v>48</v>
      </c>
      <c r="M5" s="31">
        <f t="shared" si="4"/>
        <v>0</v>
      </c>
      <c r="N5" s="31">
        <f t="shared" si="5"/>
        <v>0</v>
      </c>
      <c r="P5" s="31">
        <f t="shared" si="6"/>
        <v>0</v>
      </c>
      <c r="Q5" s="31">
        <f t="shared" si="7"/>
        <v>0</v>
      </c>
      <c r="R5" s="31">
        <f t="shared" si="8"/>
        <v>0</v>
      </c>
    </row>
    <row r="6" spans="1:18">
      <c r="A6" s="24">
        <v>18414</v>
      </c>
      <c r="B6" s="25">
        <v>5.0912999000000001</v>
      </c>
      <c r="C6" s="25">
        <v>0.19870000000000002</v>
      </c>
      <c r="D6" s="31">
        <f t="shared" si="0"/>
        <v>98</v>
      </c>
      <c r="E6" s="31">
        <f t="shared" si="1"/>
        <v>408</v>
      </c>
      <c r="F6" s="31">
        <f t="shared" si="2"/>
        <v>-310</v>
      </c>
      <c r="G6" s="31">
        <f t="shared" si="3"/>
        <v>96100</v>
      </c>
      <c r="I6" s="29">
        <f>NORMSINV(0.01)</f>
        <v>-2.3263478740408488</v>
      </c>
      <c r="J6" s="31" t="s">
        <v>51</v>
      </c>
      <c r="M6" s="31">
        <f t="shared" si="4"/>
        <v>0</v>
      </c>
      <c r="N6" s="31">
        <f t="shared" si="5"/>
        <v>0</v>
      </c>
      <c r="P6" s="31">
        <f t="shared" si="6"/>
        <v>0</v>
      </c>
      <c r="Q6" s="31">
        <f t="shared" si="7"/>
        <v>0</v>
      </c>
      <c r="R6" s="31">
        <f t="shared" si="8"/>
        <v>0</v>
      </c>
    </row>
    <row r="7" spans="1:18">
      <c r="A7" s="24">
        <v>18444</v>
      </c>
      <c r="B7" s="25">
        <v>-5.4845999999999995</v>
      </c>
      <c r="C7" s="25">
        <v>2.7900000000000001E-2</v>
      </c>
      <c r="D7" s="31">
        <f t="shared" si="0"/>
        <v>675</v>
      </c>
      <c r="E7" s="31">
        <f t="shared" si="1"/>
        <v>473</v>
      </c>
      <c r="F7" s="31">
        <f t="shared" si="2"/>
        <v>202</v>
      </c>
      <c r="G7" s="31">
        <f t="shared" si="3"/>
        <v>40804</v>
      </c>
      <c r="H7" s="33">
        <f>-TINV(0.02,7)</f>
        <v>-2.9979515663577763</v>
      </c>
      <c r="I7" s="31">
        <v>7</v>
      </c>
      <c r="J7" s="31" t="s">
        <v>45</v>
      </c>
      <c r="M7" s="31">
        <f t="shared" si="4"/>
        <v>0</v>
      </c>
      <c r="N7" s="31">
        <f t="shared" si="5"/>
        <v>0</v>
      </c>
      <c r="P7" s="31">
        <f t="shared" si="6"/>
        <v>0</v>
      </c>
      <c r="Q7" s="31">
        <f t="shared" si="7"/>
        <v>0</v>
      </c>
      <c r="R7" s="31">
        <f t="shared" si="8"/>
        <v>0</v>
      </c>
    </row>
    <row r="8" spans="1:18">
      <c r="A8" s="24">
        <v>18475</v>
      </c>
      <c r="B8" s="25">
        <v>1.1871</v>
      </c>
      <c r="C8" s="25">
        <v>0.20270000000000002</v>
      </c>
      <c r="D8" s="31">
        <f t="shared" si="0"/>
        <v>364</v>
      </c>
      <c r="E8" s="31">
        <f t="shared" si="1"/>
        <v>404</v>
      </c>
      <c r="F8" s="31">
        <f t="shared" si="2"/>
        <v>-40</v>
      </c>
      <c r="G8" s="31">
        <f t="shared" si="3"/>
        <v>1600</v>
      </c>
      <c r="H8" s="33">
        <f>-TINV(0.02,3)</f>
        <v>-4.5407028584215041</v>
      </c>
      <c r="I8" s="31">
        <v>3</v>
      </c>
      <c r="J8" s="31" t="s">
        <v>46</v>
      </c>
      <c r="M8" s="31">
        <f t="shared" si="4"/>
        <v>0</v>
      </c>
      <c r="N8" s="31">
        <f t="shared" si="5"/>
        <v>0</v>
      </c>
      <c r="P8" s="31">
        <f t="shared" si="6"/>
        <v>0</v>
      </c>
      <c r="Q8" s="31">
        <f t="shared" si="7"/>
        <v>0</v>
      </c>
      <c r="R8" s="31">
        <f t="shared" si="8"/>
        <v>0</v>
      </c>
    </row>
    <row r="9" spans="1:18">
      <c r="A9" s="24">
        <v>18506</v>
      </c>
      <c r="B9" s="25">
        <v>4.4282000999999998</v>
      </c>
      <c r="C9" s="25">
        <v>-7.2999999999999995E-2</v>
      </c>
      <c r="D9" s="31">
        <f t="shared" si="0"/>
        <v>140</v>
      </c>
      <c r="E9" s="31">
        <f t="shared" si="1"/>
        <v>509</v>
      </c>
      <c r="F9" s="31">
        <f t="shared" si="2"/>
        <v>-369</v>
      </c>
      <c r="G9" s="31">
        <f t="shared" si="3"/>
        <v>136161</v>
      </c>
      <c r="I9" s="33"/>
      <c r="M9" s="31">
        <f t="shared" si="4"/>
        <v>0</v>
      </c>
      <c r="N9" s="31">
        <f t="shared" si="5"/>
        <v>0</v>
      </c>
      <c r="P9" s="31">
        <f t="shared" si="6"/>
        <v>0</v>
      </c>
      <c r="Q9" s="31">
        <f t="shared" si="7"/>
        <v>0</v>
      </c>
      <c r="R9" s="31">
        <f t="shared" si="8"/>
        <v>0</v>
      </c>
    </row>
    <row r="10" spans="1:18">
      <c r="A10" s="24">
        <v>18536</v>
      </c>
      <c r="B10" s="25">
        <v>5.9175000000000004</v>
      </c>
      <c r="C10" s="25">
        <v>-3.9E-2</v>
      </c>
      <c r="D10" s="31">
        <f t="shared" si="0"/>
        <v>68</v>
      </c>
      <c r="E10" s="31">
        <f t="shared" si="1"/>
        <v>496</v>
      </c>
      <c r="F10" s="31">
        <f t="shared" si="2"/>
        <v>-428</v>
      </c>
      <c r="G10" s="31">
        <f t="shared" si="3"/>
        <v>183184</v>
      </c>
      <c r="H10" s="34">
        <f t="array" ref="H10:I11">MMULT(TRANSPOSE(returns),returns)/720 - MMULT(TRANSPOSE(means),means)</f>
        <v>18.012161002507515</v>
      </c>
      <c r="I10" s="34">
        <v>1.2723827988331537</v>
      </c>
      <c r="J10" s="31" t="s">
        <v>49</v>
      </c>
      <c r="M10" s="31">
        <f t="shared" si="4"/>
        <v>0</v>
      </c>
      <c r="N10" s="31">
        <f t="shared" si="5"/>
        <v>0</v>
      </c>
      <c r="P10" s="31">
        <f t="shared" si="6"/>
        <v>0</v>
      </c>
      <c r="Q10" s="31">
        <f t="shared" si="7"/>
        <v>0</v>
      </c>
      <c r="R10" s="31">
        <f t="shared" si="8"/>
        <v>0</v>
      </c>
    </row>
    <row r="11" spans="1:18">
      <c r="A11" s="24">
        <v>18567</v>
      </c>
      <c r="B11" s="25">
        <v>0.92549999999999999</v>
      </c>
      <c r="C11" s="25">
        <v>9.1000000000000004E-3</v>
      </c>
      <c r="D11" s="31">
        <f t="shared" si="0"/>
        <v>389</v>
      </c>
      <c r="E11" s="31">
        <f t="shared" si="1"/>
        <v>481</v>
      </c>
      <c r="F11" s="31">
        <f t="shared" si="2"/>
        <v>-92</v>
      </c>
      <c r="G11" s="31">
        <f t="shared" si="3"/>
        <v>8464</v>
      </c>
      <c r="H11" s="34">
        <v>1.2723827988331537</v>
      </c>
      <c r="I11" s="34">
        <v>2.1191120442238693</v>
      </c>
      <c r="M11" s="31">
        <f t="shared" si="4"/>
        <v>0</v>
      </c>
      <c r="N11" s="31">
        <f t="shared" si="5"/>
        <v>0</v>
      </c>
      <c r="P11" s="31">
        <f t="shared" si="6"/>
        <v>0</v>
      </c>
      <c r="Q11" s="31">
        <f t="shared" si="7"/>
        <v>0</v>
      </c>
      <c r="R11" s="31">
        <f t="shared" si="8"/>
        <v>0</v>
      </c>
    </row>
    <row r="12" spans="1:18">
      <c r="A12" s="24">
        <v>18597</v>
      </c>
      <c r="B12" s="25">
        <v>1.6897</v>
      </c>
      <c r="C12" s="25">
        <v>0.18109999999999998</v>
      </c>
      <c r="D12" s="31">
        <f t="shared" si="0"/>
        <v>323</v>
      </c>
      <c r="E12" s="31">
        <f t="shared" si="1"/>
        <v>417</v>
      </c>
      <c r="F12" s="31">
        <f t="shared" si="2"/>
        <v>-94</v>
      </c>
      <c r="G12" s="31">
        <f t="shared" si="3"/>
        <v>8836</v>
      </c>
      <c r="M12" s="31">
        <f t="shared" si="4"/>
        <v>0</v>
      </c>
      <c r="N12" s="31">
        <f t="shared" si="5"/>
        <v>0</v>
      </c>
      <c r="P12" s="31">
        <f t="shared" si="6"/>
        <v>0</v>
      </c>
      <c r="Q12" s="31">
        <f t="shared" si="7"/>
        <v>0</v>
      </c>
      <c r="R12" s="31">
        <f t="shared" si="8"/>
        <v>0</v>
      </c>
    </row>
    <row r="13" spans="1:18">
      <c r="A13" s="24">
        <v>18628</v>
      </c>
      <c r="B13" s="25">
        <v>5.1256001000000007</v>
      </c>
      <c r="C13" s="25">
        <v>8.3299999999999999E-2</v>
      </c>
      <c r="D13" s="31">
        <f t="shared" si="0"/>
        <v>96</v>
      </c>
      <c r="E13" s="31">
        <f t="shared" si="1"/>
        <v>454</v>
      </c>
      <c r="F13" s="31">
        <f t="shared" si="2"/>
        <v>-358</v>
      </c>
      <c r="G13" s="31">
        <f t="shared" si="3"/>
        <v>128164</v>
      </c>
      <c r="H13" s="34">
        <f t="array" ref="H13:I14">H10:I11/MMULT(TRANSPOSE(sigma),sigma)</f>
        <v>1.0000000000000002</v>
      </c>
      <c r="I13" s="34">
        <v>0.20594816144546771</v>
      </c>
      <c r="J13" s="31" t="s">
        <v>50</v>
      </c>
      <c r="M13" s="31">
        <f t="shared" si="4"/>
        <v>0</v>
      </c>
      <c r="N13" s="31">
        <f t="shared" si="5"/>
        <v>0</v>
      </c>
      <c r="P13" s="31">
        <f t="shared" si="6"/>
        <v>0</v>
      </c>
      <c r="Q13" s="31">
        <f t="shared" si="7"/>
        <v>0</v>
      </c>
      <c r="R13" s="31">
        <f t="shared" si="8"/>
        <v>0</v>
      </c>
    </row>
    <row r="14" spans="1:18">
      <c r="A14" s="24">
        <v>18659</v>
      </c>
      <c r="B14" s="25">
        <v>6.3693999999999997</v>
      </c>
      <c r="C14" s="25">
        <v>0.21870000000000001</v>
      </c>
      <c r="D14" s="31">
        <f t="shared" si="0"/>
        <v>55</v>
      </c>
      <c r="E14" s="31">
        <f t="shared" si="1"/>
        <v>399</v>
      </c>
      <c r="F14" s="31">
        <f t="shared" si="2"/>
        <v>-344</v>
      </c>
      <c r="G14" s="31">
        <f t="shared" si="3"/>
        <v>118336</v>
      </c>
      <c r="H14" s="34">
        <v>0.20594816144546771</v>
      </c>
      <c r="I14" s="34">
        <v>0.99999999999999978</v>
      </c>
      <c r="M14" s="31">
        <f t="shared" si="4"/>
        <v>0</v>
      </c>
      <c r="N14" s="31">
        <f t="shared" si="5"/>
        <v>0</v>
      </c>
      <c r="P14" s="31">
        <f t="shared" si="6"/>
        <v>0</v>
      </c>
      <c r="Q14" s="31">
        <f t="shared" si="7"/>
        <v>0</v>
      </c>
      <c r="R14" s="31">
        <f t="shared" si="8"/>
        <v>0</v>
      </c>
    </row>
    <row r="15" spans="1:18">
      <c r="A15" s="24">
        <v>18687</v>
      </c>
      <c r="B15" s="25">
        <v>1.5697000999999999</v>
      </c>
      <c r="C15" s="25">
        <v>6.5500000000000003E-2</v>
      </c>
      <c r="D15" s="31">
        <f t="shared" si="0"/>
        <v>337</v>
      </c>
      <c r="E15" s="31">
        <f t="shared" si="1"/>
        <v>462</v>
      </c>
      <c r="F15" s="31">
        <f t="shared" si="2"/>
        <v>-125</v>
      </c>
      <c r="G15" s="31">
        <f t="shared" si="3"/>
        <v>15625</v>
      </c>
      <c r="M15" s="31">
        <f t="shared" si="4"/>
        <v>0</v>
      </c>
      <c r="N15" s="31">
        <f t="shared" si="5"/>
        <v>0</v>
      </c>
      <c r="P15" s="31">
        <f t="shared" si="6"/>
        <v>0</v>
      </c>
      <c r="Q15" s="31">
        <f t="shared" si="7"/>
        <v>0</v>
      </c>
      <c r="R15" s="31">
        <f t="shared" si="8"/>
        <v>0</v>
      </c>
    </row>
    <row r="16" spans="1:18">
      <c r="A16" s="24">
        <v>18718</v>
      </c>
      <c r="B16" s="25">
        <v>-1.5596000000000001</v>
      </c>
      <c r="C16" s="25">
        <v>-1.268</v>
      </c>
      <c r="D16" s="31">
        <f t="shared" si="0"/>
        <v>541</v>
      </c>
      <c r="E16" s="31">
        <f t="shared" si="1"/>
        <v>667</v>
      </c>
      <c r="F16" s="31">
        <f t="shared" si="2"/>
        <v>-126</v>
      </c>
      <c r="G16" s="31">
        <f t="shared" si="3"/>
        <v>15876</v>
      </c>
      <c r="M16" s="31">
        <f t="shared" si="4"/>
        <v>0</v>
      </c>
      <c r="N16" s="31">
        <f t="shared" si="5"/>
        <v>0</v>
      </c>
      <c r="P16" s="31">
        <f t="shared" si="6"/>
        <v>0</v>
      </c>
      <c r="Q16" s="31">
        <f t="shared" si="7"/>
        <v>0</v>
      </c>
      <c r="R16" s="31">
        <f t="shared" si="8"/>
        <v>0</v>
      </c>
    </row>
    <row r="17" spans="1:18">
      <c r="A17" s="24">
        <v>18748</v>
      </c>
      <c r="B17" s="25">
        <v>5.0934999999999997</v>
      </c>
      <c r="C17" s="25">
        <v>0.5746</v>
      </c>
      <c r="D17" s="31">
        <f t="shared" si="0"/>
        <v>97</v>
      </c>
      <c r="E17" s="31">
        <f t="shared" si="1"/>
        <v>301</v>
      </c>
      <c r="F17" s="31">
        <f t="shared" si="2"/>
        <v>-204</v>
      </c>
      <c r="G17" s="31">
        <f t="shared" si="3"/>
        <v>41616</v>
      </c>
      <c r="H17" s="31">
        <f>SUM(M2:M721)</f>
        <v>4</v>
      </c>
      <c r="I17" s="31">
        <f>SUM(N2:N721)</f>
        <v>12</v>
      </c>
      <c r="K17" s="31">
        <f>SUM(P2:P721)</f>
        <v>0</v>
      </c>
      <c r="L17" s="31">
        <f>SUM(Q2:Q721)</f>
        <v>9</v>
      </c>
      <c r="M17" s="31">
        <f t="shared" si="4"/>
        <v>0</v>
      </c>
      <c r="N17" s="31">
        <f t="shared" si="5"/>
        <v>0</v>
      </c>
      <c r="P17" s="31">
        <f t="shared" si="6"/>
        <v>0</v>
      </c>
      <c r="Q17" s="31">
        <f t="shared" si="7"/>
        <v>0</v>
      </c>
      <c r="R17" s="31">
        <f t="shared" si="8"/>
        <v>0</v>
      </c>
    </row>
    <row r="18" spans="1:18">
      <c r="A18" s="24">
        <v>18779</v>
      </c>
      <c r="B18" s="25">
        <v>-2.9871000000000003</v>
      </c>
      <c r="C18" s="25">
        <v>-0.40400000000000003</v>
      </c>
      <c r="D18" s="31">
        <f t="shared" si="0"/>
        <v>615</v>
      </c>
      <c r="E18" s="31">
        <f t="shared" si="1"/>
        <v>580</v>
      </c>
      <c r="F18" s="31">
        <f t="shared" si="2"/>
        <v>35</v>
      </c>
      <c r="G18" s="31">
        <f t="shared" si="3"/>
        <v>1225</v>
      </c>
      <c r="M18" s="31">
        <f t="shared" si="4"/>
        <v>0</v>
      </c>
      <c r="N18" s="31">
        <f t="shared" si="5"/>
        <v>0</v>
      </c>
      <c r="P18" s="31">
        <f t="shared" si="6"/>
        <v>0</v>
      </c>
      <c r="Q18" s="31">
        <f t="shared" si="7"/>
        <v>0</v>
      </c>
      <c r="R18" s="31">
        <f t="shared" si="8"/>
        <v>0</v>
      </c>
    </row>
    <row r="19" spans="1:18">
      <c r="A19" s="24">
        <v>18809</v>
      </c>
      <c r="B19" s="25">
        <v>-2.2770001</v>
      </c>
      <c r="C19" s="25">
        <v>0.49909999999999999</v>
      </c>
      <c r="D19" s="31">
        <f t="shared" si="0"/>
        <v>582</v>
      </c>
      <c r="E19" s="31">
        <f t="shared" si="1"/>
        <v>324</v>
      </c>
      <c r="F19" s="31">
        <f t="shared" si="2"/>
        <v>258</v>
      </c>
      <c r="G19" s="31">
        <f t="shared" si="3"/>
        <v>66564</v>
      </c>
      <c r="H19" s="31">
        <f>H17/720</f>
        <v>5.5555555555555558E-3</v>
      </c>
      <c r="I19" s="31">
        <f>I17/720</f>
        <v>1.6666666666666666E-2</v>
      </c>
      <c r="K19" s="31">
        <f>K17/720</f>
        <v>0</v>
      </c>
      <c r="L19" s="31">
        <f>L17/720</f>
        <v>1.2500000000000001E-2</v>
      </c>
      <c r="M19" s="31">
        <f t="shared" si="4"/>
        <v>0</v>
      </c>
      <c r="N19" s="31">
        <f t="shared" si="5"/>
        <v>0</v>
      </c>
      <c r="P19" s="31">
        <f t="shared" si="6"/>
        <v>0</v>
      </c>
      <c r="Q19" s="31">
        <f t="shared" si="7"/>
        <v>0</v>
      </c>
      <c r="R19" s="31">
        <f t="shared" si="8"/>
        <v>0</v>
      </c>
    </row>
    <row r="20" spans="1:18">
      <c r="A20" s="24">
        <v>18840</v>
      </c>
      <c r="B20" s="25">
        <v>7.1088000999999998</v>
      </c>
      <c r="C20" s="25">
        <v>0.57739999999999991</v>
      </c>
      <c r="D20" s="31">
        <f t="shared" si="0"/>
        <v>39</v>
      </c>
      <c r="E20" s="31">
        <f t="shared" si="1"/>
        <v>300</v>
      </c>
      <c r="F20" s="31">
        <f t="shared" si="2"/>
        <v>-261</v>
      </c>
      <c r="G20" s="31">
        <f t="shared" si="3"/>
        <v>68121</v>
      </c>
      <c r="M20" s="31">
        <f t="shared" si="4"/>
        <v>0</v>
      </c>
      <c r="N20" s="31">
        <f t="shared" si="5"/>
        <v>0</v>
      </c>
      <c r="P20" s="31">
        <f t="shared" si="6"/>
        <v>0</v>
      </c>
      <c r="Q20" s="31">
        <f t="shared" si="7"/>
        <v>0</v>
      </c>
      <c r="R20" s="31">
        <f t="shared" si="8"/>
        <v>0</v>
      </c>
    </row>
    <row r="21" spans="1:18">
      <c r="A21" s="24">
        <v>18871</v>
      </c>
      <c r="B21" s="25">
        <v>4.7768001</v>
      </c>
      <c r="C21" s="25">
        <v>0.35549999999999998</v>
      </c>
      <c r="D21" s="31">
        <f t="shared" si="0"/>
        <v>119</v>
      </c>
      <c r="E21" s="31">
        <f t="shared" si="1"/>
        <v>358</v>
      </c>
      <c r="F21" s="31">
        <f t="shared" si="2"/>
        <v>-239</v>
      </c>
      <c r="G21" s="31">
        <f t="shared" si="3"/>
        <v>57121</v>
      </c>
      <c r="L21" s="31">
        <f>SUM(R2:R721)</f>
        <v>19</v>
      </c>
      <c r="M21" s="31">
        <f t="shared" si="4"/>
        <v>0</v>
      </c>
      <c r="N21" s="31">
        <f t="shared" si="5"/>
        <v>0</v>
      </c>
      <c r="P21" s="31">
        <f t="shared" si="6"/>
        <v>0</v>
      </c>
      <c r="Q21" s="31">
        <f t="shared" si="7"/>
        <v>0</v>
      </c>
      <c r="R21" s="31">
        <f t="shared" si="8"/>
        <v>0</v>
      </c>
    </row>
    <row r="22" spans="1:18">
      <c r="A22" s="24">
        <v>18901</v>
      </c>
      <c r="B22" s="25">
        <v>0.12889999999999999</v>
      </c>
      <c r="C22" s="25">
        <v>-0.56899999999999995</v>
      </c>
      <c r="D22" s="31">
        <f t="shared" si="0"/>
        <v>442</v>
      </c>
      <c r="E22" s="31">
        <f t="shared" si="1"/>
        <v>606</v>
      </c>
      <c r="F22" s="31">
        <f t="shared" si="2"/>
        <v>-164</v>
      </c>
      <c r="G22" s="31">
        <f t="shared" si="3"/>
        <v>26896</v>
      </c>
      <c r="M22" s="31">
        <f t="shared" si="4"/>
        <v>0</v>
      </c>
      <c r="N22" s="31">
        <f t="shared" si="5"/>
        <v>0</v>
      </c>
      <c r="P22" s="31">
        <f t="shared" si="6"/>
        <v>0</v>
      </c>
      <c r="Q22" s="31">
        <f t="shared" si="7"/>
        <v>0</v>
      </c>
      <c r="R22" s="31">
        <f t="shared" si="8"/>
        <v>0</v>
      </c>
    </row>
    <row r="23" spans="1:18">
      <c r="A23" s="24">
        <v>18932</v>
      </c>
      <c r="B23" s="25">
        <v>-1.0318000000000001</v>
      </c>
      <c r="C23" s="25">
        <v>0.16139999999999999</v>
      </c>
      <c r="D23" s="31">
        <f t="shared" si="0"/>
        <v>508</v>
      </c>
      <c r="E23" s="31">
        <f t="shared" si="1"/>
        <v>428</v>
      </c>
      <c r="F23" s="31">
        <f t="shared" si="2"/>
        <v>80</v>
      </c>
      <c r="G23" s="31">
        <f t="shared" si="3"/>
        <v>6400</v>
      </c>
      <c r="L23" s="31">
        <f>L21/720</f>
        <v>2.6388888888888889E-2</v>
      </c>
      <c r="M23" s="31">
        <f t="shared" si="4"/>
        <v>0</v>
      </c>
      <c r="N23" s="31">
        <f t="shared" si="5"/>
        <v>0</v>
      </c>
      <c r="P23" s="31">
        <f t="shared" si="6"/>
        <v>0</v>
      </c>
      <c r="Q23" s="31">
        <f t="shared" si="7"/>
        <v>0</v>
      </c>
      <c r="R23" s="31">
        <f t="shared" si="8"/>
        <v>0</v>
      </c>
    </row>
    <row r="24" spans="1:18">
      <c r="A24" s="24">
        <v>18962</v>
      </c>
      <c r="B24" s="25">
        <v>0.95899999999999996</v>
      </c>
      <c r="C24" s="25">
        <v>0.32490000000000002</v>
      </c>
      <c r="D24" s="31">
        <f t="shared" si="0"/>
        <v>385</v>
      </c>
      <c r="E24" s="31">
        <f t="shared" si="1"/>
        <v>369</v>
      </c>
      <c r="F24" s="31">
        <f t="shared" si="2"/>
        <v>16</v>
      </c>
      <c r="G24" s="31">
        <f t="shared" si="3"/>
        <v>256</v>
      </c>
      <c r="M24" s="31">
        <f t="shared" si="4"/>
        <v>0</v>
      </c>
      <c r="N24" s="31">
        <f t="shared" si="5"/>
        <v>0</v>
      </c>
      <c r="P24" s="31">
        <f t="shared" si="6"/>
        <v>0</v>
      </c>
      <c r="Q24" s="31">
        <f t="shared" si="7"/>
        <v>0</v>
      </c>
      <c r="R24" s="31">
        <f t="shared" si="8"/>
        <v>0</v>
      </c>
    </row>
    <row r="25" spans="1:18">
      <c r="A25" s="24">
        <v>18993</v>
      </c>
      <c r="B25" s="25">
        <v>4.2394999000000002</v>
      </c>
      <c r="C25" s="25">
        <v>-0.158</v>
      </c>
      <c r="D25" s="31">
        <f t="shared" si="0"/>
        <v>151</v>
      </c>
      <c r="E25" s="31">
        <f t="shared" si="1"/>
        <v>531</v>
      </c>
      <c r="F25" s="31">
        <f t="shared" si="2"/>
        <v>-380</v>
      </c>
      <c r="G25" s="31">
        <f t="shared" si="3"/>
        <v>144400</v>
      </c>
      <c r="M25" s="31">
        <f t="shared" si="4"/>
        <v>0</v>
      </c>
      <c r="N25" s="31">
        <f t="shared" si="5"/>
        <v>0</v>
      </c>
      <c r="P25" s="31">
        <f t="shared" si="6"/>
        <v>0</v>
      </c>
      <c r="Q25" s="31">
        <f t="shared" si="7"/>
        <v>0</v>
      </c>
      <c r="R25" s="31">
        <f t="shared" si="8"/>
        <v>0</v>
      </c>
    </row>
    <row r="26" spans="1:18">
      <c r="A26" s="24">
        <v>19024</v>
      </c>
      <c r="B26" s="25">
        <v>1.8089999999999999</v>
      </c>
      <c r="C26" s="25">
        <v>0.37709999999999999</v>
      </c>
      <c r="D26" s="31">
        <f t="shared" si="0"/>
        <v>313</v>
      </c>
      <c r="E26" s="31">
        <f t="shared" si="1"/>
        <v>352</v>
      </c>
      <c r="F26" s="31">
        <f t="shared" si="2"/>
        <v>-39</v>
      </c>
      <c r="G26" s="31">
        <f t="shared" si="3"/>
        <v>1521</v>
      </c>
      <c r="M26" s="31">
        <f t="shared" si="4"/>
        <v>0</v>
      </c>
      <c r="N26" s="31">
        <f t="shared" si="5"/>
        <v>0</v>
      </c>
      <c r="P26" s="31">
        <f t="shared" si="6"/>
        <v>0</v>
      </c>
      <c r="Q26" s="31">
        <f t="shared" si="7"/>
        <v>0</v>
      </c>
      <c r="R26" s="31">
        <f t="shared" si="8"/>
        <v>0</v>
      </c>
    </row>
    <row r="27" spans="1:18">
      <c r="A27" s="24">
        <v>19053</v>
      </c>
      <c r="B27" s="25">
        <v>-2.8169000999999998</v>
      </c>
      <c r="C27" s="25">
        <v>-0.20200000000000001</v>
      </c>
      <c r="D27" s="31">
        <f t="shared" si="0"/>
        <v>610</v>
      </c>
      <c r="E27" s="31">
        <f t="shared" si="1"/>
        <v>547</v>
      </c>
      <c r="F27" s="31">
        <f t="shared" si="2"/>
        <v>63</v>
      </c>
      <c r="G27" s="31">
        <f t="shared" si="3"/>
        <v>3969</v>
      </c>
      <c r="M27" s="31">
        <f t="shared" si="4"/>
        <v>0</v>
      </c>
      <c r="N27" s="31">
        <f t="shared" si="5"/>
        <v>0</v>
      </c>
      <c r="P27" s="31">
        <f t="shared" si="6"/>
        <v>0</v>
      </c>
      <c r="Q27" s="31">
        <f t="shared" si="7"/>
        <v>0</v>
      </c>
      <c r="R27" s="31">
        <f t="shared" si="8"/>
        <v>0</v>
      </c>
    </row>
    <row r="28" spans="1:18">
      <c r="A28" s="24">
        <v>19084</v>
      </c>
      <c r="B28" s="25">
        <v>5.0301</v>
      </c>
      <c r="C28" s="25">
        <v>0.66569999999999996</v>
      </c>
      <c r="D28" s="31">
        <f t="shared" si="0"/>
        <v>104</v>
      </c>
      <c r="E28" s="31">
        <f t="shared" si="1"/>
        <v>277</v>
      </c>
      <c r="F28" s="31">
        <f t="shared" si="2"/>
        <v>-173</v>
      </c>
      <c r="G28" s="31">
        <f t="shared" si="3"/>
        <v>29929</v>
      </c>
      <c r="M28" s="31">
        <f t="shared" si="4"/>
        <v>0</v>
      </c>
      <c r="N28" s="31">
        <f t="shared" si="5"/>
        <v>0</v>
      </c>
      <c r="P28" s="31">
        <f t="shared" si="6"/>
        <v>0</v>
      </c>
      <c r="Q28" s="31">
        <f t="shared" si="7"/>
        <v>0</v>
      </c>
      <c r="R28" s="31">
        <f t="shared" si="8"/>
        <v>0</v>
      </c>
    </row>
    <row r="29" spans="1:18">
      <c r="A29" s="24">
        <v>19114</v>
      </c>
      <c r="B29" s="25">
        <v>-4.0213000000000001</v>
      </c>
      <c r="C29" s="25">
        <v>0.53859999999999997</v>
      </c>
      <c r="D29" s="31">
        <f t="shared" si="0"/>
        <v>643</v>
      </c>
      <c r="E29" s="31">
        <f t="shared" si="1"/>
        <v>312</v>
      </c>
      <c r="F29" s="31">
        <f t="shared" si="2"/>
        <v>331</v>
      </c>
      <c r="G29" s="31">
        <f t="shared" si="3"/>
        <v>109561</v>
      </c>
      <c r="M29" s="31">
        <f t="shared" si="4"/>
        <v>0</v>
      </c>
      <c r="N29" s="31">
        <f t="shared" si="5"/>
        <v>0</v>
      </c>
      <c r="P29" s="31">
        <f t="shared" si="6"/>
        <v>0</v>
      </c>
      <c r="Q29" s="31">
        <f t="shared" si="7"/>
        <v>0</v>
      </c>
      <c r="R29" s="31">
        <f t="shared" si="8"/>
        <v>0</v>
      </c>
    </row>
    <row r="30" spans="1:18">
      <c r="A30" s="24">
        <v>19145</v>
      </c>
      <c r="B30" s="25">
        <v>3.4304999</v>
      </c>
      <c r="C30" s="25">
        <v>0.1928</v>
      </c>
      <c r="D30" s="31">
        <f t="shared" si="0"/>
        <v>204</v>
      </c>
      <c r="E30" s="31">
        <f t="shared" si="1"/>
        <v>411</v>
      </c>
      <c r="F30" s="31">
        <f t="shared" si="2"/>
        <v>-207</v>
      </c>
      <c r="G30" s="31">
        <f t="shared" si="3"/>
        <v>42849</v>
      </c>
      <c r="M30" s="31">
        <f t="shared" si="4"/>
        <v>0</v>
      </c>
      <c r="N30" s="31">
        <f t="shared" si="5"/>
        <v>0</v>
      </c>
      <c r="P30" s="31">
        <f t="shared" si="6"/>
        <v>0</v>
      </c>
      <c r="Q30" s="31">
        <f t="shared" si="7"/>
        <v>0</v>
      </c>
      <c r="R30" s="31">
        <f t="shared" si="8"/>
        <v>0</v>
      </c>
    </row>
    <row r="31" spans="1:18">
      <c r="A31" s="24">
        <v>19175</v>
      </c>
      <c r="B31" s="25">
        <v>4.9036</v>
      </c>
      <c r="C31" s="25">
        <v>-0.35200000000000004</v>
      </c>
      <c r="D31" s="31">
        <f t="shared" si="0"/>
        <v>115</v>
      </c>
      <c r="E31" s="31">
        <f t="shared" si="1"/>
        <v>573</v>
      </c>
      <c r="F31" s="31">
        <f t="shared" si="2"/>
        <v>-458</v>
      </c>
      <c r="G31" s="31">
        <f t="shared" si="3"/>
        <v>209764</v>
      </c>
      <c r="M31" s="31">
        <f t="shared" si="4"/>
        <v>0</v>
      </c>
      <c r="N31" s="31">
        <f t="shared" si="5"/>
        <v>0</v>
      </c>
      <c r="P31" s="31">
        <f t="shared" si="6"/>
        <v>0</v>
      </c>
      <c r="Q31" s="31">
        <f t="shared" si="7"/>
        <v>0</v>
      </c>
      <c r="R31" s="31">
        <f t="shared" si="8"/>
        <v>0</v>
      </c>
    </row>
    <row r="32" spans="1:18">
      <c r="A32" s="24">
        <v>19206</v>
      </c>
      <c r="B32" s="25">
        <v>1.9630999999999998</v>
      </c>
      <c r="C32" s="25">
        <v>-0.34399999999999997</v>
      </c>
      <c r="D32" s="31">
        <f t="shared" si="0"/>
        <v>298</v>
      </c>
      <c r="E32" s="31">
        <f t="shared" si="1"/>
        <v>572</v>
      </c>
      <c r="F32" s="31">
        <f t="shared" si="2"/>
        <v>-274</v>
      </c>
      <c r="G32" s="31">
        <f t="shared" si="3"/>
        <v>75076</v>
      </c>
      <c r="M32" s="31">
        <f t="shared" si="4"/>
        <v>0</v>
      </c>
      <c r="N32" s="31">
        <f t="shared" si="5"/>
        <v>0</v>
      </c>
      <c r="P32" s="31">
        <f t="shared" si="6"/>
        <v>0</v>
      </c>
      <c r="Q32" s="31">
        <f t="shared" si="7"/>
        <v>0</v>
      </c>
      <c r="R32" s="31">
        <f t="shared" si="8"/>
        <v>0</v>
      </c>
    </row>
    <row r="33" spans="1:18">
      <c r="A33" s="24">
        <v>19237</v>
      </c>
      <c r="B33" s="25">
        <v>-0.7087</v>
      </c>
      <c r="C33" s="25">
        <v>-0.23600000000000002</v>
      </c>
      <c r="D33" s="31">
        <f t="shared" si="0"/>
        <v>492</v>
      </c>
      <c r="E33" s="31">
        <f t="shared" si="1"/>
        <v>555</v>
      </c>
      <c r="F33" s="31">
        <f t="shared" si="2"/>
        <v>-63</v>
      </c>
      <c r="G33" s="31">
        <f t="shared" si="3"/>
        <v>3969</v>
      </c>
      <c r="M33" s="31">
        <f t="shared" si="4"/>
        <v>0</v>
      </c>
      <c r="N33" s="31">
        <f t="shared" si="5"/>
        <v>0</v>
      </c>
      <c r="P33" s="31">
        <f t="shared" si="6"/>
        <v>0</v>
      </c>
      <c r="Q33" s="31">
        <f t="shared" si="7"/>
        <v>0</v>
      </c>
      <c r="R33" s="31">
        <f t="shared" si="8"/>
        <v>0</v>
      </c>
    </row>
    <row r="34" spans="1:18">
      <c r="A34" s="24">
        <v>19267</v>
      </c>
      <c r="B34" s="25">
        <v>-1.7579</v>
      </c>
      <c r="C34" s="25">
        <v>0.1852</v>
      </c>
      <c r="D34" s="31">
        <f t="shared" si="0"/>
        <v>555</v>
      </c>
      <c r="E34" s="31">
        <f t="shared" si="1"/>
        <v>416</v>
      </c>
      <c r="F34" s="31">
        <f t="shared" si="2"/>
        <v>139</v>
      </c>
      <c r="G34" s="31">
        <f t="shared" si="3"/>
        <v>19321</v>
      </c>
      <c r="M34" s="31">
        <f t="shared" si="4"/>
        <v>0</v>
      </c>
      <c r="N34" s="31">
        <f t="shared" si="5"/>
        <v>0</v>
      </c>
      <c r="P34" s="31">
        <f t="shared" si="6"/>
        <v>0</v>
      </c>
      <c r="Q34" s="31">
        <f t="shared" si="7"/>
        <v>0</v>
      </c>
      <c r="R34" s="31">
        <f t="shared" si="8"/>
        <v>0</v>
      </c>
    </row>
    <row r="35" spans="1:18">
      <c r="A35" s="24">
        <v>19298</v>
      </c>
      <c r="B35" s="25">
        <v>0.20370000000000002</v>
      </c>
      <c r="C35" s="25">
        <v>0.66470000000000007</v>
      </c>
      <c r="D35" s="31">
        <f t="shared" si="0"/>
        <v>435</v>
      </c>
      <c r="E35" s="31">
        <f t="shared" si="1"/>
        <v>279</v>
      </c>
      <c r="F35" s="31">
        <f t="shared" si="2"/>
        <v>156</v>
      </c>
      <c r="G35" s="31">
        <f t="shared" si="3"/>
        <v>24336</v>
      </c>
      <c r="M35" s="31">
        <f t="shared" si="4"/>
        <v>0</v>
      </c>
      <c r="N35" s="31">
        <f t="shared" si="5"/>
        <v>0</v>
      </c>
      <c r="P35" s="31">
        <f t="shared" si="6"/>
        <v>0</v>
      </c>
      <c r="Q35" s="31">
        <f t="shared" si="7"/>
        <v>0</v>
      </c>
      <c r="R35" s="31">
        <f t="shared" si="8"/>
        <v>0</v>
      </c>
    </row>
    <row r="36" spans="1:18">
      <c r="A36" s="24">
        <v>19328</v>
      </c>
      <c r="B36" s="25">
        <v>5.7096001000000003</v>
      </c>
      <c r="C36" s="25">
        <v>-5.5999999999999994E-2</v>
      </c>
      <c r="D36" s="31">
        <f t="shared" si="0"/>
        <v>73</v>
      </c>
      <c r="E36" s="31">
        <f t="shared" si="1"/>
        <v>507</v>
      </c>
      <c r="F36" s="31">
        <f t="shared" si="2"/>
        <v>-434</v>
      </c>
      <c r="G36" s="31">
        <f t="shared" si="3"/>
        <v>188356</v>
      </c>
      <c r="M36" s="31">
        <f t="shared" si="4"/>
        <v>0</v>
      </c>
      <c r="N36" s="31">
        <f t="shared" si="5"/>
        <v>0</v>
      </c>
      <c r="P36" s="31">
        <f t="shared" si="6"/>
        <v>0</v>
      </c>
      <c r="Q36" s="31">
        <f t="shared" si="7"/>
        <v>0</v>
      </c>
      <c r="R36" s="31">
        <f t="shared" si="8"/>
        <v>0</v>
      </c>
    </row>
    <row r="37" spans="1:18">
      <c r="A37" s="24">
        <v>19359</v>
      </c>
      <c r="B37" s="25">
        <v>3.8191999999999995</v>
      </c>
      <c r="C37" s="25">
        <v>0.19469999999999998</v>
      </c>
      <c r="D37" s="31">
        <f t="shared" si="0"/>
        <v>184</v>
      </c>
      <c r="E37" s="31">
        <f t="shared" si="1"/>
        <v>410</v>
      </c>
      <c r="F37" s="31">
        <f t="shared" si="2"/>
        <v>-226</v>
      </c>
      <c r="G37" s="31">
        <f t="shared" si="3"/>
        <v>51076</v>
      </c>
      <c r="M37" s="31">
        <f t="shared" si="4"/>
        <v>0</v>
      </c>
      <c r="N37" s="31">
        <f t="shared" si="5"/>
        <v>0</v>
      </c>
      <c r="P37" s="31">
        <f t="shared" si="6"/>
        <v>0</v>
      </c>
      <c r="Q37" s="31">
        <f t="shared" si="7"/>
        <v>0</v>
      </c>
      <c r="R37" s="31">
        <f t="shared" si="8"/>
        <v>0</v>
      </c>
    </row>
    <row r="38" spans="1:18">
      <c r="A38" s="24">
        <v>19390</v>
      </c>
      <c r="B38" s="25">
        <v>-0.48929999999999996</v>
      </c>
      <c r="C38" s="25">
        <v>-2.3E-2</v>
      </c>
      <c r="D38" s="31">
        <f t="shared" si="0"/>
        <v>478</v>
      </c>
      <c r="E38" s="31">
        <f t="shared" si="1"/>
        <v>492</v>
      </c>
      <c r="F38" s="31">
        <f t="shared" si="2"/>
        <v>-14</v>
      </c>
      <c r="G38" s="31">
        <f t="shared" si="3"/>
        <v>196</v>
      </c>
      <c r="M38" s="31">
        <f t="shared" si="4"/>
        <v>0</v>
      </c>
      <c r="N38" s="31">
        <f t="shared" si="5"/>
        <v>0</v>
      </c>
      <c r="P38" s="31">
        <f t="shared" si="6"/>
        <v>0</v>
      </c>
      <c r="Q38" s="31">
        <f t="shared" si="7"/>
        <v>0</v>
      </c>
      <c r="R38" s="31">
        <f t="shared" si="8"/>
        <v>0</v>
      </c>
    </row>
    <row r="39" spans="1:18">
      <c r="A39" s="24">
        <v>19418</v>
      </c>
      <c r="B39" s="25">
        <v>-1.0614000000000001</v>
      </c>
      <c r="C39" s="25">
        <v>2.6400000000000003E-2</v>
      </c>
      <c r="D39" s="31">
        <f t="shared" si="0"/>
        <v>510</v>
      </c>
      <c r="E39" s="31">
        <f t="shared" si="1"/>
        <v>474</v>
      </c>
      <c r="F39" s="31">
        <f t="shared" si="2"/>
        <v>36</v>
      </c>
      <c r="G39" s="31">
        <f t="shared" si="3"/>
        <v>1296</v>
      </c>
      <c r="M39" s="31">
        <f t="shared" si="4"/>
        <v>0</v>
      </c>
      <c r="N39" s="31">
        <f t="shared" si="5"/>
        <v>0</v>
      </c>
      <c r="P39" s="31">
        <f t="shared" si="6"/>
        <v>0</v>
      </c>
      <c r="Q39" s="31">
        <f t="shared" si="7"/>
        <v>0</v>
      </c>
      <c r="R39" s="31">
        <f t="shared" si="8"/>
        <v>0</v>
      </c>
    </row>
    <row r="40" spans="1:18">
      <c r="A40" s="24">
        <v>19449</v>
      </c>
      <c r="B40" s="25">
        <v>-2.1236001</v>
      </c>
      <c r="C40" s="25">
        <v>-0.16600000000000001</v>
      </c>
      <c r="D40" s="31">
        <f t="shared" si="0"/>
        <v>575</v>
      </c>
      <c r="E40" s="31">
        <f t="shared" si="1"/>
        <v>533</v>
      </c>
      <c r="F40" s="31">
        <f t="shared" si="2"/>
        <v>42</v>
      </c>
      <c r="G40" s="31">
        <f t="shared" si="3"/>
        <v>1764</v>
      </c>
      <c r="M40" s="31">
        <f t="shared" si="4"/>
        <v>0</v>
      </c>
      <c r="N40" s="31">
        <f t="shared" si="5"/>
        <v>0</v>
      </c>
      <c r="P40" s="31">
        <f t="shared" si="6"/>
        <v>0</v>
      </c>
      <c r="Q40" s="31">
        <f t="shared" si="7"/>
        <v>0</v>
      </c>
      <c r="R40" s="31">
        <f t="shared" si="8"/>
        <v>0</v>
      </c>
    </row>
    <row r="41" spans="1:18">
      <c r="A41" s="24">
        <v>19479</v>
      </c>
      <c r="B41" s="25">
        <v>-2.3724999000000002</v>
      </c>
      <c r="C41" s="25">
        <v>-0.96100000000000008</v>
      </c>
      <c r="D41" s="31">
        <f t="shared" si="0"/>
        <v>585</v>
      </c>
      <c r="E41" s="31">
        <f t="shared" si="1"/>
        <v>648</v>
      </c>
      <c r="F41" s="31">
        <f t="shared" si="2"/>
        <v>-63</v>
      </c>
      <c r="G41" s="31">
        <f t="shared" si="3"/>
        <v>3969</v>
      </c>
      <c r="M41" s="31">
        <f t="shared" si="4"/>
        <v>0</v>
      </c>
      <c r="N41" s="31">
        <f t="shared" si="5"/>
        <v>0</v>
      </c>
      <c r="P41" s="31">
        <f t="shared" si="6"/>
        <v>0</v>
      </c>
      <c r="Q41" s="31">
        <f t="shared" si="7"/>
        <v>0</v>
      </c>
      <c r="R41" s="31">
        <f t="shared" si="8"/>
        <v>0</v>
      </c>
    </row>
    <row r="42" spans="1:18">
      <c r="A42" s="24">
        <v>19510</v>
      </c>
      <c r="B42" s="25">
        <v>0.77169999999999994</v>
      </c>
      <c r="C42" s="25">
        <v>-1.1659999999999999</v>
      </c>
      <c r="D42" s="31">
        <f t="shared" si="0"/>
        <v>395</v>
      </c>
      <c r="E42" s="31">
        <f t="shared" si="1"/>
        <v>664</v>
      </c>
      <c r="F42" s="31">
        <f t="shared" si="2"/>
        <v>-269</v>
      </c>
      <c r="G42" s="31">
        <f t="shared" si="3"/>
        <v>72361</v>
      </c>
      <c r="M42" s="31">
        <f t="shared" si="4"/>
        <v>0</v>
      </c>
      <c r="N42" s="31">
        <f t="shared" si="5"/>
        <v>0</v>
      </c>
      <c r="P42" s="31">
        <f t="shared" si="6"/>
        <v>0</v>
      </c>
      <c r="Q42" s="31">
        <f t="shared" si="7"/>
        <v>0</v>
      </c>
      <c r="R42" s="31">
        <f t="shared" si="8"/>
        <v>0</v>
      </c>
    </row>
    <row r="43" spans="1:18">
      <c r="A43" s="24">
        <v>19540</v>
      </c>
      <c r="B43" s="25">
        <v>-1.3447</v>
      </c>
      <c r="C43" s="25">
        <v>1.5545</v>
      </c>
      <c r="D43" s="31">
        <f t="shared" si="0"/>
        <v>529</v>
      </c>
      <c r="E43" s="31">
        <f t="shared" si="1"/>
        <v>133</v>
      </c>
      <c r="F43" s="31">
        <f t="shared" si="2"/>
        <v>396</v>
      </c>
      <c r="G43" s="31">
        <f t="shared" si="3"/>
        <v>156816</v>
      </c>
      <c r="M43" s="31">
        <f t="shared" si="4"/>
        <v>0</v>
      </c>
      <c r="N43" s="31">
        <f t="shared" si="5"/>
        <v>0</v>
      </c>
      <c r="P43" s="31">
        <f t="shared" si="6"/>
        <v>0</v>
      </c>
      <c r="Q43" s="31">
        <f t="shared" si="7"/>
        <v>0</v>
      </c>
      <c r="R43" s="31">
        <f t="shared" si="8"/>
        <v>0</v>
      </c>
    </row>
    <row r="44" spans="1:18">
      <c r="A44" s="24">
        <v>19571</v>
      </c>
      <c r="B44" s="25">
        <v>2.7341001</v>
      </c>
      <c r="C44" s="25">
        <v>0.55510000000000004</v>
      </c>
      <c r="D44" s="31">
        <f t="shared" si="0"/>
        <v>246</v>
      </c>
      <c r="E44" s="31">
        <f t="shared" si="1"/>
        <v>306</v>
      </c>
      <c r="F44" s="31">
        <f t="shared" si="2"/>
        <v>-60</v>
      </c>
      <c r="G44" s="31">
        <f t="shared" si="3"/>
        <v>3600</v>
      </c>
      <c r="M44" s="31">
        <f t="shared" si="4"/>
        <v>0</v>
      </c>
      <c r="N44" s="31">
        <f t="shared" si="5"/>
        <v>0</v>
      </c>
      <c r="P44" s="31">
        <f t="shared" si="6"/>
        <v>0</v>
      </c>
      <c r="Q44" s="31">
        <f t="shared" si="7"/>
        <v>0</v>
      </c>
      <c r="R44" s="31">
        <f t="shared" si="8"/>
        <v>0</v>
      </c>
    </row>
    <row r="45" spans="1:18">
      <c r="A45" s="24">
        <v>19602</v>
      </c>
      <c r="B45" s="25">
        <v>-5.0101000999999998</v>
      </c>
      <c r="C45" s="25">
        <v>-8.0999999999999989E-2</v>
      </c>
      <c r="D45" s="31">
        <f t="shared" si="0"/>
        <v>666</v>
      </c>
      <c r="E45" s="31">
        <f t="shared" si="1"/>
        <v>511</v>
      </c>
      <c r="F45" s="31">
        <f t="shared" si="2"/>
        <v>155</v>
      </c>
      <c r="G45" s="31">
        <f t="shared" si="3"/>
        <v>24025</v>
      </c>
      <c r="M45" s="31">
        <f t="shared" si="4"/>
        <v>0</v>
      </c>
      <c r="N45" s="31">
        <f t="shared" si="5"/>
        <v>0</v>
      </c>
      <c r="P45" s="31">
        <f t="shared" si="6"/>
        <v>0</v>
      </c>
      <c r="Q45" s="31">
        <f t="shared" si="7"/>
        <v>0</v>
      </c>
      <c r="R45" s="31">
        <f t="shared" si="8"/>
        <v>0</v>
      </c>
    </row>
    <row r="46" spans="1:18">
      <c r="A46" s="24">
        <v>19632</v>
      </c>
      <c r="B46" s="25">
        <v>0.34310000000000002</v>
      </c>
      <c r="C46" s="25">
        <v>1.9401001</v>
      </c>
      <c r="D46" s="31">
        <f t="shared" si="0"/>
        <v>425</v>
      </c>
      <c r="E46" s="31">
        <f t="shared" si="1"/>
        <v>93</v>
      </c>
      <c r="F46" s="31">
        <f t="shared" si="2"/>
        <v>332</v>
      </c>
      <c r="G46" s="31">
        <f t="shared" si="3"/>
        <v>110224</v>
      </c>
      <c r="M46" s="31">
        <f t="shared" si="4"/>
        <v>0</v>
      </c>
      <c r="N46" s="31">
        <f t="shared" si="5"/>
        <v>0</v>
      </c>
      <c r="P46" s="31">
        <f t="shared" si="6"/>
        <v>0</v>
      </c>
      <c r="Q46" s="31">
        <f t="shared" si="7"/>
        <v>0</v>
      </c>
      <c r="R46" s="31">
        <f t="shared" si="8"/>
        <v>0</v>
      </c>
    </row>
    <row r="47" spans="1:18">
      <c r="A47" s="24">
        <v>19663</v>
      </c>
      <c r="B47" s="25">
        <v>5.3961001</v>
      </c>
      <c r="C47" s="25">
        <v>0.38009999999999999</v>
      </c>
      <c r="D47" s="31">
        <f t="shared" si="0"/>
        <v>79</v>
      </c>
      <c r="E47" s="31">
        <f t="shared" si="1"/>
        <v>351</v>
      </c>
      <c r="F47" s="31">
        <f t="shared" si="2"/>
        <v>-272</v>
      </c>
      <c r="G47" s="31">
        <f t="shared" si="3"/>
        <v>73984</v>
      </c>
      <c r="M47" s="31">
        <f t="shared" si="4"/>
        <v>0</v>
      </c>
      <c r="N47" s="31">
        <f t="shared" si="5"/>
        <v>0</v>
      </c>
      <c r="P47" s="31">
        <f t="shared" si="6"/>
        <v>0</v>
      </c>
      <c r="Q47" s="31">
        <f t="shared" si="7"/>
        <v>0</v>
      </c>
      <c r="R47" s="31">
        <f t="shared" si="8"/>
        <v>0</v>
      </c>
    </row>
    <row r="48" spans="1:18">
      <c r="A48" s="24">
        <v>19693</v>
      </c>
      <c r="B48" s="25">
        <v>2.0375000000000001</v>
      </c>
      <c r="C48" s="25">
        <v>0.13739999999999999</v>
      </c>
      <c r="D48" s="31">
        <f t="shared" si="0"/>
        <v>290</v>
      </c>
      <c r="E48" s="31">
        <f t="shared" si="1"/>
        <v>440</v>
      </c>
      <c r="F48" s="31">
        <f t="shared" si="2"/>
        <v>-150</v>
      </c>
      <c r="G48" s="31">
        <f t="shared" si="3"/>
        <v>22500</v>
      </c>
      <c r="M48" s="31">
        <f t="shared" si="4"/>
        <v>0</v>
      </c>
      <c r="N48" s="31">
        <f t="shared" si="5"/>
        <v>0</v>
      </c>
      <c r="P48" s="31">
        <f t="shared" si="6"/>
        <v>0</v>
      </c>
      <c r="Q48" s="31">
        <f t="shared" si="7"/>
        <v>0</v>
      </c>
      <c r="R48" s="31">
        <f t="shared" si="8"/>
        <v>0</v>
      </c>
    </row>
    <row r="49" spans="1:18">
      <c r="A49" s="24">
        <v>19724</v>
      </c>
      <c r="B49" s="25">
        <v>0.52500000000000002</v>
      </c>
      <c r="C49" s="25">
        <v>1.0345</v>
      </c>
      <c r="D49" s="31">
        <f t="shared" si="0"/>
        <v>414</v>
      </c>
      <c r="E49" s="31">
        <f t="shared" si="1"/>
        <v>214</v>
      </c>
      <c r="F49" s="31">
        <f t="shared" si="2"/>
        <v>200</v>
      </c>
      <c r="G49" s="31">
        <f t="shared" si="3"/>
        <v>40000</v>
      </c>
      <c r="M49" s="31">
        <f t="shared" si="4"/>
        <v>0</v>
      </c>
      <c r="N49" s="31">
        <f t="shared" si="5"/>
        <v>0</v>
      </c>
      <c r="P49" s="31">
        <f t="shared" si="6"/>
        <v>0</v>
      </c>
      <c r="Q49" s="31">
        <f t="shared" si="7"/>
        <v>0</v>
      </c>
      <c r="R49" s="31">
        <f t="shared" si="8"/>
        <v>0</v>
      </c>
    </row>
    <row r="50" spans="1:18">
      <c r="A50" s="24">
        <v>19755</v>
      </c>
      <c r="B50" s="25">
        <v>5.3606997999999999</v>
      </c>
      <c r="C50" s="25">
        <v>0.64759999999999995</v>
      </c>
      <c r="D50" s="31">
        <f t="shared" si="0"/>
        <v>81</v>
      </c>
      <c r="E50" s="31">
        <f t="shared" si="1"/>
        <v>285</v>
      </c>
      <c r="F50" s="31">
        <f t="shared" si="2"/>
        <v>-204</v>
      </c>
      <c r="G50" s="31">
        <f t="shared" si="3"/>
        <v>41616</v>
      </c>
      <c r="M50" s="31">
        <f t="shared" si="4"/>
        <v>0</v>
      </c>
      <c r="N50" s="31">
        <f t="shared" si="5"/>
        <v>0</v>
      </c>
      <c r="P50" s="31">
        <f t="shared" si="6"/>
        <v>0</v>
      </c>
      <c r="Q50" s="31">
        <f t="shared" si="7"/>
        <v>0</v>
      </c>
      <c r="R50" s="31">
        <f t="shared" si="8"/>
        <v>0</v>
      </c>
    </row>
    <row r="51" spans="1:18">
      <c r="A51" s="24">
        <v>19783</v>
      </c>
      <c r="B51" s="25">
        <v>1.1119999999999999</v>
      </c>
      <c r="C51" s="25">
        <v>1.0031000000000001</v>
      </c>
      <c r="D51" s="31">
        <f t="shared" si="0"/>
        <v>370</v>
      </c>
      <c r="E51" s="31">
        <f t="shared" si="1"/>
        <v>219</v>
      </c>
      <c r="F51" s="31">
        <f t="shared" si="2"/>
        <v>151</v>
      </c>
      <c r="G51" s="31">
        <f t="shared" si="3"/>
        <v>22801</v>
      </c>
      <c r="M51" s="31">
        <f t="shared" si="4"/>
        <v>0</v>
      </c>
      <c r="N51" s="31">
        <f t="shared" si="5"/>
        <v>0</v>
      </c>
      <c r="P51" s="31">
        <f t="shared" si="6"/>
        <v>0</v>
      </c>
      <c r="Q51" s="31">
        <f t="shared" si="7"/>
        <v>0</v>
      </c>
      <c r="R51" s="31">
        <f t="shared" si="8"/>
        <v>0</v>
      </c>
    </row>
    <row r="52" spans="1:18">
      <c r="A52" s="24">
        <v>19814</v>
      </c>
      <c r="B52" s="25">
        <v>3.2504998000000001</v>
      </c>
      <c r="C52" s="25">
        <v>0.26800000000000002</v>
      </c>
      <c r="D52" s="31">
        <f t="shared" si="0"/>
        <v>217</v>
      </c>
      <c r="E52" s="31">
        <f t="shared" si="1"/>
        <v>388</v>
      </c>
      <c r="F52" s="31">
        <f t="shared" si="2"/>
        <v>-171</v>
      </c>
      <c r="G52" s="31">
        <f t="shared" si="3"/>
        <v>29241</v>
      </c>
      <c r="M52" s="31">
        <f t="shared" si="4"/>
        <v>0</v>
      </c>
      <c r="N52" s="31">
        <f t="shared" si="5"/>
        <v>0</v>
      </c>
      <c r="P52" s="31">
        <f t="shared" si="6"/>
        <v>0</v>
      </c>
      <c r="Q52" s="31">
        <f t="shared" si="7"/>
        <v>0</v>
      </c>
      <c r="R52" s="31">
        <f t="shared" si="8"/>
        <v>0</v>
      </c>
    </row>
    <row r="53" spans="1:18">
      <c r="A53" s="24">
        <v>19844</v>
      </c>
      <c r="B53" s="25">
        <v>5.1596001000000005</v>
      </c>
      <c r="C53" s="25">
        <v>0.43259999999999998</v>
      </c>
      <c r="D53" s="31">
        <f t="shared" si="0"/>
        <v>94</v>
      </c>
      <c r="E53" s="31">
        <f t="shared" si="1"/>
        <v>338</v>
      </c>
      <c r="F53" s="31">
        <f t="shared" si="2"/>
        <v>-244</v>
      </c>
      <c r="G53" s="31">
        <f t="shared" si="3"/>
        <v>59536</v>
      </c>
      <c r="M53" s="31">
        <f t="shared" si="4"/>
        <v>0</v>
      </c>
      <c r="N53" s="31">
        <f t="shared" si="5"/>
        <v>0</v>
      </c>
      <c r="P53" s="31">
        <f t="shared" si="6"/>
        <v>0</v>
      </c>
      <c r="Q53" s="31">
        <f t="shared" si="7"/>
        <v>0</v>
      </c>
      <c r="R53" s="31">
        <f t="shared" si="8"/>
        <v>0</v>
      </c>
    </row>
    <row r="54" spans="1:18">
      <c r="A54" s="24">
        <v>19875</v>
      </c>
      <c r="B54" s="25">
        <v>4.1754997999999999</v>
      </c>
      <c r="C54" s="25">
        <v>-0.73399999999999999</v>
      </c>
      <c r="D54" s="31">
        <f t="shared" si="0"/>
        <v>154</v>
      </c>
      <c r="E54" s="31">
        <f t="shared" si="1"/>
        <v>621</v>
      </c>
      <c r="F54" s="31">
        <f t="shared" si="2"/>
        <v>-467</v>
      </c>
      <c r="G54" s="31">
        <f t="shared" si="3"/>
        <v>218089</v>
      </c>
      <c r="M54" s="31">
        <f t="shared" si="4"/>
        <v>0</v>
      </c>
      <c r="N54" s="31">
        <f t="shared" si="5"/>
        <v>0</v>
      </c>
      <c r="P54" s="31">
        <f t="shared" si="6"/>
        <v>0</v>
      </c>
      <c r="Q54" s="31">
        <f t="shared" si="7"/>
        <v>0</v>
      </c>
      <c r="R54" s="31">
        <f t="shared" si="8"/>
        <v>0</v>
      </c>
    </row>
    <row r="55" spans="1:18">
      <c r="A55" s="24">
        <v>19905</v>
      </c>
      <c r="B55" s="25">
        <v>0.30829999999999996</v>
      </c>
      <c r="C55" s="25">
        <v>1.2477</v>
      </c>
      <c r="D55" s="31">
        <f t="shared" si="0"/>
        <v>427</v>
      </c>
      <c r="E55" s="31">
        <f t="shared" si="1"/>
        <v>177</v>
      </c>
      <c r="F55" s="31">
        <f t="shared" si="2"/>
        <v>250</v>
      </c>
      <c r="G55" s="31">
        <f t="shared" si="3"/>
        <v>62500</v>
      </c>
      <c r="M55" s="31">
        <f t="shared" si="4"/>
        <v>0</v>
      </c>
      <c r="N55" s="31">
        <f t="shared" si="5"/>
        <v>0</v>
      </c>
      <c r="P55" s="31">
        <f t="shared" si="6"/>
        <v>0</v>
      </c>
      <c r="Q55" s="31">
        <f t="shared" si="7"/>
        <v>0</v>
      </c>
      <c r="R55" s="31">
        <f t="shared" si="8"/>
        <v>0</v>
      </c>
    </row>
    <row r="56" spans="1:18">
      <c r="A56" s="24">
        <v>19936</v>
      </c>
      <c r="B56" s="25">
        <v>5.8883998999999996</v>
      </c>
      <c r="C56" s="25">
        <v>-5.3999999999999999E-2</v>
      </c>
      <c r="D56" s="31">
        <f t="shared" si="0"/>
        <v>69</v>
      </c>
      <c r="E56" s="31">
        <f t="shared" si="1"/>
        <v>506</v>
      </c>
      <c r="F56" s="31">
        <f t="shared" si="2"/>
        <v>-437</v>
      </c>
      <c r="G56" s="31">
        <f t="shared" si="3"/>
        <v>190969</v>
      </c>
      <c r="M56" s="31">
        <f t="shared" si="4"/>
        <v>0</v>
      </c>
      <c r="N56" s="31">
        <f t="shared" si="5"/>
        <v>0</v>
      </c>
      <c r="P56" s="31">
        <f t="shared" si="6"/>
        <v>0</v>
      </c>
      <c r="Q56" s="31">
        <f t="shared" si="7"/>
        <v>0</v>
      </c>
      <c r="R56" s="31">
        <f t="shared" si="8"/>
        <v>0</v>
      </c>
    </row>
    <row r="57" spans="1:18">
      <c r="A57" s="24">
        <v>19967</v>
      </c>
      <c r="B57" s="25">
        <v>-2.7526001</v>
      </c>
      <c r="C57" s="25">
        <v>0.109</v>
      </c>
      <c r="D57" s="31">
        <f t="shared" si="0"/>
        <v>604</v>
      </c>
      <c r="E57" s="31">
        <f t="shared" si="1"/>
        <v>449</v>
      </c>
      <c r="F57" s="31">
        <f t="shared" si="2"/>
        <v>155</v>
      </c>
      <c r="G57" s="31">
        <f t="shared" si="3"/>
        <v>24025</v>
      </c>
      <c r="M57" s="31">
        <f t="shared" si="4"/>
        <v>0</v>
      </c>
      <c r="N57" s="31">
        <f t="shared" si="5"/>
        <v>0</v>
      </c>
      <c r="P57" s="31">
        <f t="shared" si="6"/>
        <v>0</v>
      </c>
      <c r="Q57" s="31">
        <f t="shared" si="7"/>
        <v>0</v>
      </c>
      <c r="R57" s="31">
        <f t="shared" si="8"/>
        <v>0</v>
      </c>
    </row>
    <row r="58" spans="1:18">
      <c r="A58" s="24">
        <v>19997</v>
      </c>
      <c r="B58" s="25">
        <v>8.5148998000000002</v>
      </c>
      <c r="C58" s="25">
        <v>-0.20300000000000001</v>
      </c>
      <c r="D58" s="31">
        <f t="shared" si="0"/>
        <v>18</v>
      </c>
      <c r="E58" s="31">
        <f t="shared" si="1"/>
        <v>548</v>
      </c>
      <c r="F58" s="31">
        <f t="shared" si="2"/>
        <v>-530</v>
      </c>
      <c r="G58" s="31">
        <f t="shared" si="3"/>
        <v>280900</v>
      </c>
      <c r="M58" s="31">
        <f t="shared" si="4"/>
        <v>0</v>
      </c>
      <c r="N58" s="31">
        <f t="shared" si="5"/>
        <v>0</v>
      </c>
      <c r="P58" s="31">
        <f t="shared" si="6"/>
        <v>0</v>
      </c>
      <c r="Q58" s="31">
        <f t="shared" si="7"/>
        <v>0</v>
      </c>
      <c r="R58" s="31">
        <f t="shared" si="8"/>
        <v>0</v>
      </c>
    </row>
    <row r="59" spans="1:18">
      <c r="A59" s="24">
        <v>20028</v>
      </c>
      <c r="B59" s="25">
        <v>-1.6713001000000001</v>
      </c>
      <c r="C59" s="25">
        <v>-8.8999999999999996E-2</v>
      </c>
      <c r="D59" s="31">
        <f t="shared" si="0"/>
        <v>549</v>
      </c>
      <c r="E59" s="31">
        <f t="shared" si="1"/>
        <v>513</v>
      </c>
      <c r="F59" s="31">
        <f t="shared" si="2"/>
        <v>36</v>
      </c>
      <c r="G59" s="31">
        <f t="shared" si="3"/>
        <v>1296</v>
      </c>
      <c r="M59" s="31">
        <f t="shared" si="4"/>
        <v>0</v>
      </c>
      <c r="N59" s="31">
        <f t="shared" si="5"/>
        <v>0</v>
      </c>
      <c r="P59" s="31">
        <f t="shared" si="6"/>
        <v>0</v>
      </c>
      <c r="Q59" s="31">
        <f t="shared" si="7"/>
        <v>0</v>
      </c>
      <c r="R59" s="31">
        <f t="shared" si="8"/>
        <v>0</v>
      </c>
    </row>
    <row r="60" spans="1:18">
      <c r="A60" s="24">
        <v>20058</v>
      </c>
      <c r="B60" s="25">
        <v>9.0908997000000014</v>
      </c>
      <c r="C60" s="25">
        <v>-8.0000000000000002E-3</v>
      </c>
      <c r="D60" s="31">
        <f t="shared" si="0"/>
        <v>13</v>
      </c>
      <c r="E60" s="31">
        <f t="shared" si="1"/>
        <v>486</v>
      </c>
      <c r="F60" s="31">
        <f t="shared" si="2"/>
        <v>-473</v>
      </c>
      <c r="G60" s="31">
        <f t="shared" si="3"/>
        <v>223729</v>
      </c>
      <c r="M60" s="31">
        <f t="shared" si="4"/>
        <v>0</v>
      </c>
      <c r="N60" s="31">
        <f t="shared" si="5"/>
        <v>0</v>
      </c>
      <c r="P60" s="31">
        <f t="shared" si="6"/>
        <v>0</v>
      </c>
      <c r="Q60" s="31">
        <f t="shared" si="7"/>
        <v>0</v>
      </c>
      <c r="R60" s="31">
        <f t="shared" si="8"/>
        <v>0</v>
      </c>
    </row>
    <row r="61" spans="1:18">
      <c r="A61" s="24">
        <v>20089</v>
      </c>
      <c r="B61" s="25">
        <v>5.3445999000000004</v>
      </c>
      <c r="C61" s="25">
        <v>4.6199999999999998E-2</v>
      </c>
      <c r="D61" s="31">
        <f t="shared" si="0"/>
        <v>86</v>
      </c>
      <c r="E61" s="31">
        <f t="shared" si="1"/>
        <v>465</v>
      </c>
      <c r="F61" s="31">
        <f t="shared" si="2"/>
        <v>-379</v>
      </c>
      <c r="G61" s="31">
        <f t="shared" si="3"/>
        <v>143641</v>
      </c>
      <c r="M61" s="31">
        <f t="shared" si="4"/>
        <v>0</v>
      </c>
      <c r="N61" s="31">
        <f t="shared" si="5"/>
        <v>0</v>
      </c>
      <c r="P61" s="31">
        <f t="shared" si="6"/>
        <v>0</v>
      </c>
      <c r="Q61" s="31">
        <f t="shared" si="7"/>
        <v>0</v>
      </c>
      <c r="R61" s="31">
        <f t="shared" si="8"/>
        <v>0</v>
      </c>
    </row>
    <row r="62" spans="1:18">
      <c r="A62" s="24">
        <v>20120</v>
      </c>
      <c r="B62" s="25">
        <v>1.9733000999999999</v>
      </c>
      <c r="C62" s="25">
        <v>-0.317</v>
      </c>
      <c r="D62" s="31">
        <f t="shared" si="0"/>
        <v>296</v>
      </c>
      <c r="E62" s="31">
        <f t="shared" si="1"/>
        <v>568</v>
      </c>
      <c r="F62" s="31">
        <f t="shared" si="2"/>
        <v>-272</v>
      </c>
      <c r="G62" s="31">
        <f t="shared" si="3"/>
        <v>73984</v>
      </c>
      <c r="M62" s="31">
        <f t="shared" si="4"/>
        <v>0</v>
      </c>
      <c r="N62" s="31">
        <f t="shared" si="5"/>
        <v>0</v>
      </c>
      <c r="P62" s="31">
        <f t="shared" si="6"/>
        <v>0</v>
      </c>
      <c r="Q62" s="31">
        <f t="shared" si="7"/>
        <v>0</v>
      </c>
      <c r="R62" s="31">
        <f t="shared" si="8"/>
        <v>0</v>
      </c>
    </row>
    <row r="63" spans="1:18">
      <c r="A63" s="24">
        <v>20148</v>
      </c>
      <c r="B63" s="25">
        <v>0.98280000000000001</v>
      </c>
      <c r="C63" s="25">
        <v>-0.52300000000000002</v>
      </c>
      <c r="D63" s="31">
        <f t="shared" si="0"/>
        <v>382</v>
      </c>
      <c r="E63" s="31">
        <f t="shared" si="1"/>
        <v>599</v>
      </c>
      <c r="F63" s="31">
        <f t="shared" si="2"/>
        <v>-217</v>
      </c>
      <c r="G63" s="31">
        <f t="shared" si="3"/>
        <v>47089</v>
      </c>
      <c r="M63" s="31">
        <f t="shared" si="4"/>
        <v>0</v>
      </c>
      <c r="N63" s="31">
        <f t="shared" si="5"/>
        <v>0</v>
      </c>
      <c r="P63" s="31">
        <f t="shared" si="6"/>
        <v>0</v>
      </c>
      <c r="Q63" s="31">
        <f t="shared" si="7"/>
        <v>0</v>
      </c>
      <c r="R63" s="31">
        <f t="shared" si="8"/>
        <v>0</v>
      </c>
    </row>
    <row r="64" spans="1:18">
      <c r="A64" s="24">
        <v>20179</v>
      </c>
      <c r="B64" s="25">
        <v>-0.29919999999999997</v>
      </c>
      <c r="C64" s="25">
        <v>0.24429999999999999</v>
      </c>
      <c r="D64" s="31">
        <f t="shared" si="0"/>
        <v>469</v>
      </c>
      <c r="E64" s="31">
        <f t="shared" si="1"/>
        <v>395</v>
      </c>
      <c r="F64" s="31">
        <f t="shared" si="2"/>
        <v>74</v>
      </c>
      <c r="G64" s="31">
        <f t="shared" si="3"/>
        <v>5476</v>
      </c>
      <c r="M64" s="31">
        <f t="shared" si="4"/>
        <v>0</v>
      </c>
      <c r="N64" s="31">
        <f t="shared" si="5"/>
        <v>0</v>
      </c>
      <c r="P64" s="31">
        <f t="shared" si="6"/>
        <v>0</v>
      </c>
      <c r="Q64" s="31">
        <f t="shared" si="7"/>
        <v>0</v>
      </c>
      <c r="R64" s="31">
        <f t="shared" si="8"/>
        <v>0</v>
      </c>
    </row>
    <row r="65" spans="1:18">
      <c r="A65" s="24">
        <v>20209</v>
      </c>
      <c r="B65" s="25">
        <v>3.9639000000000002</v>
      </c>
      <c r="C65" s="25">
        <v>4.4299999999999999E-2</v>
      </c>
      <c r="D65" s="31">
        <f t="shared" si="0"/>
        <v>173</v>
      </c>
      <c r="E65" s="31">
        <f t="shared" si="1"/>
        <v>466</v>
      </c>
      <c r="F65" s="31">
        <f t="shared" si="2"/>
        <v>-293</v>
      </c>
      <c r="G65" s="31">
        <f t="shared" si="3"/>
        <v>85849</v>
      </c>
      <c r="M65" s="31">
        <f t="shared" si="4"/>
        <v>0</v>
      </c>
      <c r="N65" s="31">
        <f t="shared" si="5"/>
        <v>0</v>
      </c>
      <c r="P65" s="31">
        <f t="shared" si="6"/>
        <v>0</v>
      </c>
      <c r="Q65" s="31">
        <f t="shared" si="7"/>
        <v>0</v>
      </c>
      <c r="R65" s="31">
        <f t="shared" si="8"/>
        <v>0</v>
      </c>
    </row>
    <row r="66" spans="1:18">
      <c r="A66" s="24">
        <v>20240</v>
      </c>
      <c r="B66" s="25">
        <v>0.55319999999999991</v>
      </c>
      <c r="C66" s="25">
        <v>1.3899999999999999E-2</v>
      </c>
      <c r="D66" s="31">
        <f t="shared" si="0"/>
        <v>411</v>
      </c>
      <c r="E66" s="31">
        <f t="shared" si="1"/>
        <v>479</v>
      </c>
      <c r="F66" s="31">
        <f t="shared" si="2"/>
        <v>-68</v>
      </c>
      <c r="G66" s="31">
        <f t="shared" si="3"/>
        <v>4624</v>
      </c>
      <c r="M66" s="31">
        <f t="shared" si="4"/>
        <v>0</v>
      </c>
      <c r="N66" s="31">
        <f t="shared" si="5"/>
        <v>0</v>
      </c>
      <c r="P66" s="31">
        <f t="shared" si="6"/>
        <v>0</v>
      </c>
      <c r="Q66" s="31">
        <f t="shared" si="7"/>
        <v>0</v>
      </c>
      <c r="R66" s="31">
        <f t="shared" si="8"/>
        <v>0</v>
      </c>
    </row>
    <row r="67" spans="1:18">
      <c r="A67" s="24">
        <v>20270</v>
      </c>
      <c r="B67" s="25">
        <v>8.4146999000000005</v>
      </c>
      <c r="C67" s="25">
        <v>-0.36399999999999999</v>
      </c>
      <c r="D67" s="31">
        <f t="shared" ref="D67:D130" si="9">RANK(B67,B$2:B$721,0)</f>
        <v>19</v>
      </c>
      <c r="E67" s="31">
        <f t="shared" ref="E67:E130" si="10">RANK(C67,C$2:C$721,0)</f>
        <v>576</v>
      </c>
      <c r="F67" s="31">
        <f t="shared" ref="F67:F130" si="11">D67-E67</f>
        <v>-557</v>
      </c>
      <c r="G67" s="31">
        <f t="shared" ref="G67:G130" si="12">F67^2</f>
        <v>310249</v>
      </c>
      <c r="M67" s="31">
        <f t="shared" ref="M67:M130" si="13">IF(B67&lt;$H$4+$H$7*$H$5,1,0)</f>
        <v>0</v>
      </c>
      <c r="N67" s="31">
        <f t="shared" ref="N67:N130" si="14">IF(B67&lt;($H$4+$I$6*$H$5),1,0)</f>
        <v>0</v>
      </c>
      <c r="P67" s="31">
        <f t="shared" ref="P67:P130" si="15">IF(C67&lt;$I$4+$H$8*$I$5,1,0)</f>
        <v>0</v>
      </c>
      <c r="Q67" s="31">
        <f t="shared" ref="Q67:Q130" si="16">IF(C67&lt;$I$4+$I$6*$I$5,1,0)</f>
        <v>0</v>
      </c>
      <c r="R67" s="31">
        <f t="shared" ref="R67:R130" si="17">IF(C67&gt;$I$4-$I$6*$I$5,1,0)</f>
        <v>0</v>
      </c>
    </row>
    <row r="68" spans="1:18">
      <c r="A68" s="24">
        <v>20301</v>
      </c>
      <c r="B68" s="25">
        <v>6.2150002000000004</v>
      </c>
      <c r="C68" s="25">
        <v>-0.70600000000000007</v>
      </c>
      <c r="D68" s="31">
        <f t="shared" si="9"/>
        <v>60</v>
      </c>
      <c r="E68" s="31">
        <f t="shared" si="10"/>
        <v>620</v>
      </c>
      <c r="F68" s="31">
        <f t="shared" si="11"/>
        <v>-560</v>
      </c>
      <c r="G68" s="31">
        <f t="shared" si="12"/>
        <v>313600</v>
      </c>
      <c r="M68" s="31">
        <f t="shared" si="13"/>
        <v>0</v>
      </c>
      <c r="N68" s="31">
        <f t="shared" si="14"/>
        <v>0</v>
      </c>
      <c r="P68" s="31">
        <f t="shared" si="15"/>
        <v>0</v>
      </c>
      <c r="Q68" s="31">
        <f t="shared" si="16"/>
        <v>0</v>
      </c>
      <c r="R68" s="31">
        <f t="shared" si="17"/>
        <v>0</v>
      </c>
    </row>
    <row r="69" spans="1:18">
      <c r="A69" s="24">
        <v>20332</v>
      </c>
      <c r="B69" s="25">
        <v>-0.25279999999999997</v>
      </c>
      <c r="C69" s="25">
        <v>6.7400000000000002E-2</v>
      </c>
      <c r="D69" s="31">
        <f t="shared" si="9"/>
        <v>467</v>
      </c>
      <c r="E69" s="31">
        <f t="shared" si="10"/>
        <v>460</v>
      </c>
      <c r="F69" s="31">
        <f t="shared" si="11"/>
        <v>7</v>
      </c>
      <c r="G69" s="31">
        <f t="shared" si="12"/>
        <v>49</v>
      </c>
      <c r="M69" s="31">
        <f t="shared" si="13"/>
        <v>0</v>
      </c>
      <c r="N69" s="31">
        <f t="shared" si="14"/>
        <v>0</v>
      </c>
      <c r="P69" s="31">
        <f t="shared" si="15"/>
        <v>0</v>
      </c>
      <c r="Q69" s="31">
        <f t="shared" si="16"/>
        <v>0</v>
      </c>
      <c r="R69" s="31">
        <f t="shared" si="17"/>
        <v>0</v>
      </c>
    </row>
    <row r="70" spans="1:18">
      <c r="A70" s="24">
        <v>20362</v>
      </c>
      <c r="B70" s="25">
        <v>1.2968999999999999</v>
      </c>
      <c r="C70" s="25">
        <v>0.81980000000000008</v>
      </c>
      <c r="D70" s="31">
        <f t="shared" si="9"/>
        <v>362</v>
      </c>
      <c r="E70" s="31">
        <f t="shared" si="10"/>
        <v>255</v>
      </c>
      <c r="F70" s="31">
        <f t="shared" si="11"/>
        <v>107</v>
      </c>
      <c r="G70" s="31">
        <f t="shared" si="12"/>
        <v>11449</v>
      </c>
      <c r="M70" s="31">
        <f t="shared" si="13"/>
        <v>0</v>
      </c>
      <c r="N70" s="31">
        <f t="shared" si="14"/>
        <v>0</v>
      </c>
      <c r="P70" s="31">
        <f t="shared" si="15"/>
        <v>0</v>
      </c>
      <c r="Q70" s="31">
        <f t="shared" si="16"/>
        <v>0</v>
      </c>
      <c r="R70" s="31">
        <f t="shared" si="17"/>
        <v>0</v>
      </c>
    </row>
    <row r="71" spans="1:18">
      <c r="A71" s="24">
        <v>20393</v>
      </c>
      <c r="B71" s="25">
        <v>-2.8395001</v>
      </c>
      <c r="C71" s="25">
        <v>0.72350000000000003</v>
      </c>
      <c r="D71" s="31">
        <f t="shared" si="9"/>
        <v>611</v>
      </c>
      <c r="E71" s="31">
        <f t="shared" si="10"/>
        <v>270</v>
      </c>
      <c r="F71" s="31">
        <f t="shared" si="11"/>
        <v>341</v>
      </c>
      <c r="G71" s="31">
        <f t="shared" si="12"/>
        <v>116281</v>
      </c>
      <c r="M71" s="31">
        <f t="shared" si="13"/>
        <v>0</v>
      </c>
      <c r="N71" s="31">
        <f t="shared" si="14"/>
        <v>0</v>
      </c>
      <c r="P71" s="31">
        <f t="shared" si="15"/>
        <v>0</v>
      </c>
      <c r="Q71" s="31">
        <f t="shared" si="16"/>
        <v>0</v>
      </c>
      <c r="R71" s="31">
        <f t="shared" si="17"/>
        <v>0</v>
      </c>
    </row>
    <row r="72" spans="1:18">
      <c r="A72" s="24">
        <v>20423</v>
      </c>
      <c r="B72" s="25">
        <v>8.2663998000000003</v>
      </c>
      <c r="C72" s="25">
        <v>-0.53400000000000003</v>
      </c>
      <c r="D72" s="31">
        <f t="shared" si="9"/>
        <v>21</v>
      </c>
      <c r="E72" s="31">
        <f t="shared" si="10"/>
        <v>601</v>
      </c>
      <c r="F72" s="31">
        <f t="shared" si="11"/>
        <v>-580</v>
      </c>
      <c r="G72" s="31">
        <f t="shared" si="12"/>
        <v>336400</v>
      </c>
      <c r="M72" s="31">
        <f t="shared" si="13"/>
        <v>0</v>
      </c>
      <c r="N72" s="31">
        <f t="shared" si="14"/>
        <v>0</v>
      </c>
      <c r="P72" s="31">
        <f t="shared" si="15"/>
        <v>0</v>
      </c>
      <c r="Q72" s="31">
        <f t="shared" si="16"/>
        <v>0</v>
      </c>
      <c r="R72" s="31">
        <f t="shared" si="17"/>
        <v>0</v>
      </c>
    </row>
    <row r="73" spans="1:18">
      <c r="A73" s="24">
        <v>20454</v>
      </c>
      <c r="B73" s="25">
        <v>0.15380000000000002</v>
      </c>
      <c r="C73" s="25">
        <v>-0.109</v>
      </c>
      <c r="D73" s="31">
        <f t="shared" si="9"/>
        <v>438</v>
      </c>
      <c r="E73" s="31">
        <f t="shared" si="10"/>
        <v>515</v>
      </c>
      <c r="F73" s="31">
        <f t="shared" si="11"/>
        <v>-77</v>
      </c>
      <c r="G73" s="31">
        <f t="shared" si="12"/>
        <v>5929</v>
      </c>
      <c r="M73" s="31">
        <f t="shared" si="13"/>
        <v>0</v>
      </c>
      <c r="N73" s="31">
        <f t="shared" si="14"/>
        <v>0</v>
      </c>
      <c r="P73" s="31">
        <f t="shared" si="15"/>
        <v>0</v>
      </c>
      <c r="Q73" s="31">
        <f t="shared" si="16"/>
        <v>0</v>
      </c>
      <c r="R73" s="31">
        <f t="shared" si="17"/>
        <v>0</v>
      </c>
    </row>
    <row r="74" spans="1:18">
      <c r="A74" s="24">
        <v>20485</v>
      </c>
      <c r="B74" s="25">
        <v>-3.4740999000000001</v>
      </c>
      <c r="C74" s="25">
        <v>1.0526</v>
      </c>
      <c r="D74" s="31">
        <f t="shared" si="9"/>
        <v>627</v>
      </c>
      <c r="E74" s="31">
        <f t="shared" si="10"/>
        <v>211</v>
      </c>
      <c r="F74" s="31">
        <f t="shared" si="11"/>
        <v>416</v>
      </c>
      <c r="G74" s="31">
        <f t="shared" si="12"/>
        <v>173056</v>
      </c>
      <c r="M74" s="31">
        <f t="shared" si="13"/>
        <v>0</v>
      </c>
      <c r="N74" s="31">
        <f t="shared" si="14"/>
        <v>0</v>
      </c>
      <c r="P74" s="31">
        <f t="shared" si="15"/>
        <v>0</v>
      </c>
      <c r="Q74" s="31">
        <f t="shared" si="16"/>
        <v>0</v>
      </c>
      <c r="R74" s="31">
        <f t="shared" si="17"/>
        <v>0</v>
      </c>
    </row>
    <row r="75" spans="1:18">
      <c r="A75" s="24">
        <v>20514</v>
      </c>
      <c r="B75" s="25">
        <v>4.1305002000000002</v>
      </c>
      <c r="C75" s="25">
        <v>3.1199999999999999E-2</v>
      </c>
      <c r="D75" s="31">
        <f t="shared" si="9"/>
        <v>160</v>
      </c>
      <c r="E75" s="31">
        <f t="shared" si="10"/>
        <v>470</v>
      </c>
      <c r="F75" s="31">
        <f t="shared" si="11"/>
        <v>-310</v>
      </c>
      <c r="G75" s="31">
        <f t="shared" si="12"/>
        <v>96100</v>
      </c>
      <c r="M75" s="31">
        <f t="shared" si="13"/>
        <v>0</v>
      </c>
      <c r="N75" s="31">
        <f t="shared" si="14"/>
        <v>0</v>
      </c>
      <c r="P75" s="31">
        <f t="shared" si="15"/>
        <v>0</v>
      </c>
      <c r="Q75" s="31">
        <f t="shared" si="16"/>
        <v>0</v>
      </c>
      <c r="R75" s="31">
        <f t="shared" si="17"/>
        <v>0</v>
      </c>
    </row>
    <row r="76" spans="1:18">
      <c r="A76" s="24">
        <v>20545</v>
      </c>
      <c r="B76" s="25">
        <v>7.1019000999999999</v>
      </c>
      <c r="C76" s="25">
        <v>-1.0030000000000001</v>
      </c>
      <c r="D76" s="31">
        <f t="shared" si="9"/>
        <v>40</v>
      </c>
      <c r="E76" s="31">
        <f t="shared" si="10"/>
        <v>651</v>
      </c>
      <c r="F76" s="31">
        <f t="shared" si="11"/>
        <v>-611</v>
      </c>
      <c r="G76" s="31">
        <f t="shared" si="12"/>
        <v>373321</v>
      </c>
      <c r="M76" s="31">
        <f t="shared" si="13"/>
        <v>0</v>
      </c>
      <c r="N76" s="31">
        <f t="shared" si="14"/>
        <v>0</v>
      </c>
      <c r="P76" s="31">
        <f t="shared" si="15"/>
        <v>0</v>
      </c>
      <c r="Q76" s="31">
        <f t="shared" si="16"/>
        <v>0</v>
      </c>
      <c r="R76" s="31">
        <f t="shared" si="17"/>
        <v>0</v>
      </c>
    </row>
    <row r="77" spans="1:18">
      <c r="A77" s="24">
        <v>20575</v>
      </c>
      <c r="B77" s="25">
        <v>-4.1300000000000003E-2</v>
      </c>
      <c r="C77" s="25">
        <v>-1.1000000000000001E-2</v>
      </c>
      <c r="D77" s="31">
        <f t="shared" si="9"/>
        <v>456</v>
      </c>
      <c r="E77" s="31">
        <f t="shared" si="10"/>
        <v>489</v>
      </c>
      <c r="F77" s="31">
        <f t="shared" si="11"/>
        <v>-33</v>
      </c>
      <c r="G77" s="31">
        <f t="shared" si="12"/>
        <v>1089</v>
      </c>
      <c r="M77" s="31">
        <f t="shared" si="13"/>
        <v>0</v>
      </c>
      <c r="N77" s="31">
        <f t="shared" si="14"/>
        <v>0</v>
      </c>
      <c r="P77" s="31">
        <f t="shared" si="15"/>
        <v>0</v>
      </c>
      <c r="Q77" s="31">
        <f t="shared" si="16"/>
        <v>0</v>
      </c>
      <c r="R77" s="31">
        <f t="shared" si="17"/>
        <v>0</v>
      </c>
    </row>
    <row r="78" spans="1:18">
      <c r="A78" s="24">
        <v>20606</v>
      </c>
      <c r="B78" s="25">
        <v>-5.9321999999999999</v>
      </c>
      <c r="C78" s="25">
        <v>1.1195999999999999</v>
      </c>
      <c r="D78" s="31">
        <f t="shared" si="9"/>
        <v>681</v>
      </c>
      <c r="E78" s="31">
        <f t="shared" si="10"/>
        <v>198</v>
      </c>
      <c r="F78" s="31">
        <f t="shared" si="11"/>
        <v>483</v>
      </c>
      <c r="G78" s="31">
        <f t="shared" si="12"/>
        <v>233289</v>
      </c>
      <c r="M78" s="31">
        <f t="shared" si="13"/>
        <v>0</v>
      </c>
      <c r="N78" s="31">
        <f t="shared" si="14"/>
        <v>0</v>
      </c>
      <c r="P78" s="31">
        <f t="shared" si="15"/>
        <v>0</v>
      </c>
      <c r="Q78" s="31">
        <f t="shared" si="16"/>
        <v>0</v>
      </c>
      <c r="R78" s="31">
        <f t="shared" si="17"/>
        <v>0</v>
      </c>
    </row>
    <row r="79" spans="1:18">
      <c r="A79" s="24">
        <v>20636</v>
      </c>
      <c r="B79" s="25">
        <v>4.0929000999999996</v>
      </c>
      <c r="C79" s="25">
        <v>2.92E-2</v>
      </c>
      <c r="D79" s="31">
        <f t="shared" si="9"/>
        <v>163</v>
      </c>
      <c r="E79" s="31">
        <f t="shared" si="10"/>
        <v>471</v>
      </c>
      <c r="F79" s="31">
        <f t="shared" si="11"/>
        <v>-308</v>
      </c>
      <c r="G79" s="31">
        <f t="shared" si="12"/>
        <v>94864</v>
      </c>
      <c r="M79" s="31">
        <f t="shared" si="13"/>
        <v>0</v>
      </c>
      <c r="N79" s="31">
        <f t="shared" si="14"/>
        <v>0</v>
      </c>
      <c r="P79" s="31">
        <f t="shared" si="15"/>
        <v>0</v>
      </c>
      <c r="Q79" s="31">
        <f t="shared" si="16"/>
        <v>0</v>
      </c>
      <c r="R79" s="31">
        <f t="shared" si="17"/>
        <v>0</v>
      </c>
    </row>
    <row r="80" spans="1:18">
      <c r="A80" s="24">
        <v>20667</v>
      </c>
      <c r="B80" s="25">
        <v>5.3013000999999997</v>
      </c>
      <c r="C80" s="25">
        <v>-0.94800000000000006</v>
      </c>
      <c r="D80" s="31">
        <f t="shared" si="9"/>
        <v>88</v>
      </c>
      <c r="E80" s="31">
        <f t="shared" si="10"/>
        <v>646</v>
      </c>
      <c r="F80" s="31">
        <f t="shared" si="11"/>
        <v>-558</v>
      </c>
      <c r="G80" s="31">
        <f t="shared" si="12"/>
        <v>311364</v>
      </c>
      <c r="M80" s="31">
        <f t="shared" si="13"/>
        <v>0</v>
      </c>
      <c r="N80" s="31">
        <f t="shared" si="14"/>
        <v>0</v>
      </c>
      <c r="P80" s="31">
        <f t="shared" si="15"/>
        <v>0</v>
      </c>
      <c r="Q80" s="31">
        <f t="shared" si="16"/>
        <v>0</v>
      </c>
      <c r="R80" s="31">
        <f t="shared" si="17"/>
        <v>0</v>
      </c>
    </row>
    <row r="81" spans="1:18">
      <c r="A81" s="24">
        <v>20698</v>
      </c>
      <c r="B81" s="25">
        <v>-3.28</v>
      </c>
      <c r="C81" s="25">
        <v>-1.028</v>
      </c>
      <c r="D81" s="31">
        <f t="shared" si="9"/>
        <v>622</v>
      </c>
      <c r="E81" s="31">
        <f t="shared" si="10"/>
        <v>655</v>
      </c>
      <c r="F81" s="31">
        <f t="shared" si="11"/>
        <v>-33</v>
      </c>
      <c r="G81" s="31">
        <f t="shared" si="12"/>
        <v>1089</v>
      </c>
      <c r="M81" s="31">
        <f t="shared" si="13"/>
        <v>0</v>
      </c>
      <c r="N81" s="31">
        <f t="shared" si="14"/>
        <v>0</v>
      </c>
      <c r="P81" s="31">
        <f t="shared" si="15"/>
        <v>0</v>
      </c>
      <c r="Q81" s="31">
        <f t="shared" si="16"/>
        <v>0</v>
      </c>
      <c r="R81" s="31">
        <f t="shared" si="17"/>
        <v>0</v>
      </c>
    </row>
    <row r="82" spans="1:18">
      <c r="A82" s="24">
        <v>20728</v>
      </c>
      <c r="B82" s="25">
        <v>-4.3990999000000004</v>
      </c>
      <c r="C82" s="25">
        <v>0.91660000000000008</v>
      </c>
      <c r="D82" s="31">
        <f t="shared" si="9"/>
        <v>653</v>
      </c>
      <c r="E82" s="31">
        <f t="shared" si="10"/>
        <v>233</v>
      </c>
      <c r="F82" s="31">
        <f t="shared" si="11"/>
        <v>420</v>
      </c>
      <c r="G82" s="31">
        <f t="shared" si="12"/>
        <v>176400</v>
      </c>
      <c r="M82" s="31">
        <f t="shared" si="13"/>
        <v>0</v>
      </c>
      <c r="N82" s="31">
        <f t="shared" si="14"/>
        <v>0</v>
      </c>
      <c r="P82" s="31">
        <f t="shared" si="15"/>
        <v>0</v>
      </c>
      <c r="Q82" s="31">
        <f t="shared" si="16"/>
        <v>0</v>
      </c>
      <c r="R82" s="31">
        <f t="shared" si="17"/>
        <v>0</v>
      </c>
    </row>
    <row r="83" spans="1:18">
      <c r="A83" s="24">
        <v>20759</v>
      </c>
      <c r="B83" s="25">
        <v>0.66149999999999998</v>
      </c>
      <c r="C83" s="25">
        <v>-0.191</v>
      </c>
      <c r="D83" s="31">
        <f t="shared" si="9"/>
        <v>402</v>
      </c>
      <c r="E83" s="31">
        <f t="shared" si="10"/>
        <v>545</v>
      </c>
      <c r="F83" s="31">
        <f t="shared" si="11"/>
        <v>-143</v>
      </c>
      <c r="G83" s="31">
        <f t="shared" si="12"/>
        <v>20449</v>
      </c>
      <c r="M83" s="31">
        <f t="shared" si="13"/>
        <v>0</v>
      </c>
      <c r="N83" s="31">
        <f t="shared" si="14"/>
        <v>0</v>
      </c>
      <c r="P83" s="31">
        <f t="shared" si="15"/>
        <v>0</v>
      </c>
      <c r="Q83" s="31">
        <f t="shared" si="16"/>
        <v>0</v>
      </c>
      <c r="R83" s="31">
        <f t="shared" si="17"/>
        <v>0</v>
      </c>
    </row>
    <row r="84" spans="1:18">
      <c r="A84" s="24">
        <v>20789</v>
      </c>
      <c r="B84" s="25">
        <v>-0.50460000000000005</v>
      </c>
      <c r="C84" s="25">
        <v>-0.47200000000000003</v>
      </c>
      <c r="D84" s="31">
        <f t="shared" si="9"/>
        <v>480</v>
      </c>
      <c r="E84" s="31">
        <f t="shared" si="10"/>
        <v>589</v>
      </c>
      <c r="F84" s="31">
        <f t="shared" si="11"/>
        <v>-109</v>
      </c>
      <c r="G84" s="31">
        <f t="shared" si="12"/>
        <v>11881</v>
      </c>
      <c r="M84" s="31">
        <f t="shared" si="13"/>
        <v>0</v>
      </c>
      <c r="N84" s="31">
        <f t="shared" si="14"/>
        <v>0</v>
      </c>
      <c r="P84" s="31">
        <f t="shared" si="15"/>
        <v>0</v>
      </c>
      <c r="Q84" s="31">
        <f t="shared" si="16"/>
        <v>0</v>
      </c>
      <c r="R84" s="31">
        <f t="shared" si="17"/>
        <v>0</v>
      </c>
    </row>
    <row r="85" spans="1:18">
      <c r="A85" s="24">
        <v>20820</v>
      </c>
      <c r="B85" s="25">
        <v>3.7044998000000002</v>
      </c>
      <c r="C85" s="25">
        <v>0.11399999999999999</v>
      </c>
      <c r="D85" s="31">
        <f t="shared" si="9"/>
        <v>187</v>
      </c>
      <c r="E85" s="31">
        <f t="shared" si="10"/>
        <v>447</v>
      </c>
      <c r="F85" s="31">
        <f t="shared" si="11"/>
        <v>-260</v>
      </c>
      <c r="G85" s="31">
        <f t="shared" si="12"/>
        <v>67600</v>
      </c>
      <c r="M85" s="31">
        <f t="shared" si="13"/>
        <v>0</v>
      </c>
      <c r="N85" s="31">
        <f t="shared" si="14"/>
        <v>0</v>
      </c>
      <c r="P85" s="31">
        <f t="shared" si="15"/>
        <v>0</v>
      </c>
      <c r="Q85" s="31">
        <f t="shared" si="16"/>
        <v>0</v>
      </c>
      <c r="R85" s="31">
        <f t="shared" si="17"/>
        <v>0</v>
      </c>
    </row>
    <row r="86" spans="1:18">
      <c r="A86" s="24">
        <v>20851</v>
      </c>
      <c r="B86" s="25">
        <v>-4.0068999000000005</v>
      </c>
      <c r="C86" s="25">
        <v>2.3739000999999997</v>
      </c>
      <c r="D86" s="31">
        <f t="shared" si="9"/>
        <v>642</v>
      </c>
      <c r="E86" s="31">
        <f t="shared" si="10"/>
        <v>53</v>
      </c>
      <c r="F86" s="31">
        <f t="shared" si="11"/>
        <v>589</v>
      </c>
      <c r="G86" s="31">
        <f t="shared" si="12"/>
        <v>346921</v>
      </c>
      <c r="M86" s="31">
        <f t="shared" si="13"/>
        <v>0</v>
      </c>
      <c r="N86" s="31">
        <f t="shared" si="14"/>
        <v>0</v>
      </c>
      <c r="P86" s="31">
        <f t="shared" si="15"/>
        <v>0</v>
      </c>
      <c r="Q86" s="31">
        <f t="shared" si="16"/>
        <v>0</v>
      </c>
      <c r="R86" s="31">
        <f t="shared" si="17"/>
        <v>0</v>
      </c>
    </row>
    <row r="87" spans="1:18">
      <c r="A87" s="24">
        <v>20879</v>
      </c>
      <c r="B87" s="25">
        <v>-2.6385999999999998</v>
      </c>
      <c r="C87" s="25">
        <v>-0.125</v>
      </c>
      <c r="D87" s="31">
        <f t="shared" si="9"/>
        <v>594</v>
      </c>
      <c r="E87" s="31">
        <f t="shared" si="10"/>
        <v>524</v>
      </c>
      <c r="F87" s="31">
        <f t="shared" si="11"/>
        <v>70</v>
      </c>
      <c r="G87" s="31">
        <f t="shared" si="12"/>
        <v>4900</v>
      </c>
      <c r="M87" s="31">
        <f t="shared" si="13"/>
        <v>0</v>
      </c>
      <c r="N87" s="31">
        <f t="shared" si="14"/>
        <v>0</v>
      </c>
      <c r="P87" s="31">
        <f t="shared" si="15"/>
        <v>0</v>
      </c>
      <c r="Q87" s="31">
        <f t="shared" si="16"/>
        <v>0</v>
      </c>
      <c r="R87" s="31">
        <f t="shared" si="17"/>
        <v>0</v>
      </c>
    </row>
    <row r="88" spans="1:18">
      <c r="A88" s="24">
        <v>20910</v>
      </c>
      <c r="B88" s="25">
        <v>2.1497999999999999</v>
      </c>
      <c r="C88" s="25">
        <v>0.17730000000000001</v>
      </c>
      <c r="D88" s="31">
        <f t="shared" si="9"/>
        <v>280</v>
      </c>
      <c r="E88" s="31">
        <f t="shared" si="10"/>
        <v>420</v>
      </c>
      <c r="F88" s="31">
        <f t="shared" si="11"/>
        <v>-140</v>
      </c>
      <c r="G88" s="31">
        <f t="shared" si="12"/>
        <v>19600</v>
      </c>
      <c r="M88" s="31">
        <f t="shared" si="13"/>
        <v>0</v>
      </c>
      <c r="N88" s="31">
        <f t="shared" si="14"/>
        <v>0</v>
      </c>
      <c r="P88" s="31">
        <f t="shared" si="15"/>
        <v>0</v>
      </c>
      <c r="Q88" s="31">
        <f t="shared" si="16"/>
        <v>0</v>
      </c>
      <c r="R88" s="31">
        <f t="shared" si="17"/>
        <v>0</v>
      </c>
    </row>
    <row r="89" spans="1:18">
      <c r="A89" s="24">
        <v>20940</v>
      </c>
      <c r="B89" s="25">
        <v>3.8766999000000002</v>
      </c>
      <c r="C89" s="25">
        <v>-1.012</v>
      </c>
      <c r="D89" s="31">
        <f t="shared" si="9"/>
        <v>178</v>
      </c>
      <c r="E89" s="31">
        <f t="shared" si="10"/>
        <v>654</v>
      </c>
      <c r="F89" s="31">
        <f t="shared" si="11"/>
        <v>-476</v>
      </c>
      <c r="G89" s="31">
        <f t="shared" si="12"/>
        <v>226576</v>
      </c>
      <c r="M89" s="31">
        <f t="shared" si="13"/>
        <v>0</v>
      </c>
      <c r="N89" s="31">
        <f t="shared" si="14"/>
        <v>0</v>
      </c>
      <c r="P89" s="31">
        <f t="shared" si="15"/>
        <v>0</v>
      </c>
      <c r="Q89" s="31">
        <f t="shared" si="16"/>
        <v>0</v>
      </c>
      <c r="R89" s="31">
        <f t="shared" si="17"/>
        <v>0</v>
      </c>
    </row>
    <row r="90" spans="1:18">
      <c r="A90" s="24">
        <v>20971</v>
      </c>
      <c r="B90" s="25">
        <v>4.3724999000000002</v>
      </c>
      <c r="C90" s="25">
        <v>-0.17</v>
      </c>
      <c r="D90" s="31">
        <f t="shared" si="9"/>
        <v>144</v>
      </c>
      <c r="E90" s="31">
        <f t="shared" si="10"/>
        <v>535</v>
      </c>
      <c r="F90" s="31">
        <f t="shared" si="11"/>
        <v>-391</v>
      </c>
      <c r="G90" s="31">
        <f t="shared" si="12"/>
        <v>152881</v>
      </c>
      <c r="M90" s="31">
        <f t="shared" si="13"/>
        <v>0</v>
      </c>
      <c r="N90" s="31">
        <f t="shared" si="14"/>
        <v>0</v>
      </c>
      <c r="P90" s="31">
        <f t="shared" si="15"/>
        <v>0</v>
      </c>
      <c r="Q90" s="31">
        <f t="shared" si="16"/>
        <v>0</v>
      </c>
      <c r="R90" s="31">
        <f t="shared" si="17"/>
        <v>0</v>
      </c>
    </row>
    <row r="91" spans="1:18">
      <c r="A91" s="24">
        <v>21001</v>
      </c>
      <c r="B91" s="25">
        <v>4.2200000000000001E-2</v>
      </c>
      <c r="C91" s="25">
        <v>-1.0609999999999999</v>
      </c>
      <c r="D91" s="31">
        <f t="shared" si="9"/>
        <v>448</v>
      </c>
      <c r="E91" s="31">
        <f t="shared" si="10"/>
        <v>658</v>
      </c>
      <c r="F91" s="31">
        <f t="shared" si="11"/>
        <v>-210</v>
      </c>
      <c r="G91" s="31">
        <f t="shared" si="12"/>
        <v>44100</v>
      </c>
      <c r="M91" s="31">
        <f t="shared" si="13"/>
        <v>0</v>
      </c>
      <c r="N91" s="31">
        <f t="shared" si="14"/>
        <v>0</v>
      </c>
      <c r="P91" s="31">
        <f t="shared" si="15"/>
        <v>0</v>
      </c>
      <c r="Q91" s="31">
        <f t="shared" si="16"/>
        <v>0</v>
      </c>
      <c r="R91" s="31">
        <f t="shared" si="17"/>
        <v>0</v>
      </c>
    </row>
    <row r="92" spans="1:18">
      <c r="A92" s="24">
        <v>21032</v>
      </c>
      <c r="B92" s="25">
        <v>1.3088</v>
      </c>
      <c r="C92" s="25">
        <v>-0.15</v>
      </c>
      <c r="D92" s="31">
        <f t="shared" si="9"/>
        <v>361</v>
      </c>
      <c r="E92" s="31">
        <f t="shared" si="10"/>
        <v>530</v>
      </c>
      <c r="F92" s="31">
        <f t="shared" si="11"/>
        <v>-169</v>
      </c>
      <c r="G92" s="31">
        <f t="shared" si="12"/>
        <v>28561</v>
      </c>
      <c r="M92" s="31">
        <f t="shared" si="13"/>
        <v>0</v>
      </c>
      <c r="N92" s="31">
        <f t="shared" si="14"/>
        <v>0</v>
      </c>
      <c r="P92" s="31">
        <f t="shared" si="15"/>
        <v>0</v>
      </c>
      <c r="Q92" s="31">
        <f t="shared" si="16"/>
        <v>0</v>
      </c>
      <c r="R92" s="31">
        <f t="shared" si="17"/>
        <v>0</v>
      </c>
    </row>
    <row r="93" spans="1:18">
      <c r="A93" s="24">
        <v>21063</v>
      </c>
      <c r="B93" s="25">
        <v>-5.0510999000000005</v>
      </c>
      <c r="C93" s="25">
        <v>1.0921999999999998</v>
      </c>
      <c r="D93" s="31">
        <f t="shared" si="9"/>
        <v>667</v>
      </c>
      <c r="E93" s="31">
        <f t="shared" si="10"/>
        <v>201</v>
      </c>
      <c r="F93" s="31">
        <f t="shared" si="11"/>
        <v>466</v>
      </c>
      <c r="G93" s="31">
        <f t="shared" si="12"/>
        <v>217156</v>
      </c>
      <c r="M93" s="31">
        <f t="shared" si="13"/>
        <v>0</v>
      </c>
      <c r="N93" s="31">
        <f t="shared" si="14"/>
        <v>0</v>
      </c>
      <c r="P93" s="31">
        <f t="shared" si="15"/>
        <v>0</v>
      </c>
      <c r="Q93" s="31">
        <f t="shared" si="16"/>
        <v>0</v>
      </c>
      <c r="R93" s="31">
        <f t="shared" si="17"/>
        <v>0</v>
      </c>
    </row>
    <row r="94" spans="1:18">
      <c r="A94" s="24">
        <v>21093</v>
      </c>
      <c r="B94" s="25">
        <v>-6.0150001</v>
      </c>
      <c r="C94" s="25">
        <v>2.4800000000000003E-2</v>
      </c>
      <c r="D94" s="31">
        <f t="shared" si="9"/>
        <v>684</v>
      </c>
      <c r="E94" s="31">
        <f t="shared" si="10"/>
        <v>476</v>
      </c>
      <c r="F94" s="31">
        <f t="shared" si="11"/>
        <v>208</v>
      </c>
      <c r="G94" s="31">
        <f t="shared" si="12"/>
        <v>43264</v>
      </c>
      <c r="M94" s="31">
        <f t="shared" si="13"/>
        <v>0</v>
      </c>
      <c r="N94" s="31">
        <f t="shared" si="14"/>
        <v>0</v>
      </c>
      <c r="P94" s="31">
        <f t="shared" si="15"/>
        <v>0</v>
      </c>
      <c r="Q94" s="31">
        <f t="shared" si="16"/>
        <v>0</v>
      </c>
      <c r="R94" s="31">
        <f t="shared" si="17"/>
        <v>0</v>
      </c>
    </row>
    <row r="95" spans="1:18">
      <c r="A95" s="24">
        <v>21124</v>
      </c>
      <c r="B95" s="25">
        <v>-3.0173999999999999</v>
      </c>
      <c r="C95" s="25">
        <v>0.42810000000000004</v>
      </c>
      <c r="D95" s="31">
        <f t="shared" si="9"/>
        <v>616</v>
      </c>
      <c r="E95" s="31">
        <f t="shared" si="10"/>
        <v>340</v>
      </c>
      <c r="F95" s="31">
        <f t="shared" si="11"/>
        <v>276</v>
      </c>
      <c r="G95" s="31">
        <f t="shared" si="12"/>
        <v>76176</v>
      </c>
      <c r="M95" s="31">
        <f t="shared" si="13"/>
        <v>0</v>
      </c>
      <c r="N95" s="31">
        <f t="shared" si="14"/>
        <v>0</v>
      </c>
      <c r="P95" s="31">
        <f t="shared" si="15"/>
        <v>0</v>
      </c>
      <c r="Q95" s="31">
        <f t="shared" si="16"/>
        <v>0</v>
      </c>
      <c r="R95" s="31">
        <f t="shared" si="17"/>
        <v>0</v>
      </c>
    </row>
    <row r="96" spans="1:18">
      <c r="A96" s="24">
        <v>21154</v>
      </c>
      <c r="B96" s="25">
        <v>2.3136999</v>
      </c>
      <c r="C96" s="25">
        <v>3.9583000999999998</v>
      </c>
      <c r="D96" s="31">
        <f t="shared" si="9"/>
        <v>267</v>
      </c>
      <c r="E96" s="31">
        <f t="shared" si="10"/>
        <v>18</v>
      </c>
      <c r="F96" s="31">
        <f t="shared" si="11"/>
        <v>249</v>
      </c>
      <c r="G96" s="31">
        <f t="shared" si="12"/>
        <v>62001</v>
      </c>
      <c r="M96" s="31">
        <f t="shared" si="13"/>
        <v>0</v>
      </c>
      <c r="N96" s="31">
        <f t="shared" si="14"/>
        <v>0</v>
      </c>
      <c r="P96" s="31">
        <f t="shared" si="15"/>
        <v>0</v>
      </c>
      <c r="Q96" s="31">
        <f t="shared" si="16"/>
        <v>0</v>
      </c>
      <c r="R96" s="31">
        <f t="shared" si="17"/>
        <v>1</v>
      </c>
    </row>
    <row r="97" spans="1:18">
      <c r="A97" s="24">
        <v>21185</v>
      </c>
      <c r="B97" s="25">
        <v>-3.9549001000000001</v>
      </c>
      <c r="C97" s="25">
        <v>2.1549999999999998</v>
      </c>
      <c r="D97" s="31">
        <f t="shared" si="9"/>
        <v>640</v>
      </c>
      <c r="E97" s="31">
        <f t="shared" si="10"/>
        <v>75</v>
      </c>
      <c r="F97" s="31">
        <f t="shared" si="11"/>
        <v>565</v>
      </c>
      <c r="G97" s="31">
        <f t="shared" si="12"/>
        <v>319225</v>
      </c>
      <c r="M97" s="31">
        <f t="shared" si="13"/>
        <v>0</v>
      </c>
      <c r="N97" s="31">
        <f t="shared" si="14"/>
        <v>0</v>
      </c>
      <c r="P97" s="31">
        <f t="shared" si="15"/>
        <v>0</v>
      </c>
      <c r="Q97" s="31">
        <f t="shared" si="16"/>
        <v>0</v>
      </c>
      <c r="R97" s="31">
        <f t="shared" si="17"/>
        <v>0</v>
      </c>
    </row>
    <row r="98" spans="1:18">
      <c r="A98" s="24">
        <v>21216</v>
      </c>
      <c r="B98" s="25">
        <v>4.4511002</v>
      </c>
      <c r="C98" s="25">
        <v>0.33829999999999999</v>
      </c>
      <c r="D98" s="31">
        <f t="shared" si="9"/>
        <v>138</v>
      </c>
      <c r="E98" s="31">
        <f t="shared" si="10"/>
        <v>364</v>
      </c>
      <c r="F98" s="31">
        <f t="shared" si="11"/>
        <v>-226</v>
      </c>
      <c r="G98" s="31">
        <f t="shared" si="12"/>
        <v>51076</v>
      </c>
      <c r="M98" s="31">
        <f t="shared" si="13"/>
        <v>0</v>
      </c>
      <c r="N98" s="31">
        <f t="shared" si="14"/>
        <v>0</v>
      </c>
      <c r="P98" s="31">
        <f t="shared" si="15"/>
        <v>0</v>
      </c>
      <c r="Q98" s="31">
        <f t="shared" si="16"/>
        <v>0</v>
      </c>
      <c r="R98" s="31">
        <f t="shared" si="17"/>
        <v>0</v>
      </c>
    </row>
    <row r="99" spans="1:18">
      <c r="A99" s="24">
        <v>21244</v>
      </c>
      <c r="B99" s="25">
        <v>-1.4149</v>
      </c>
      <c r="C99" s="25">
        <v>1.3858000000000001</v>
      </c>
      <c r="D99" s="31">
        <f t="shared" si="9"/>
        <v>532</v>
      </c>
      <c r="E99" s="31">
        <f t="shared" si="10"/>
        <v>156</v>
      </c>
      <c r="F99" s="31">
        <f t="shared" si="11"/>
        <v>376</v>
      </c>
      <c r="G99" s="31">
        <f t="shared" si="12"/>
        <v>141376</v>
      </c>
      <c r="M99" s="31">
        <f t="shared" si="13"/>
        <v>0</v>
      </c>
      <c r="N99" s="31">
        <f t="shared" si="14"/>
        <v>0</v>
      </c>
      <c r="P99" s="31">
        <f t="shared" si="15"/>
        <v>0</v>
      </c>
      <c r="Q99" s="31">
        <f t="shared" si="16"/>
        <v>0</v>
      </c>
      <c r="R99" s="31">
        <f t="shared" si="17"/>
        <v>0</v>
      </c>
    </row>
    <row r="100" spans="1:18">
      <c r="A100" s="24">
        <v>21275</v>
      </c>
      <c r="B100" s="25">
        <v>3.2811000999999997</v>
      </c>
      <c r="C100" s="25">
        <v>0.52839999999999998</v>
      </c>
      <c r="D100" s="31">
        <f t="shared" si="9"/>
        <v>214</v>
      </c>
      <c r="E100" s="31">
        <f t="shared" si="10"/>
        <v>316</v>
      </c>
      <c r="F100" s="31">
        <f t="shared" si="11"/>
        <v>-102</v>
      </c>
      <c r="G100" s="31">
        <f t="shared" si="12"/>
        <v>10404</v>
      </c>
      <c r="M100" s="31">
        <f t="shared" si="13"/>
        <v>0</v>
      </c>
      <c r="N100" s="31">
        <f t="shared" si="14"/>
        <v>0</v>
      </c>
      <c r="P100" s="31">
        <f t="shared" si="15"/>
        <v>0</v>
      </c>
      <c r="Q100" s="31">
        <f t="shared" si="16"/>
        <v>0</v>
      </c>
      <c r="R100" s="31">
        <f t="shared" si="17"/>
        <v>0</v>
      </c>
    </row>
    <row r="101" spans="1:18">
      <c r="A101" s="24">
        <v>21305</v>
      </c>
      <c r="B101" s="25">
        <v>3.3728998000000003</v>
      </c>
      <c r="C101" s="25">
        <v>0.51880000000000004</v>
      </c>
      <c r="D101" s="31">
        <f t="shared" si="9"/>
        <v>212</v>
      </c>
      <c r="E101" s="31">
        <f t="shared" si="10"/>
        <v>319</v>
      </c>
      <c r="F101" s="31">
        <f t="shared" si="11"/>
        <v>-107</v>
      </c>
      <c r="G101" s="31">
        <f t="shared" si="12"/>
        <v>11449</v>
      </c>
      <c r="M101" s="31">
        <f t="shared" si="13"/>
        <v>0</v>
      </c>
      <c r="N101" s="31">
        <f t="shared" si="14"/>
        <v>0</v>
      </c>
      <c r="P101" s="31">
        <f t="shared" si="15"/>
        <v>0</v>
      </c>
      <c r="Q101" s="31">
        <f t="shared" si="16"/>
        <v>0</v>
      </c>
      <c r="R101" s="31">
        <f t="shared" si="17"/>
        <v>0</v>
      </c>
    </row>
    <row r="102" spans="1:18">
      <c r="A102" s="24">
        <v>21336</v>
      </c>
      <c r="B102" s="25">
        <v>2.1179000000000001</v>
      </c>
      <c r="C102" s="25">
        <v>0.60229999999999995</v>
      </c>
      <c r="D102" s="31">
        <f t="shared" si="9"/>
        <v>282</v>
      </c>
      <c r="E102" s="31">
        <f t="shared" si="10"/>
        <v>293</v>
      </c>
      <c r="F102" s="31">
        <f t="shared" si="11"/>
        <v>-11</v>
      </c>
      <c r="G102" s="31">
        <f t="shared" si="12"/>
        <v>121</v>
      </c>
      <c r="M102" s="31">
        <f t="shared" si="13"/>
        <v>0</v>
      </c>
      <c r="N102" s="31">
        <f t="shared" si="14"/>
        <v>0</v>
      </c>
      <c r="P102" s="31">
        <f t="shared" si="15"/>
        <v>0</v>
      </c>
      <c r="Q102" s="31">
        <f t="shared" si="16"/>
        <v>0</v>
      </c>
      <c r="R102" s="31">
        <f t="shared" si="17"/>
        <v>0</v>
      </c>
    </row>
    <row r="103" spans="1:18">
      <c r="A103" s="24">
        <v>21366</v>
      </c>
      <c r="B103" s="25">
        <v>2.7897000000000003</v>
      </c>
      <c r="C103" s="25">
        <v>-0.67600000000000005</v>
      </c>
      <c r="D103" s="31">
        <f t="shared" si="9"/>
        <v>242</v>
      </c>
      <c r="E103" s="31">
        <f t="shared" si="10"/>
        <v>618</v>
      </c>
      <c r="F103" s="31">
        <f t="shared" si="11"/>
        <v>-376</v>
      </c>
      <c r="G103" s="31">
        <f t="shared" si="12"/>
        <v>141376</v>
      </c>
      <c r="M103" s="31">
        <f t="shared" si="13"/>
        <v>0</v>
      </c>
      <c r="N103" s="31">
        <f t="shared" si="14"/>
        <v>0</v>
      </c>
      <c r="P103" s="31">
        <f t="shared" si="15"/>
        <v>0</v>
      </c>
      <c r="Q103" s="31">
        <f t="shared" si="16"/>
        <v>0</v>
      </c>
      <c r="R103" s="31">
        <f t="shared" si="17"/>
        <v>0</v>
      </c>
    </row>
    <row r="104" spans="1:18">
      <c r="A104" s="24">
        <v>21397</v>
      </c>
      <c r="B104" s="25">
        <v>4.4872000999999999</v>
      </c>
      <c r="C104" s="25">
        <v>-0.90500000000000003</v>
      </c>
      <c r="D104" s="31">
        <f t="shared" si="9"/>
        <v>135</v>
      </c>
      <c r="E104" s="31">
        <f t="shared" si="10"/>
        <v>640</v>
      </c>
      <c r="F104" s="31">
        <f t="shared" si="11"/>
        <v>-505</v>
      </c>
      <c r="G104" s="31">
        <f t="shared" si="12"/>
        <v>255025</v>
      </c>
      <c r="M104" s="31">
        <f t="shared" si="13"/>
        <v>0</v>
      </c>
      <c r="N104" s="31">
        <f t="shared" si="14"/>
        <v>0</v>
      </c>
      <c r="P104" s="31">
        <f t="shared" si="15"/>
        <v>0</v>
      </c>
      <c r="Q104" s="31">
        <f t="shared" si="16"/>
        <v>0</v>
      </c>
      <c r="R104" s="31">
        <f t="shared" si="17"/>
        <v>0</v>
      </c>
    </row>
    <row r="105" spans="1:18">
      <c r="A105" s="24">
        <v>21428</v>
      </c>
      <c r="B105" s="25">
        <v>1.7588001</v>
      </c>
      <c r="C105" s="25">
        <v>-3.5610002000000001</v>
      </c>
      <c r="D105" s="31">
        <f t="shared" si="9"/>
        <v>318</v>
      </c>
      <c r="E105" s="31">
        <f t="shared" si="10"/>
        <v>718</v>
      </c>
      <c r="F105" s="31">
        <f t="shared" si="11"/>
        <v>-400</v>
      </c>
      <c r="G105" s="31">
        <f t="shared" si="12"/>
        <v>160000</v>
      </c>
      <c r="M105" s="31">
        <f t="shared" si="13"/>
        <v>0</v>
      </c>
      <c r="N105" s="31">
        <f t="shared" si="14"/>
        <v>0</v>
      </c>
      <c r="P105" s="31">
        <f t="shared" si="15"/>
        <v>0</v>
      </c>
      <c r="Q105" s="31">
        <f t="shared" si="16"/>
        <v>1</v>
      </c>
      <c r="R105" s="31">
        <f t="shared" si="17"/>
        <v>0</v>
      </c>
    </row>
    <row r="106" spans="1:18">
      <c r="A106" s="24">
        <v>21458</v>
      </c>
      <c r="B106" s="25">
        <v>5.0051997999999998</v>
      </c>
      <c r="C106" s="25">
        <v>-0.16600000000000001</v>
      </c>
      <c r="D106" s="31">
        <f t="shared" si="9"/>
        <v>108</v>
      </c>
      <c r="E106" s="31">
        <f t="shared" si="10"/>
        <v>533</v>
      </c>
      <c r="F106" s="31">
        <f t="shared" si="11"/>
        <v>-425</v>
      </c>
      <c r="G106" s="31">
        <f t="shared" si="12"/>
        <v>180625</v>
      </c>
      <c r="M106" s="31">
        <f t="shared" si="13"/>
        <v>0</v>
      </c>
      <c r="N106" s="31">
        <f t="shared" si="14"/>
        <v>0</v>
      </c>
      <c r="P106" s="31">
        <f t="shared" si="15"/>
        <v>0</v>
      </c>
      <c r="Q106" s="31">
        <f t="shared" si="16"/>
        <v>0</v>
      </c>
      <c r="R106" s="31">
        <f t="shared" si="17"/>
        <v>0</v>
      </c>
    </row>
    <row r="107" spans="1:18">
      <c r="A107" s="24">
        <v>21489</v>
      </c>
      <c r="B107" s="25">
        <v>2.6968000000000001</v>
      </c>
      <c r="C107" s="25">
        <v>2.4399999999999998E-2</v>
      </c>
      <c r="D107" s="31">
        <f t="shared" si="9"/>
        <v>248</v>
      </c>
      <c r="E107" s="31">
        <f t="shared" si="10"/>
        <v>477</v>
      </c>
      <c r="F107" s="31">
        <f t="shared" si="11"/>
        <v>-229</v>
      </c>
      <c r="G107" s="31">
        <f t="shared" si="12"/>
        <v>52441</v>
      </c>
      <c r="M107" s="31">
        <f t="shared" si="13"/>
        <v>0</v>
      </c>
      <c r="N107" s="31">
        <f t="shared" si="14"/>
        <v>0</v>
      </c>
      <c r="P107" s="31">
        <f t="shared" si="15"/>
        <v>0</v>
      </c>
      <c r="Q107" s="31">
        <f t="shared" si="16"/>
        <v>0</v>
      </c>
      <c r="R107" s="31">
        <f t="shared" si="17"/>
        <v>0</v>
      </c>
    </row>
    <row r="108" spans="1:18">
      <c r="A108" s="24">
        <v>21519</v>
      </c>
      <c r="B108" s="25">
        <v>2.8442999000000002</v>
      </c>
      <c r="C108" s="25">
        <v>1.3218000000000001</v>
      </c>
      <c r="D108" s="31">
        <f t="shared" si="9"/>
        <v>239</v>
      </c>
      <c r="E108" s="31">
        <f t="shared" si="10"/>
        <v>169</v>
      </c>
      <c r="F108" s="31">
        <f t="shared" si="11"/>
        <v>70</v>
      </c>
      <c r="G108" s="31">
        <f t="shared" si="12"/>
        <v>4900</v>
      </c>
      <c r="M108" s="31">
        <f t="shared" si="13"/>
        <v>0</v>
      </c>
      <c r="N108" s="31">
        <f t="shared" si="14"/>
        <v>0</v>
      </c>
      <c r="P108" s="31">
        <f t="shared" si="15"/>
        <v>0</v>
      </c>
      <c r="Q108" s="31">
        <f t="shared" si="16"/>
        <v>0</v>
      </c>
      <c r="R108" s="31">
        <f t="shared" si="17"/>
        <v>0</v>
      </c>
    </row>
    <row r="109" spans="1:18">
      <c r="A109" s="24">
        <v>21550</v>
      </c>
      <c r="B109" s="25">
        <v>5.3544</v>
      </c>
      <c r="C109" s="25">
        <v>-0.61199999999999999</v>
      </c>
      <c r="D109" s="31">
        <f t="shared" si="9"/>
        <v>83</v>
      </c>
      <c r="E109" s="31">
        <f t="shared" si="10"/>
        <v>613</v>
      </c>
      <c r="F109" s="31">
        <f t="shared" si="11"/>
        <v>-530</v>
      </c>
      <c r="G109" s="31">
        <f t="shared" si="12"/>
        <v>280900</v>
      </c>
      <c r="M109" s="31">
        <f t="shared" si="13"/>
        <v>0</v>
      </c>
      <c r="N109" s="31">
        <f t="shared" si="14"/>
        <v>0</v>
      </c>
      <c r="P109" s="31">
        <f t="shared" si="15"/>
        <v>0</v>
      </c>
      <c r="Q109" s="31">
        <f t="shared" si="16"/>
        <v>0</v>
      </c>
      <c r="R109" s="31">
        <f t="shared" si="17"/>
        <v>0</v>
      </c>
    </row>
    <row r="110" spans="1:18">
      <c r="A110" s="24">
        <v>21581</v>
      </c>
      <c r="B110" s="25">
        <v>0.52529999999999999</v>
      </c>
      <c r="C110" s="25">
        <v>-0.13400000000000001</v>
      </c>
      <c r="D110" s="31">
        <f t="shared" si="9"/>
        <v>413</v>
      </c>
      <c r="E110" s="31">
        <f t="shared" si="10"/>
        <v>528</v>
      </c>
      <c r="F110" s="31">
        <f t="shared" si="11"/>
        <v>-115</v>
      </c>
      <c r="G110" s="31">
        <f t="shared" si="12"/>
        <v>13225</v>
      </c>
      <c r="M110" s="31">
        <f t="shared" si="13"/>
        <v>0</v>
      </c>
      <c r="N110" s="31">
        <f t="shared" si="14"/>
        <v>0</v>
      </c>
      <c r="P110" s="31">
        <f t="shared" si="15"/>
        <v>0</v>
      </c>
      <c r="Q110" s="31">
        <f t="shared" si="16"/>
        <v>0</v>
      </c>
      <c r="R110" s="31">
        <f t="shared" si="17"/>
        <v>0</v>
      </c>
    </row>
    <row r="111" spans="1:18">
      <c r="A111" s="24">
        <v>21609</v>
      </c>
      <c r="B111" s="25">
        <v>0.48719999999999997</v>
      </c>
      <c r="C111" s="25">
        <v>1.0739999999999998</v>
      </c>
      <c r="D111" s="31">
        <f t="shared" si="9"/>
        <v>417</v>
      </c>
      <c r="E111" s="31">
        <f t="shared" si="10"/>
        <v>207</v>
      </c>
      <c r="F111" s="31">
        <f t="shared" si="11"/>
        <v>210</v>
      </c>
      <c r="G111" s="31">
        <f t="shared" si="12"/>
        <v>44100</v>
      </c>
      <c r="M111" s="31">
        <f t="shared" si="13"/>
        <v>0</v>
      </c>
      <c r="N111" s="31">
        <f t="shared" si="14"/>
        <v>0</v>
      </c>
      <c r="P111" s="31">
        <f t="shared" si="15"/>
        <v>0</v>
      </c>
      <c r="Q111" s="31">
        <f t="shared" si="16"/>
        <v>0</v>
      </c>
      <c r="R111" s="31">
        <f t="shared" si="17"/>
        <v>0</v>
      </c>
    </row>
    <row r="112" spans="1:18">
      <c r="A112" s="24">
        <v>21640</v>
      </c>
      <c r="B112" s="25">
        <v>0.19849999999999998</v>
      </c>
      <c r="C112" s="25">
        <v>-0.372</v>
      </c>
      <c r="D112" s="31">
        <f t="shared" si="9"/>
        <v>436</v>
      </c>
      <c r="E112" s="31">
        <f t="shared" si="10"/>
        <v>577</v>
      </c>
      <c r="F112" s="31">
        <f t="shared" si="11"/>
        <v>-141</v>
      </c>
      <c r="G112" s="31">
        <f t="shared" si="12"/>
        <v>19881</v>
      </c>
      <c r="M112" s="31">
        <f t="shared" si="13"/>
        <v>0</v>
      </c>
      <c r="N112" s="31">
        <f t="shared" si="14"/>
        <v>0</v>
      </c>
      <c r="P112" s="31">
        <f t="shared" si="15"/>
        <v>0</v>
      </c>
      <c r="Q112" s="31">
        <f t="shared" si="16"/>
        <v>0</v>
      </c>
      <c r="R112" s="31">
        <f t="shared" si="17"/>
        <v>0</v>
      </c>
    </row>
    <row r="113" spans="1:18">
      <c r="A113" s="24">
        <v>21670</v>
      </c>
      <c r="B113" s="25">
        <v>4.0224001000000005</v>
      </c>
      <c r="C113" s="25">
        <v>-0.52100000000000002</v>
      </c>
      <c r="D113" s="31">
        <f t="shared" si="9"/>
        <v>168</v>
      </c>
      <c r="E113" s="31">
        <f t="shared" si="10"/>
        <v>598</v>
      </c>
      <c r="F113" s="31">
        <f t="shared" si="11"/>
        <v>-430</v>
      </c>
      <c r="G113" s="31">
        <f t="shared" si="12"/>
        <v>184900</v>
      </c>
      <c r="M113" s="31">
        <f t="shared" si="13"/>
        <v>0</v>
      </c>
      <c r="N113" s="31">
        <f t="shared" si="14"/>
        <v>0</v>
      </c>
      <c r="P113" s="31">
        <f t="shared" si="15"/>
        <v>0</v>
      </c>
      <c r="Q113" s="31">
        <f t="shared" si="16"/>
        <v>0</v>
      </c>
      <c r="R113" s="31">
        <f t="shared" si="17"/>
        <v>0</v>
      </c>
    </row>
    <row r="114" spans="1:18">
      <c r="A114" s="24">
        <v>21701</v>
      </c>
      <c r="B114" s="25">
        <v>2.3961999999999999</v>
      </c>
      <c r="C114" s="25">
        <v>-0.01</v>
      </c>
      <c r="D114" s="31">
        <f t="shared" si="9"/>
        <v>263</v>
      </c>
      <c r="E114" s="31">
        <f t="shared" si="10"/>
        <v>487</v>
      </c>
      <c r="F114" s="31">
        <f t="shared" si="11"/>
        <v>-224</v>
      </c>
      <c r="G114" s="31">
        <f t="shared" si="12"/>
        <v>50176</v>
      </c>
      <c r="M114" s="31">
        <f t="shared" si="13"/>
        <v>0</v>
      </c>
      <c r="N114" s="31">
        <f t="shared" si="14"/>
        <v>0</v>
      </c>
      <c r="P114" s="31">
        <f t="shared" si="15"/>
        <v>0</v>
      </c>
      <c r="Q114" s="31">
        <f t="shared" si="16"/>
        <v>0</v>
      </c>
      <c r="R114" s="31">
        <f t="shared" si="17"/>
        <v>0</v>
      </c>
    </row>
    <row r="115" spans="1:18">
      <c r="A115" s="24">
        <v>21731</v>
      </c>
      <c r="B115" s="25">
        <v>-0.2215</v>
      </c>
      <c r="C115" s="25">
        <v>-0.76700000000000002</v>
      </c>
      <c r="D115" s="31">
        <f t="shared" si="9"/>
        <v>464</v>
      </c>
      <c r="E115" s="31">
        <f t="shared" si="10"/>
        <v>623</v>
      </c>
      <c r="F115" s="31">
        <f t="shared" si="11"/>
        <v>-159</v>
      </c>
      <c r="G115" s="31">
        <f t="shared" si="12"/>
        <v>25281</v>
      </c>
      <c r="M115" s="31">
        <f t="shared" si="13"/>
        <v>0</v>
      </c>
      <c r="N115" s="31">
        <f t="shared" si="14"/>
        <v>0</v>
      </c>
      <c r="P115" s="31">
        <f t="shared" si="15"/>
        <v>0</v>
      </c>
      <c r="Q115" s="31">
        <f t="shared" si="16"/>
        <v>0</v>
      </c>
      <c r="R115" s="31">
        <f t="shared" si="17"/>
        <v>0</v>
      </c>
    </row>
    <row r="116" spans="1:18">
      <c r="A116" s="24">
        <v>21762</v>
      </c>
      <c r="B116" s="25">
        <v>3.6258000999999997</v>
      </c>
      <c r="C116" s="25">
        <v>0.3362</v>
      </c>
      <c r="D116" s="31">
        <f t="shared" si="9"/>
        <v>193</v>
      </c>
      <c r="E116" s="31">
        <f t="shared" si="10"/>
        <v>366</v>
      </c>
      <c r="F116" s="31">
        <f t="shared" si="11"/>
        <v>-173</v>
      </c>
      <c r="G116" s="31">
        <f t="shared" si="12"/>
        <v>29929</v>
      </c>
      <c r="M116" s="31">
        <f t="shared" si="13"/>
        <v>0</v>
      </c>
      <c r="N116" s="31">
        <f t="shared" si="14"/>
        <v>0</v>
      </c>
      <c r="P116" s="31">
        <f t="shared" si="15"/>
        <v>0</v>
      </c>
      <c r="Q116" s="31">
        <f t="shared" si="16"/>
        <v>0</v>
      </c>
      <c r="R116" s="31">
        <f t="shared" si="17"/>
        <v>0</v>
      </c>
    </row>
    <row r="117" spans="1:18">
      <c r="A117" s="24">
        <v>21793</v>
      </c>
      <c r="B117" s="25">
        <v>-1.0246</v>
      </c>
      <c r="C117" s="25">
        <v>-0.78100000000000003</v>
      </c>
      <c r="D117" s="31">
        <f t="shared" si="9"/>
        <v>507</v>
      </c>
      <c r="E117" s="31">
        <f t="shared" si="10"/>
        <v>624</v>
      </c>
      <c r="F117" s="31">
        <f t="shared" si="11"/>
        <v>-117</v>
      </c>
      <c r="G117" s="31">
        <f t="shared" si="12"/>
        <v>13689</v>
      </c>
      <c r="M117" s="31">
        <f t="shared" si="13"/>
        <v>0</v>
      </c>
      <c r="N117" s="31">
        <f t="shared" si="14"/>
        <v>0</v>
      </c>
      <c r="P117" s="31">
        <f t="shared" si="15"/>
        <v>0</v>
      </c>
      <c r="Q117" s="31">
        <f t="shared" si="16"/>
        <v>0</v>
      </c>
      <c r="R117" s="31">
        <f t="shared" si="17"/>
        <v>0</v>
      </c>
    </row>
    <row r="118" spans="1:18">
      <c r="A118" s="24">
        <v>21823</v>
      </c>
      <c r="B118" s="25">
        <v>-4.4295001999999997</v>
      </c>
      <c r="C118" s="25">
        <v>0.1956</v>
      </c>
      <c r="D118" s="31">
        <f t="shared" si="9"/>
        <v>654</v>
      </c>
      <c r="E118" s="31">
        <f t="shared" si="10"/>
        <v>409</v>
      </c>
      <c r="F118" s="31">
        <f t="shared" si="11"/>
        <v>245</v>
      </c>
      <c r="G118" s="31">
        <f t="shared" si="12"/>
        <v>60025</v>
      </c>
      <c r="M118" s="31">
        <f t="shared" si="13"/>
        <v>0</v>
      </c>
      <c r="N118" s="31">
        <f t="shared" si="14"/>
        <v>0</v>
      </c>
      <c r="P118" s="31">
        <f t="shared" si="15"/>
        <v>0</v>
      </c>
      <c r="Q118" s="31">
        <f t="shared" si="16"/>
        <v>0</v>
      </c>
      <c r="R118" s="31">
        <f t="shared" si="17"/>
        <v>0</v>
      </c>
    </row>
    <row r="119" spans="1:18">
      <c r="A119" s="24">
        <v>21854</v>
      </c>
      <c r="B119" s="25">
        <v>1.2834000000000001</v>
      </c>
      <c r="C119" s="25">
        <v>1.7368000000000001</v>
      </c>
      <c r="D119" s="31">
        <f t="shared" si="9"/>
        <v>363</v>
      </c>
      <c r="E119" s="31">
        <f t="shared" si="10"/>
        <v>117</v>
      </c>
      <c r="F119" s="31">
        <f t="shared" si="11"/>
        <v>246</v>
      </c>
      <c r="G119" s="31">
        <f t="shared" si="12"/>
        <v>60516</v>
      </c>
      <c r="M119" s="31">
        <f t="shared" si="13"/>
        <v>0</v>
      </c>
      <c r="N119" s="31">
        <f t="shared" si="14"/>
        <v>0</v>
      </c>
      <c r="P119" s="31">
        <f t="shared" si="15"/>
        <v>0</v>
      </c>
      <c r="Q119" s="31">
        <f t="shared" si="16"/>
        <v>0</v>
      </c>
      <c r="R119" s="31">
        <f t="shared" si="17"/>
        <v>0</v>
      </c>
    </row>
    <row r="120" spans="1:18">
      <c r="A120" s="24">
        <v>21884</v>
      </c>
      <c r="B120" s="25">
        <v>1.8602000999999999</v>
      </c>
      <c r="C120" s="25">
        <v>-0.91900000000000004</v>
      </c>
      <c r="D120" s="31">
        <f t="shared" si="9"/>
        <v>307</v>
      </c>
      <c r="E120" s="31">
        <f t="shared" si="10"/>
        <v>642</v>
      </c>
      <c r="F120" s="31">
        <f t="shared" si="11"/>
        <v>-335</v>
      </c>
      <c r="G120" s="31">
        <f t="shared" si="12"/>
        <v>112225</v>
      </c>
      <c r="M120" s="31">
        <f t="shared" si="13"/>
        <v>0</v>
      </c>
      <c r="N120" s="31">
        <f t="shared" si="14"/>
        <v>0</v>
      </c>
      <c r="P120" s="31">
        <f t="shared" si="15"/>
        <v>0</v>
      </c>
      <c r="Q120" s="31">
        <f t="shared" si="16"/>
        <v>0</v>
      </c>
      <c r="R120" s="31">
        <f t="shared" si="17"/>
        <v>0</v>
      </c>
    </row>
    <row r="121" spans="1:18">
      <c r="A121" s="24">
        <v>21915</v>
      </c>
      <c r="B121" s="25">
        <v>2.9170001000000001</v>
      </c>
      <c r="C121" s="25">
        <v>-0.19600000000000001</v>
      </c>
      <c r="D121" s="31">
        <f t="shared" si="9"/>
        <v>233</v>
      </c>
      <c r="E121" s="31">
        <f t="shared" si="10"/>
        <v>546</v>
      </c>
      <c r="F121" s="31">
        <f t="shared" si="11"/>
        <v>-313</v>
      </c>
      <c r="G121" s="31">
        <f t="shared" si="12"/>
        <v>97969</v>
      </c>
      <c r="M121" s="31">
        <f t="shared" si="13"/>
        <v>0</v>
      </c>
      <c r="N121" s="31">
        <f t="shared" si="14"/>
        <v>0</v>
      </c>
      <c r="P121" s="31">
        <f t="shared" si="15"/>
        <v>0</v>
      </c>
      <c r="Q121" s="31">
        <f t="shared" si="16"/>
        <v>0</v>
      </c>
      <c r="R121" s="31">
        <f t="shared" si="17"/>
        <v>0</v>
      </c>
    </row>
    <row r="122" spans="1:18">
      <c r="A122" s="24">
        <v>21946</v>
      </c>
      <c r="B122" s="25">
        <v>-6.9962001999999996</v>
      </c>
      <c r="C122" s="25">
        <v>1.5409999999999999</v>
      </c>
      <c r="D122" s="31">
        <f t="shared" si="9"/>
        <v>690</v>
      </c>
      <c r="E122" s="31">
        <f t="shared" si="10"/>
        <v>136</v>
      </c>
      <c r="F122" s="31">
        <f t="shared" si="11"/>
        <v>554</v>
      </c>
      <c r="G122" s="31">
        <f t="shared" si="12"/>
        <v>306916</v>
      </c>
      <c r="M122" s="31">
        <f t="shared" si="13"/>
        <v>0</v>
      </c>
      <c r="N122" s="31">
        <f t="shared" si="14"/>
        <v>0</v>
      </c>
      <c r="P122" s="31">
        <f t="shared" si="15"/>
        <v>0</v>
      </c>
      <c r="Q122" s="31">
        <f t="shared" si="16"/>
        <v>0</v>
      </c>
      <c r="R122" s="31">
        <f t="shared" si="17"/>
        <v>0</v>
      </c>
    </row>
    <row r="123" spans="1:18">
      <c r="A123" s="24">
        <v>21975</v>
      </c>
      <c r="B123" s="25">
        <v>1.4746000000000001</v>
      </c>
      <c r="C123" s="25">
        <v>0.71799999999999997</v>
      </c>
      <c r="D123" s="31">
        <f t="shared" si="9"/>
        <v>345</v>
      </c>
      <c r="E123" s="31">
        <f t="shared" si="10"/>
        <v>271</v>
      </c>
      <c r="F123" s="31">
        <f t="shared" si="11"/>
        <v>74</v>
      </c>
      <c r="G123" s="31">
        <f t="shared" si="12"/>
        <v>5476</v>
      </c>
      <c r="M123" s="31">
        <f t="shared" si="13"/>
        <v>0</v>
      </c>
      <c r="N123" s="31">
        <f t="shared" si="14"/>
        <v>0</v>
      </c>
      <c r="P123" s="31">
        <f t="shared" si="15"/>
        <v>0</v>
      </c>
      <c r="Q123" s="31">
        <f t="shared" si="16"/>
        <v>0</v>
      </c>
      <c r="R123" s="31">
        <f t="shared" si="17"/>
        <v>0</v>
      </c>
    </row>
    <row r="124" spans="1:18">
      <c r="A124" s="24">
        <v>22006</v>
      </c>
      <c r="B124" s="25">
        <v>-1.2295</v>
      </c>
      <c r="C124" s="25">
        <v>2.9170001000000001</v>
      </c>
      <c r="D124" s="31">
        <f t="shared" si="9"/>
        <v>522</v>
      </c>
      <c r="E124" s="31">
        <f t="shared" si="10"/>
        <v>32</v>
      </c>
      <c r="F124" s="31">
        <f t="shared" si="11"/>
        <v>490</v>
      </c>
      <c r="G124" s="31">
        <f t="shared" si="12"/>
        <v>240100</v>
      </c>
      <c r="M124" s="31">
        <f t="shared" si="13"/>
        <v>0</v>
      </c>
      <c r="N124" s="31">
        <f t="shared" si="14"/>
        <v>0</v>
      </c>
      <c r="P124" s="31">
        <f t="shared" si="15"/>
        <v>0</v>
      </c>
      <c r="Q124" s="31">
        <f t="shared" si="16"/>
        <v>0</v>
      </c>
      <c r="R124" s="31">
        <f t="shared" si="17"/>
        <v>0</v>
      </c>
    </row>
    <row r="125" spans="1:18">
      <c r="A125" s="24">
        <v>22036</v>
      </c>
      <c r="B125" s="25">
        <v>-1.6081999999999999</v>
      </c>
      <c r="C125" s="25">
        <v>-0.64200000000000002</v>
      </c>
      <c r="D125" s="31">
        <f t="shared" si="9"/>
        <v>543</v>
      </c>
      <c r="E125" s="31">
        <f t="shared" si="10"/>
        <v>615</v>
      </c>
      <c r="F125" s="31">
        <f t="shared" si="11"/>
        <v>-72</v>
      </c>
      <c r="G125" s="31">
        <f t="shared" si="12"/>
        <v>5184</v>
      </c>
      <c r="M125" s="31">
        <f t="shared" si="13"/>
        <v>0</v>
      </c>
      <c r="N125" s="31">
        <f t="shared" si="14"/>
        <v>0</v>
      </c>
      <c r="P125" s="31">
        <f t="shared" si="15"/>
        <v>0</v>
      </c>
      <c r="Q125" s="31">
        <f t="shared" si="16"/>
        <v>0</v>
      </c>
      <c r="R125" s="31">
        <f t="shared" si="17"/>
        <v>0</v>
      </c>
    </row>
    <row r="126" spans="1:18">
      <c r="A126" s="24">
        <v>22067</v>
      </c>
      <c r="B126" s="25">
        <v>3.2554999000000002</v>
      </c>
      <c r="C126" s="25">
        <v>0.31440000000000001</v>
      </c>
      <c r="D126" s="31">
        <f t="shared" si="9"/>
        <v>216</v>
      </c>
      <c r="E126" s="31">
        <f t="shared" si="10"/>
        <v>372</v>
      </c>
      <c r="F126" s="31">
        <f t="shared" si="11"/>
        <v>-156</v>
      </c>
      <c r="G126" s="31">
        <f t="shared" si="12"/>
        <v>24336</v>
      </c>
      <c r="M126" s="31">
        <f t="shared" si="13"/>
        <v>0</v>
      </c>
      <c r="N126" s="31">
        <f t="shared" si="14"/>
        <v>0</v>
      </c>
      <c r="P126" s="31">
        <f t="shared" si="15"/>
        <v>0</v>
      </c>
      <c r="Q126" s="31">
        <f t="shared" si="16"/>
        <v>0</v>
      </c>
      <c r="R126" s="31">
        <f t="shared" si="17"/>
        <v>0</v>
      </c>
    </row>
    <row r="127" spans="1:18">
      <c r="A127" s="24">
        <v>22097</v>
      </c>
      <c r="B127" s="25">
        <v>2.1136001000000002</v>
      </c>
      <c r="C127" s="25">
        <v>2.1680999999999999</v>
      </c>
      <c r="D127" s="31">
        <f t="shared" si="9"/>
        <v>283</v>
      </c>
      <c r="E127" s="31">
        <f t="shared" si="10"/>
        <v>72</v>
      </c>
      <c r="F127" s="31">
        <f t="shared" si="11"/>
        <v>211</v>
      </c>
      <c r="G127" s="31">
        <f t="shared" si="12"/>
        <v>44521</v>
      </c>
      <c r="M127" s="31">
        <f t="shared" si="13"/>
        <v>0</v>
      </c>
      <c r="N127" s="31">
        <f t="shared" si="14"/>
        <v>0</v>
      </c>
      <c r="P127" s="31">
        <f t="shared" si="15"/>
        <v>0</v>
      </c>
      <c r="Q127" s="31">
        <f t="shared" si="16"/>
        <v>0</v>
      </c>
      <c r="R127" s="31">
        <f t="shared" si="17"/>
        <v>0</v>
      </c>
    </row>
    <row r="128" spans="1:18">
      <c r="A128" s="24">
        <v>22128</v>
      </c>
      <c r="B128" s="25">
        <v>-2.3366001000000001</v>
      </c>
      <c r="C128" s="25">
        <v>2.6701999999999999</v>
      </c>
      <c r="D128" s="31">
        <f t="shared" si="9"/>
        <v>583</v>
      </c>
      <c r="E128" s="31">
        <f t="shared" si="10"/>
        <v>42</v>
      </c>
      <c r="F128" s="31">
        <f t="shared" si="11"/>
        <v>541</v>
      </c>
      <c r="G128" s="31">
        <f t="shared" si="12"/>
        <v>292681</v>
      </c>
      <c r="M128" s="31">
        <f t="shared" si="13"/>
        <v>0</v>
      </c>
      <c r="N128" s="31">
        <f t="shared" si="14"/>
        <v>0</v>
      </c>
      <c r="P128" s="31">
        <f t="shared" si="15"/>
        <v>0</v>
      </c>
      <c r="Q128" s="31">
        <f t="shared" si="16"/>
        <v>0</v>
      </c>
      <c r="R128" s="31">
        <f t="shared" si="17"/>
        <v>0</v>
      </c>
    </row>
    <row r="129" spans="1:18">
      <c r="A129" s="24">
        <v>22159</v>
      </c>
      <c r="B129" s="25">
        <v>3.1706001999999995</v>
      </c>
      <c r="C129" s="25">
        <v>-4.4999999999999998E-2</v>
      </c>
      <c r="D129" s="31">
        <f t="shared" si="9"/>
        <v>220</v>
      </c>
      <c r="E129" s="31">
        <f t="shared" si="10"/>
        <v>498</v>
      </c>
      <c r="F129" s="31">
        <f t="shared" si="11"/>
        <v>-278</v>
      </c>
      <c r="G129" s="31">
        <f t="shared" si="12"/>
        <v>77284</v>
      </c>
      <c r="M129" s="31">
        <f t="shared" si="13"/>
        <v>0</v>
      </c>
      <c r="N129" s="31">
        <f t="shared" si="14"/>
        <v>0</v>
      </c>
      <c r="P129" s="31">
        <f t="shared" si="15"/>
        <v>0</v>
      </c>
      <c r="Q129" s="31">
        <f t="shared" si="16"/>
        <v>0</v>
      </c>
      <c r="R129" s="31">
        <f t="shared" si="17"/>
        <v>0</v>
      </c>
    </row>
    <row r="130" spans="1:18">
      <c r="A130" s="24">
        <v>22189</v>
      </c>
      <c r="B130" s="25">
        <v>-5.8989000000000003</v>
      </c>
      <c r="C130" s="25">
        <v>0.28560000000000002</v>
      </c>
      <c r="D130" s="31">
        <f t="shared" si="9"/>
        <v>679</v>
      </c>
      <c r="E130" s="31">
        <f t="shared" si="10"/>
        <v>378</v>
      </c>
      <c r="F130" s="31">
        <f t="shared" si="11"/>
        <v>301</v>
      </c>
      <c r="G130" s="31">
        <f t="shared" si="12"/>
        <v>90601</v>
      </c>
      <c r="M130" s="31">
        <f t="shared" si="13"/>
        <v>0</v>
      </c>
      <c r="N130" s="31">
        <f t="shared" si="14"/>
        <v>0</v>
      </c>
      <c r="P130" s="31">
        <f t="shared" si="15"/>
        <v>0</v>
      </c>
      <c r="Q130" s="31">
        <f t="shared" si="16"/>
        <v>0</v>
      </c>
      <c r="R130" s="31">
        <f t="shared" si="17"/>
        <v>0</v>
      </c>
    </row>
    <row r="131" spans="1:18">
      <c r="A131" s="24">
        <v>22220</v>
      </c>
      <c r="B131" s="25">
        <v>-7.4700000000000003E-2</v>
      </c>
      <c r="C131" s="25">
        <v>0.16339999999999999</v>
      </c>
      <c r="D131" s="31">
        <f t="shared" ref="D131:D194" si="18">RANK(B131,B$2:B$721,0)</f>
        <v>457</v>
      </c>
      <c r="E131" s="31">
        <f t="shared" ref="E131:E194" si="19">RANK(C131,C$2:C$721,0)</f>
        <v>426</v>
      </c>
      <c r="F131" s="31">
        <f t="shared" ref="F131:F194" si="20">D131-E131</f>
        <v>31</v>
      </c>
      <c r="G131" s="31">
        <f t="shared" ref="G131:G194" si="21">F131^2</f>
        <v>961</v>
      </c>
      <c r="M131" s="31">
        <f t="shared" ref="M131:M194" si="22">IF(B131&lt;$H$4+$H$7*$H$5,1,0)</f>
        <v>0</v>
      </c>
      <c r="N131" s="31">
        <f t="shared" ref="N131:N194" si="23">IF(B131&lt;($H$4+$I$6*$H$5),1,0)</f>
        <v>0</v>
      </c>
      <c r="P131" s="31">
        <f t="shared" ref="P131:P194" si="24">IF(C131&lt;$I$4+$H$8*$I$5,1,0)</f>
        <v>0</v>
      </c>
      <c r="Q131" s="31">
        <f t="shared" ref="Q131:Q194" si="25">IF(C131&lt;$I$4+$I$6*$I$5,1,0)</f>
        <v>0</v>
      </c>
      <c r="R131" s="31">
        <f t="shared" ref="R131:R194" si="26">IF(C131&gt;$I$4-$I$6*$I$5,1,0)</f>
        <v>0</v>
      </c>
    </row>
    <row r="132" spans="1:18">
      <c r="A132" s="24">
        <v>22250</v>
      </c>
      <c r="B132" s="25">
        <v>4.6450998999999999</v>
      </c>
      <c r="C132" s="25">
        <v>-0.93600000000000005</v>
      </c>
      <c r="D132" s="31">
        <f t="shared" si="18"/>
        <v>126</v>
      </c>
      <c r="E132" s="31">
        <f t="shared" si="19"/>
        <v>644</v>
      </c>
      <c r="F132" s="31">
        <f t="shared" si="20"/>
        <v>-518</v>
      </c>
      <c r="G132" s="31">
        <f t="shared" si="21"/>
        <v>268324</v>
      </c>
      <c r="M132" s="31">
        <f t="shared" si="22"/>
        <v>0</v>
      </c>
      <c r="N132" s="31">
        <f t="shared" si="23"/>
        <v>0</v>
      </c>
      <c r="P132" s="31">
        <f t="shared" si="24"/>
        <v>0</v>
      </c>
      <c r="Q132" s="31">
        <f t="shared" si="25"/>
        <v>0</v>
      </c>
      <c r="R132" s="31">
        <f t="shared" si="26"/>
        <v>0</v>
      </c>
    </row>
    <row r="133" spans="1:18">
      <c r="A133" s="24">
        <v>22281</v>
      </c>
      <c r="B133" s="25">
        <v>4.7892998999999996</v>
      </c>
      <c r="C133" s="25">
        <v>2.1038000000000001</v>
      </c>
      <c r="D133" s="31">
        <f t="shared" si="18"/>
        <v>118</v>
      </c>
      <c r="E133" s="31">
        <f t="shared" si="19"/>
        <v>77</v>
      </c>
      <c r="F133" s="31">
        <f t="shared" si="20"/>
        <v>41</v>
      </c>
      <c r="G133" s="31">
        <f t="shared" si="21"/>
        <v>1681</v>
      </c>
      <c r="M133" s="31">
        <f t="shared" si="22"/>
        <v>0</v>
      </c>
      <c r="N133" s="31">
        <f t="shared" si="23"/>
        <v>0</v>
      </c>
      <c r="P133" s="31">
        <f t="shared" si="24"/>
        <v>0</v>
      </c>
      <c r="Q133" s="31">
        <f t="shared" si="25"/>
        <v>0</v>
      </c>
      <c r="R133" s="31">
        <f t="shared" si="26"/>
        <v>0</v>
      </c>
    </row>
    <row r="134" spans="1:18">
      <c r="A134" s="24">
        <v>22312</v>
      </c>
      <c r="B134" s="25">
        <v>6.4533003000000004</v>
      </c>
      <c r="C134" s="25">
        <v>-0.59399999999999997</v>
      </c>
      <c r="D134" s="31">
        <f t="shared" si="18"/>
        <v>53</v>
      </c>
      <c r="E134" s="31">
        <f t="shared" si="19"/>
        <v>612</v>
      </c>
      <c r="F134" s="31">
        <f t="shared" si="20"/>
        <v>-559</v>
      </c>
      <c r="G134" s="31">
        <f t="shared" si="21"/>
        <v>312481</v>
      </c>
      <c r="M134" s="31">
        <f t="shared" si="22"/>
        <v>0</v>
      </c>
      <c r="N134" s="31">
        <f t="shared" si="23"/>
        <v>0</v>
      </c>
      <c r="P134" s="31">
        <f t="shared" si="24"/>
        <v>0</v>
      </c>
      <c r="Q134" s="31">
        <f t="shared" si="25"/>
        <v>0</v>
      </c>
      <c r="R134" s="31">
        <f t="shared" si="26"/>
        <v>0</v>
      </c>
    </row>
    <row r="135" spans="1:18">
      <c r="A135" s="24">
        <v>22340</v>
      </c>
      <c r="B135" s="25">
        <v>3.1886999</v>
      </c>
      <c r="C135" s="25">
        <v>0.90279999999999994</v>
      </c>
      <c r="D135" s="31">
        <f t="shared" si="18"/>
        <v>219</v>
      </c>
      <c r="E135" s="31">
        <f t="shared" si="19"/>
        <v>236</v>
      </c>
      <c r="F135" s="31">
        <f t="shared" si="20"/>
        <v>-17</v>
      </c>
      <c r="G135" s="31">
        <f t="shared" si="21"/>
        <v>289</v>
      </c>
      <c r="M135" s="31">
        <f t="shared" si="22"/>
        <v>0</v>
      </c>
      <c r="N135" s="31">
        <f t="shared" si="23"/>
        <v>0</v>
      </c>
      <c r="P135" s="31">
        <f t="shared" si="24"/>
        <v>0</v>
      </c>
      <c r="Q135" s="31">
        <f t="shared" si="25"/>
        <v>0</v>
      </c>
      <c r="R135" s="31">
        <f t="shared" si="26"/>
        <v>0</v>
      </c>
    </row>
    <row r="136" spans="1:18">
      <c r="A136" s="24">
        <v>22371</v>
      </c>
      <c r="B136" s="25">
        <v>2.6954999000000002</v>
      </c>
      <c r="C136" s="25">
        <v>0.36499999999999999</v>
      </c>
      <c r="D136" s="31">
        <f t="shared" si="18"/>
        <v>249</v>
      </c>
      <c r="E136" s="31">
        <f t="shared" si="19"/>
        <v>355</v>
      </c>
      <c r="F136" s="31">
        <f t="shared" si="20"/>
        <v>-106</v>
      </c>
      <c r="G136" s="31">
        <f t="shared" si="21"/>
        <v>11236</v>
      </c>
      <c r="M136" s="31">
        <f t="shared" si="22"/>
        <v>0</v>
      </c>
      <c r="N136" s="31">
        <f t="shared" si="23"/>
        <v>0</v>
      </c>
      <c r="P136" s="31">
        <f t="shared" si="24"/>
        <v>0</v>
      </c>
      <c r="Q136" s="31">
        <f t="shared" si="25"/>
        <v>0</v>
      </c>
      <c r="R136" s="31">
        <f t="shared" si="26"/>
        <v>0</v>
      </c>
    </row>
    <row r="137" spans="1:18">
      <c r="A137" s="24">
        <v>22401</v>
      </c>
      <c r="B137" s="25">
        <v>0.50719999999999998</v>
      </c>
      <c r="C137" s="25">
        <v>0.53620000000000001</v>
      </c>
      <c r="D137" s="31">
        <f t="shared" si="18"/>
        <v>416</v>
      </c>
      <c r="E137" s="31">
        <f t="shared" si="19"/>
        <v>313</v>
      </c>
      <c r="F137" s="31">
        <f t="shared" si="20"/>
        <v>103</v>
      </c>
      <c r="G137" s="31">
        <f t="shared" si="21"/>
        <v>10609</v>
      </c>
      <c r="M137" s="31">
        <f t="shared" si="22"/>
        <v>0</v>
      </c>
      <c r="N137" s="31">
        <f t="shared" si="23"/>
        <v>0</v>
      </c>
      <c r="P137" s="31">
        <f t="shared" si="24"/>
        <v>0</v>
      </c>
      <c r="Q137" s="31">
        <f t="shared" si="25"/>
        <v>0</v>
      </c>
      <c r="R137" s="31">
        <f t="shared" si="26"/>
        <v>0</v>
      </c>
    </row>
    <row r="138" spans="1:18">
      <c r="A138" s="24">
        <v>22432</v>
      </c>
      <c r="B138" s="25">
        <v>2.3886001000000001</v>
      </c>
      <c r="C138" s="25">
        <v>-0.27699999999999997</v>
      </c>
      <c r="D138" s="31">
        <f t="shared" si="18"/>
        <v>264</v>
      </c>
      <c r="E138" s="31">
        <f t="shared" si="19"/>
        <v>563</v>
      </c>
      <c r="F138" s="31">
        <f t="shared" si="20"/>
        <v>-299</v>
      </c>
      <c r="G138" s="31">
        <f t="shared" si="21"/>
        <v>89401</v>
      </c>
      <c r="M138" s="31">
        <f t="shared" si="22"/>
        <v>0</v>
      </c>
      <c r="N138" s="31">
        <f t="shared" si="23"/>
        <v>0</v>
      </c>
      <c r="P138" s="31">
        <f t="shared" si="24"/>
        <v>0</v>
      </c>
      <c r="Q138" s="31">
        <f t="shared" si="25"/>
        <v>0</v>
      </c>
      <c r="R138" s="31">
        <f t="shared" si="26"/>
        <v>0</v>
      </c>
    </row>
    <row r="139" spans="1:18">
      <c r="A139" s="24">
        <v>22462</v>
      </c>
      <c r="B139" s="25">
        <v>-2.7494000000000001</v>
      </c>
      <c r="C139" s="25">
        <v>-0.254</v>
      </c>
      <c r="D139" s="31">
        <f t="shared" si="18"/>
        <v>603</v>
      </c>
      <c r="E139" s="31">
        <f t="shared" si="19"/>
        <v>559</v>
      </c>
      <c r="F139" s="31">
        <f t="shared" si="20"/>
        <v>44</v>
      </c>
      <c r="G139" s="31">
        <f t="shared" si="21"/>
        <v>1936</v>
      </c>
      <c r="M139" s="31">
        <f t="shared" si="22"/>
        <v>0</v>
      </c>
      <c r="N139" s="31">
        <f t="shared" si="23"/>
        <v>0</v>
      </c>
      <c r="P139" s="31">
        <f t="shared" si="24"/>
        <v>0</v>
      </c>
      <c r="Q139" s="31">
        <f t="shared" si="25"/>
        <v>0</v>
      </c>
      <c r="R139" s="31">
        <f t="shared" si="26"/>
        <v>0</v>
      </c>
    </row>
    <row r="140" spans="1:18">
      <c r="A140" s="24">
        <v>22493</v>
      </c>
      <c r="B140" s="25">
        <v>3.4189000999999997</v>
      </c>
      <c r="C140" s="25">
        <v>6.54E-2</v>
      </c>
      <c r="D140" s="31">
        <f t="shared" si="18"/>
        <v>206</v>
      </c>
      <c r="E140" s="31">
        <f t="shared" si="19"/>
        <v>463</v>
      </c>
      <c r="F140" s="31">
        <f t="shared" si="20"/>
        <v>-257</v>
      </c>
      <c r="G140" s="31">
        <f t="shared" si="21"/>
        <v>66049</v>
      </c>
      <c r="M140" s="31">
        <f t="shared" si="22"/>
        <v>0</v>
      </c>
      <c r="N140" s="31">
        <f t="shared" si="23"/>
        <v>0</v>
      </c>
      <c r="P140" s="31">
        <f t="shared" si="24"/>
        <v>0</v>
      </c>
      <c r="Q140" s="31">
        <f t="shared" si="25"/>
        <v>0</v>
      </c>
      <c r="R140" s="31">
        <f t="shared" si="26"/>
        <v>0</v>
      </c>
    </row>
    <row r="141" spans="1:18">
      <c r="A141" s="24">
        <v>22524</v>
      </c>
      <c r="B141" s="25">
        <v>2.4266000999999999</v>
      </c>
      <c r="C141" s="25">
        <v>0.1893</v>
      </c>
      <c r="D141" s="31">
        <f t="shared" si="18"/>
        <v>262</v>
      </c>
      <c r="E141" s="31">
        <f t="shared" si="19"/>
        <v>413</v>
      </c>
      <c r="F141" s="31">
        <f t="shared" si="20"/>
        <v>-151</v>
      </c>
      <c r="G141" s="31">
        <f t="shared" si="21"/>
        <v>22801</v>
      </c>
      <c r="M141" s="31">
        <f t="shared" si="22"/>
        <v>0</v>
      </c>
      <c r="N141" s="31">
        <f t="shared" si="23"/>
        <v>0</v>
      </c>
      <c r="P141" s="31">
        <f t="shared" si="24"/>
        <v>0</v>
      </c>
      <c r="Q141" s="31">
        <f t="shared" si="25"/>
        <v>0</v>
      </c>
      <c r="R141" s="31">
        <f t="shared" si="26"/>
        <v>0</v>
      </c>
    </row>
    <row r="142" spans="1:18">
      <c r="A142" s="24">
        <v>22554</v>
      </c>
      <c r="B142" s="25">
        <v>-1.8363001000000001</v>
      </c>
      <c r="C142" s="25">
        <v>0.7873</v>
      </c>
      <c r="D142" s="31">
        <f t="shared" si="18"/>
        <v>562</v>
      </c>
      <c r="E142" s="31">
        <f t="shared" si="19"/>
        <v>261</v>
      </c>
      <c r="F142" s="31">
        <f t="shared" si="20"/>
        <v>301</v>
      </c>
      <c r="G142" s="31">
        <f t="shared" si="21"/>
        <v>90601</v>
      </c>
      <c r="M142" s="31">
        <f t="shared" si="22"/>
        <v>0</v>
      </c>
      <c r="N142" s="31">
        <f t="shared" si="23"/>
        <v>0</v>
      </c>
      <c r="P142" s="31">
        <f t="shared" si="24"/>
        <v>0</v>
      </c>
      <c r="Q142" s="31">
        <f t="shared" si="25"/>
        <v>0</v>
      </c>
      <c r="R142" s="31">
        <f t="shared" si="26"/>
        <v>0</v>
      </c>
    </row>
    <row r="143" spans="1:18">
      <c r="A143" s="24">
        <v>22585</v>
      </c>
      <c r="B143" s="25">
        <v>2.9821998999999999</v>
      </c>
      <c r="C143" s="25">
        <v>0.1361</v>
      </c>
      <c r="D143" s="31">
        <f t="shared" si="18"/>
        <v>229</v>
      </c>
      <c r="E143" s="31">
        <f t="shared" si="19"/>
        <v>442</v>
      </c>
      <c r="F143" s="31">
        <f t="shared" si="20"/>
        <v>-213</v>
      </c>
      <c r="G143" s="31">
        <f t="shared" si="21"/>
        <v>45369</v>
      </c>
      <c r="M143" s="31">
        <f t="shared" si="22"/>
        <v>0</v>
      </c>
      <c r="N143" s="31">
        <f t="shared" si="23"/>
        <v>0</v>
      </c>
      <c r="P143" s="31">
        <f t="shared" si="24"/>
        <v>0</v>
      </c>
      <c r="Q143" s="31">
        <f t="shared" si="25"/>
        <v>0</v>
      </c>
      <c r="R143" s="31">
        <f t="shared" si="26"/>
        <v>0</v>
      </c>
    </row>
    <row r="144" spans="1:18">
      <c r="A144" s="24">
        <v>22615</v>
      </c>
      <c r="B144" s="25">
        <v>4.4739000000000004</v>
      </c>
      <c r="C144" s="25">
        <v>-0.188</v>
      </c>
      <c r="D144" s="31">
        <f t="shared" si="18"/>
        <v>137</v>
      </c>
      <c r="E144" s="31">
        <f t="shared" si="19"/>
        <v>543</v>
      </c>
      <c r="F144" s="31">
        <f t="shared" si="20"/>
        <v>-406</v>
      </c>
      <c r="G144" s="31">
        <f t="shared" si="21"/>
        <v>164836</v>
      </c>
      <c r="M144" s="31">
        <f t="shared" si="22"/>
        <v>0</v>
      </c>
      <c r="N144" s="31">
        <f t="shared" si="23"/>
        <v>0</v>
      </c>
      <c r="P144" s="31">
        <f t="shared" si="24"/>
        <v>0</v>
      </c>
      <c r="Q144" s="31">
        <f t="shared" si="25"/>
        <v>0</v>
      </c>
      <c r="R144" s="31">
        <f t="shared" si="26"/>
        <v>0</v>
      </c>
    </row>
    <row r="145" spans="1:18">
      <c r="A145" s="24">
        <v>22646</v>
      </c>
      <c r="B145" s="25">
        <v>0.4627</v>
      </c>
      <c r="C145" s="25">
        <v>0.17560000000000001</v>
      </c>
      <c r="D145" s="31">
        <f t="shared" si="18"/>
        <v>420</v>
      </c>
      <c r="E145" s="31">
        <f t="shared" si="19"/>
        <v>421</v>
      </c>
      <c r="F145" s="31">
        <f t="shared" si="20"/>
        <v>-1</v>
      </c>
      <c r="G145" s="31">
        <f t="shared" si="21"/>
        <v>1</v>
      </c>
      <c r="M145" s="31">
        <f t="shared" si="22"/>
        <v>0</v>
      </c>
      <c r="N145" s="31">
        <f t="shared" si="23"/>
        <v>0</v>
      </c>
      <c r="P145" s="31">
        <f t="shared" si="24"/>
        <v>0</v>
      </c>
      <c r="Q145" s="31">
        <f t="shared" si="25"/>
        <v>0</v>
      </c>
      <c r="R145" s="31">
        <f t="shared" si="26"/>
        <v>0</v>
      </c>
    </row>
    <row r="146" spans="1:18">
      <c r="A146" s="24">
        <v>22677</v>
      </c>
      <c r="B146" s="25">
        <v>-3.6610000000000005</v>
      </c>
      <c r="C146" s="25">
        <v>-0.45399999999999996</v>
      </c>
      <c r="D146" s="31">
        <f t="shared" si="18"/>
        <v>632</v>
      </c>
      <c r="E146" s="31">
        <f t="shared" si="19"/>
        <v>588</v>
      </c>
      <c r="F146" s="31">
        <f t="shared" si="20"/>
        <v>44</v>
      </c>
      <c r="G146" s="31">
        <f t="shared" si="21"/>
        <v>1936</v>
      </c>
      <c r="M146" s="31">
        <f t="shared" si="22"/>
        <v>0</v>
      </c>
      <c r="N146" s="31">
        <f t="shared" si="23"/>
        <v>0</v>
      </c>
      <c r="P146" s="31">
        <f t="shared" si="24"/>
        <v>0</v>
      </c>
      <c r="Q146" s="31">
        <f t="shared" si="25"/>
        <v>0</v>
      </c>
      <c r="R146" s="31">
        <f t="shared" si="26"/>
        <v>0</v>
      </c>
    </row>
    <row r="147" spans="1:18">
      <c r="A147" s="24">
        <v>22705</v>
      </c>
      <c r="B147" s="25">
        <v>2.093</v>
      </c>
      <c r="C147" s="25">
        <v>1.5499000000000001</v>
      </c>
      <c r="D147" s="31">
        <f t="shared" si="18"/>
        <v>284</v>
      </c>
      <c r="E147" s="31">
        <f t="shared" si="19"/>
        <v>135</v>
      </c>
      <c r="F147" s="31">
        <f t="shared" si="20"/>
        <v>149</v>
      </c>
      <c r="G147" s="31">
        <f t="shared" si="21"/>
        <v>22201</v>
      </c>
      <c r="M147" s="31">
        <f t="shared" si="22"/>
        <v>0</v>
      </c>
      <c r="N147" s="31">
        <f t="shared" si="23"/>
        <v>0</v>
      </c>
      <c r="P147" s="31">
        <f t="shared" si="24"/>
        <v>0</v>
      </c>
      <c r="Q147" s="31">
        <f t="shared" si="25"/>
        <v>0</v>
      </c>
      <c r="R147" s="31">
        <f t="shared" si="26"/>
        <v>0</v>
      </c>
    </row>
    <row r="148" spans="1:18">
      <c r="A148" s="24">
        <v>22736</v>
      </c>
      <c r="B148" s="25">
        <v>-0.45900000000000002</v>
      </c>
      <c r="C148" s="25">
        <v>0.89180000000000004</v>
      </c>
      <c r="D148" s="31">
        <f t="shared" si="18"/>
        <v>475</v>
      </c>
      <c r="E148" s="31">
        <f t="shared" si="19"/>
        <v>239</v>
      </c>
      <c r="F148" s="31">
        <f t="shared" si="20"/>
        <v>236</v>
      </c>
      <c r="G148" s="31">
        <f t="shared" si="21"/>
        <v>55696</v>
      </c>
      <c r="M148" s="31">
        <f t="shared" si="22"/>
        <v>0</v>
      </c>
      <c r="N148" s="31">
        <f t="shared" si="23"/>
        <v>0</v>
      </c>
      <c r="P148" s="31">
        <f t="shared" si="24"/>
        <v>0</v>
      </c>
      <c r="Q148" s="31">
        <f t="shared" si="25"/>
        <v>0</v>
      </c>
      <c r="R148" s="31">
        <f t="shared" si="26"/>
        <v>0</v>
      </c>
    </row>
    <row r="149" spans="1:18">
      <c r="A149" s="24">
        <v>22766</v>
      </c>
      <c r="B149" s="25">
        <v>-6.0679999999999996</v>
      </c>
      <c r="C149" s="25">
        <v>0.24510000000000001</v>
      </c>
      <c r="D149" s="31">
        <f t="shared" si="18"/>
        <v>685</v>
      </c>
      <c r="E149" s="31">
        <f t="shared" si="19"/>
        <v>394</v>
      </c>
      <c r="F149" s="31">
        <f t="shared" si="20"/>
        <v>291</v>
      </c>
      <c r="G149" s="31">
        <f t="shared" si="21"/>
        <v>84681</v>
      </c>
      <c r="M149" s="31">
        <f t="shared" si="22"/>
        <v>0</v>
      </c>
      <c r="N149" s="31">
        <f t="shared" si="23"/>
        <v>0</v>
      </c>
      <c r="P149" s="31">
        <f t="shared" si="24"/>
        <v>0</v>
      </c>
      <c r="Q149" s="31">
        <f t="shared" si="25"/>
        <v>0</v>
      </c>
      <c r="R149" s="31">
        <f t="shared" si="26"/>
        <v>0</v>
      </c>
    </row>
    <row r="150" spans="1:18">
      <c r="A150" s="24">
        <v>22797</v>
      </c>
      <c r="B150" s="25">
        <v>-8.1069999999999993</v>
      </c>
      <c r="C150" s="25">
        <v>0.48840000000000006</v>
      </c>
      <c r="D150" s="31">
        <f t="shared" si="18"/>
        <v>701</v>
      </c>
      <c r="E150" s="31">
        <f t="shared" si="19"/>
        <v>326</v>
      </c>
      <c r="F150" s="31">
        <f t="shared" si="20"/>
        <v>375</v>
      </c>
      <c r="G150" s="31">
        <f t="shared" si="21"/>
        <v>140625</v>
      </c>
      <c r="M150" s="31">
        <f t="shared" si="22"/>
        <v>0</v>
      </c>
      <c r="N150" s="31">
        <f t="shared" si="23"/>
        <v>0</v>
      </c>
      <c r="P150" s="31">
        <f t="shared" si="24"/>
        <v>0</v>
      </c>
      <c r="Q150" s="31">
        <f t="shared" si="25"/>
        <v>0</v>
      </c>
      <c r="R150" s="31">
        <f t="shared" si="26"/>
        <v>0</v>
      </c>
    </row>
    <row r="151" spans="1:18">
      <c r="A151" s="24">
        <v>22827</v>
      </c>
      <c r="B151" s="25">
        <v>-8.0329999999999995</v>
      </c>
      <c r="C151" s="25">
        <v>-0.27599999999999997</v>
      </c>
      <c r="D151" s="31">
        <f t="shared" si="18"/>
        <v>699</v>
      </c>
      <c r="E151" s="31">
        <f t="shared" si="19"/>
        <v>562</v>
      </c>
      <c r="F151" s="31">
        <f t="shared" si="20"/>
        <v>137</v>
      </c>
      <c r="G151" s="31">
        <f t="shared" si="21"/>
        <v>18769</v>
      </c>
      <c r="M151" s="31">
        <f t="shared" si="22"/>
        <v>0</v>
      </c>
      <c r="N151" s="31">
        <f t="shared" si="23"/>
        <v>0</v>
      </c>
      <c r="P151" s="31">
        <f t="shared" si="24"/>
        <v>0</v>
      </c>
      <c r="Q151" s="31">
        <f t="shared" si="25"/>
        <v>0</v>
      </c>
      <c r="R151" s="31">
        <f t="shared" si="26"/>
        <v>0</v>
      </c>
    </row>
    <row r="152" spans="1:18">
      <c r="A152" s="24">
        <v>22858</v>
      </c>
      <c r="B152" s="25">
        <v>6.5220000000000002</v>
      </c>
      <c r="C152" s="25">
        <v>-0.122</v>
      </c>
      <c r="D152" s="31">
        <f t="shared" si="18"/>
        <v>52</v>
      </c>
      <c r="E152" s="31">
        <f t="shared" si="19"/>
        <v>522</v>
      </c>
      <c r="F152" s="31">
        <f t="shared" si="20"/>
        <v>-470</v>
      </c>
      <c r="G152" s="31">
        <f t="shared" si="21"/>
        <v>220900</v>
      </c>
      <c r="M152" s="31">
        <f t="shared" si="22"/>
        <v>0</v>
      </c>
      <c r="N152" s="31">
        <f t="shared" si="23"/>
        <v>0</v>
      </c>
      <c r="P152" s="31">
        <f t="shared" si="24"/>
        <v>0</v>
      </c>
      <c r="Q152" s="31">
        <f t="shared" si="25"/>
        <v>0</v>
      </c>
      <c r="R152" s="31">
        <f t="shared" si="26"/>
        <v>0</v>
      </c>
    </row>
    <row r="153" spans="1:18">
      <c r="A153" s="24">
        <v>22889</v>
      </c>
      <c r="B153" s="25">
        <v>2.0779999999999998</v>
      </c>
      <c r="C153" s="25">
        <v>1.2467000000000001</v>
      </c>
      <c r="D153" s="31">
        <f t="shared" si="18"/>
        <v>288</v>
      </c>
      <c r="E153" s="31">
        <f t="shared" si="19"/>
        <v>178</v>
      </c>
      <c r="F153" s="31">
        <f t="shared" si="20"/>
        <v>110</v>
      </c>
      <c r="G153" s="31">
        <f t="shared" si="21"/>
        <v>12100</v>
      </c>
      <c r="M153" s="31">
        <f t="shared" si="22"/>
        <v>0</v>
      </c>
      <c r="N153" s="31">
        <f t="shared" si="23"/>
        <v>0</v>
      </c>
      <c r="P153" s="31">
        <f t="shared" si="24"/>
        <v>0</v>
      </c>
      <c r="Q153" s="31">
        <f t="shared" si="25"/>
        <v>0</v>
      </c>
      <c r="R153" s="31">
        <f t="shared" si="26"/>
        <v>0</v>
      </c>
    </row>
    <row r="154" spans="1:18">
      <c r="A154" s="24">
        <v>22919</v>
      </c>
      <c r="B154" s="25">
        <v>-4.6539999999999999</v>
      </c>
      <c r="C154" s="25">
        <v>0.21129999999999999</v>
      </c>
      <c r="D154" s="31">
        <f t="shared" si="18"/>
        <v>660</v>
      </c>
      <c r="E154" s="31">
        <f t="shared" si="19"/>
        <v>401</v>
      </c>
      <c r="F154" s="31">
        <f t="shared" si="20"/>
        <v>259</v>
      </c>
      <c r="G154" s="31">
        <f t="shared" si="21"/>
        <v>67081</v>
      </c>
      <c r="M154" s="31">
        <f t="shared" si="22"/>
        <v>0</v>
      </c>
      <c r="N154" s="31">
        <f t="shared" si="23"/>
        <v>0</v>
      </c>
      <c r="P154" s="31">
        <f t="shared" si="24"/>
        <v>0</v>
      </c>
      <c r="Q154" s="31">
        <f t="shared" si="25"/>
        <v>0</v>
      </c>
      <c r="R154" s="31">
        <f t="shared" si="26"/>
        <v>0</v>
      </c>
    </row>
    <row r="155" spans="1:18">
      <c r="A155" s="24">
        <v>22950</v>
      </c>
      <c r="B155" s="25">
        <v>0.64300000000000002</v>
      </c>
      <c r="C155" s="25">
        <v>0.50670000000000004</v>
      </c>
      <c r="D155" s="31">
        <f t="shared" si="18"/>
        <v>406</v>
      </c>
      <c r="E155" s="31">
        <f t="shared" si="19"/>
        <v>322</v>
      </c>
      <c r="F155" s="31">
        <f t="shared" si="20"/>
        <v>84</v>
      </c>
      <c r="G155" s="31">
        <f t="shared" si="21"/>
        <v>7056</v>
      </c>
      <c r="M155" s="31">
        <f t="shared" si="22"/>
        <v>0</v>
      </c>
      <c r="N155" s="31">
        <f t="shared" si="23"/>
        <v>0</v>
      </c>
      <c r="P155" s="31">
        <f t="shared" si="24"/>
        <v>0</v>
      </c>
      <c r="Q155" s="31">
        <f t="shared" si="25"/>
        <v>0</v>
      </c>
      <c r="R155" s="31">
        <f t="shared" si="26"/>
        <v>0</v>
      </c>
    </row>
    <row r="156" spans="1:18">
      <c r="A156" s="24">
        <v>22980</v>
      </c>
      <c r="B156" s="25">
        <v>10.861000000000001</v>
      </c>
      <c r="C156" s="25">
        <v>0.60050000000000003</v>
      </c>
      <c r="D156" s="31">
        <f t="shared" si="18"/>
        <v>9</v>
      </c>
      <c r="E156" s="31">
        <f t="shared" si="19"/>
        <v>294</v>
      </c>
      <c r="F156" s="31">
        <f t="shared" si="20"/>
        <v>-285</v>
      </c>
      <c r="G156" s="31">
        <f t="shared" si="21"/>
        <v>81225</v>
      </c>
      <c r="M156" s="31">
        <f t="shared" si="22"/>
        <v>0</v>
      </c>
      <c r="N156" s="31">
        <f t="shared" si="23"/>
        <v>0</v>
      </c>
      <c r="P156" s="31">
        <f t="shared" si="24"/>
        <v>0</v>
      </c>
      <c r="Q156" s="31">
        <f t="shared" si="25"/>
        <v>0</v>
      </c>
      <c r="R156" s="31">
        <f t="shared" si="26"/>
        <v>0</v>
      </c>
    </row>
    <row r="157" spans="1:18">
      <c r="A157" s="24">
        <v>23011</v>
      </c>
      <c r="B157" s="25">
        <v>1.528</v>
      </c>
      <c r="C157" s="25">
        <v>0.55779999999999996</v>
      </c>
      <c r="D157" s="31">
        <f t="shared" si="18"/>
        <v>340</v>
      </c>
      <c r="E157" s="31">
        <f t="shared" si="19"/>
        <v>305</v>
      </c>
      <c r="F157" s="31">
        <f t="shared" si="20"/>
        <v>35</v>
      </c>
      <c r="G157" s="31">
        <f t="shared" si="21"/>
        <v>1225</v>
      </c>
      <c r="M157" s="31">
        <f t="shared" si="22"/>
        <v>0</v>
      </c>
      <c r="N157" s="31">
        <f t="shared" si="23"/>
        <v>0</v>
      </c>
      <c r="P157" s="31">
        <f t="shared" si="24"/>
        <v>0</v>
      </c>
      <c r="Q157" s="31">
        <f t="shared" si="25"/>
        <v>0</v>
      </c>
      <c r="R157" s="31">
        <f t="shared" si="26"/>
        <v>0</v>
      </c>
    </row>
    <row r="158" spans="1:18">
      <c r="A158" s="24">
        <v>23042</v>
      </c>
      <c r="B158" s="25">
        <v>5.0549999999999997</v>
      </c>
      <c r="C158" s="25">
        <v>-0.28700000000000003</v>
      </c>
      <c r="D158" s="31">
        <f t="shared" si="18"/>
        <v>101</v>
      </c>
      <c r="E158" s="31">
        <f t="shared" si="19"/>
        <v>566</v>
      </c>
      <c r="F158" s="31">
        <f t="shared" si="20"/>
        <v>-465</v>
      </c>
      <c r="G158" s="31">
        <f t="shared" si="21"/>
        <v>216225</v>
      </c>
      <c r="M158" s="31">
        <f t="shared" si="22"/>
        <v>0</v>
      </c>
      <c r="N158" s="31">
        <f t="shared" si="23"/>
        <v>0</v>
      </c>
      <c r="P158" s="31">
        <f t="shared" si="24"/>
        <v>0</v>
      </c>
      <c r="Q158" s="31">
        <f t="shared" si="25"/>
        <v>0</v>
      </c>
      <c r="R158" s="31">
        <f t="shared" si="26"/>
        <v>0</v>
      </c>
    </row>
    <row r="159" spans="1:18">
      <c r="A159" s="24">
        <v>23070</v>
      </c>
      <c r="B159" s="25">
        <v>-2.4750000000000001</v>
      </c>
      <c r="C159" s="25">
        <v>0.17169999999999999</v>
      </c>
      <c r="D159" s="31">
        <f t="shared" si="18"/>
        <v>590</v>
      </c>
      <c r="E159" s="31">
        <f t="shared" si="19"/>
        <v>423</v>
      </c>
      <c r="F159" s="31">
        <f t="shared" si="20"/>
        <v>167</v>
      </c>
      <c r="G159" s="31">
        <f t="shared" si="21"/>
        <v>27889</v>
      </c>
      <c r="M159" s="31">
        <f t="shared" si="22"/>
        <v>0</v>
      </c>
      <c r="N159" s="31">
        <f t="shared" si="23"/>
        <v>0</v>
      </c>
      <c r="P159" s="31">
        <f t="shared" si="24"/>
        <v>0</v>
      </c>
      <c r="Q159" s="31">
        <f t="shared" si="25"/>
        <v>0</v>
      </c>
      <c r="R159" s="31">
        <f t="shared" si="26"/>
        <v>0</v>
      </c>
    </row>
    <row r="160" spans="1:18">
      <c r="A160" s="24">
        <v>23101</v>
      </c>
      <c r="B160" s="25">
        <v>3.794</v>
      </c>
      <c r="C160" s="25">
        <v>0.27390000000000003</v>
      </c>
      <c r="D160" s="31">
        <f t="shared" si="18"/>
        <v>185</v>
      </c>
      <c r="E160" s="31">
        <f t="shared" si="19"/>
        <v>384</v>
      </c>
      <c r="F160" s="31">
        <f t="shared" si="20"/>
        <v>-199</v>
      </c>
      <c r="G160" s="31">
        <f t="shared" si="21"/>
        <v>39601</v>
      </c>
      <c r="M160" s="31">
        <f t="shared" si="22"/>
        <v>0</v>
      </c>
      <c r="N160" s="31">
        <f t="shared" si="23"/>
        <v>0</v>
      </c>
      <c r="P160" s="31">
        <f t="shared" si="24"/>
        <v>0</v>
      </c>
      <c r="Q160" s="31">
        <f t="shared" si="25"/>
        <v>0</v>
      </c>
      <c r="R160" s="31">
        <f t="shared" si="26"/>
        <v>0</v>
      </c>
    </row>
    <row r="161" spans="1:18">
      <c r="A161" s="24">
        <v>23131</v>
      </c>
      <c r="B161" s="25">
        <v>5.0019999999999998</v>
      </c>
      <c r="C161" s="25">
        <v>0.30449999999999999</v>
      </c>
      <c r="D161" s="31">
        <f t="shared" si="18"/>
        <v>109</v>
      </c>
      <c r="E161" s="31">
        <f t="shared" si="19"/>
        <v>375</v>
      </c>
      <c r="F161" s="31">
        <f t="shared" si="20"/>
        <v>-266</v>
      </c>
      <c r="G161" s="31">
        <f t="shared" si="21"/>
        <v>70756</v>
      </c>
      <c r="M161" s="31">
        <f t="shared" si="22"/>
        <v>0</v>
      </c>
      <c r="N161" s="31">
        <f t="shared" si="23"/>
        <v>0</v>
      </c>
      <c r="P161" s="31">
        <f t="shared" si="24"/>
        <v>0</v>
      </c>
      <c r="Q161" s="31">
        <f t="shared" si="25"/>
        <v>0</v>
      </c>
      <c r="R161" s="31">
        <f t="shared" si="26"/>
        <v>0</v>
      </c>
    </row>
    <row r="162" spans="1:18">
      <c r="A162" s="24">
        <v>23162</v>
      </c>
      <c r="B162" s="25">
        <v>1.9350000000000001</v>
      </c>
      <c r="C162" s="25">
        <v>0.1381</v>
      </c>
      <c r="D162" s="31">
        <f t="shared" si="18"/>
        <v>302</v>
      </c>
      <c r="E162" s="31">
        <f t="shared" si="19"/>
        <v>438</v>
      </c>
      <c r="F162" s="31">
        <f t="shared" si="20"/>
        <v>-136</v>
      </c>
      <c r="G162" s="31">
        <f t="shared" si="21"/>
        <v>18496</v>
      </c>
      <c r="M162" s="31">
        <f t="shared" si="22"/>
        <v>0</v>
      </c>
      <c r="N162" s="31">
        <f t="shared" si="23"/>
        <v>0</v>
      </c>
      <c r="P162" s="31">
        <f t="shared" si="24"/>
        <v>0</v>
      </c>
      <c r="Q162" s="31">
        <f t="shared" si="25"/>
        <v>0</v>
      </c>
      <c r="R162" s="31">
        <f t="shared" si="26"/>
        <v>0</v>
      </c>
    </row>
    <row r="163" spans="1:18">
      <c r="A163" s="24">
        <v>23192</v>
      </c>
      <c r="B163" s="25">
        <v>-1.879</v>
      </c>
      <c r="C163" s="25">
        <v>0.1376</v>
      </c>
      <c r="D163" s="31">
        <f t="shared" si="18"/>
        <v>564</v>
      </c>
      <c r="E163" s="31">
        <f t="shared" si="19"/>
        <v>439</v>
      </c>
      <c r="F163" s="31">
        <f t="shared" si="20"/>
        <v>125</v>
      </c>
      <c r="G163" s="31">
        <f t="shared" si="21"/>
        <v>15625</v>
      </c>
      <c r="M163" s="31">
        <f t="shared" si="22"/>
        <v>0</v>
      </c>
      <c r="N163" s="31">
        <f t="shared" si="23"/>
        <v>0</v>
      </c>
      <c r="P163" s="31">
        <f t="shared" si="24"/>
        <v>0</v>
      </c>
      <c r="Q163" s="31">
        <f t="shared" si="25"/>
        <v>0</v>
      </c>
      <c r="R163" s="31">
        <f t="shared" si="26"/>
        <v>0</v>
      </c>
    </row>
    <row r="164" spans="1:18">
      <c r="A164" s="24">
        <v>23223</v>
      </c>
      <c r="B164" s="25">
        <v>-0.215</v>
      </c>
      <c r="C164" s="25">
        <v>3.4699999999999995E-2</v>
      </c>
      <c r="D164" s="31">
        <f t="shared" si="18"/>
        <v>462</v>
      </c>
      <c r="E164" s="31">
        <f t="shared" si="19"/>
        <v>469</v>
      </c>
      <c r="F164" s="31">
        <f t="shared" si="20"/>
        <v>-7</v>
      </c>
      <c r="G164" s="31">
        <f t="shared" si="21"/>
        <v>49</v>
      </c>
      <c r="M164" s="31">
        <f t="shared" si="22"/>
        <v>0</v>
      </c>
      <c r="N164" s="31">
        <f t="shared" si="23"/>
        <v>0</v>
      </c>
      <c r="P164" s="31">
        <f t="shared" si="24"/>
        <v>0</v>
      </c>
      <c r="Q164" s="31">
        <f t="shared" si="25"/>
        <v>0</v>
      </c>
      <c r="R164" s="31">
        <f t="shared" si="26"/>
        <v>0</v>
      </c>
    </row>
    <row r="165" spans="1:18">
      <c r="A165" s="24">
        <v>23254</v>
      </c>
      <c r="B165" s="25">
        <v>5.35</v>
      </c>
      <c r="C165" s="25">
        <v>0.18920000000000001</v>
      </c>
      <c r="D165" s="31">
        <f t="shared" si="18"/>
        <v>84</v>
      </c>
      <c r="E165" s="31">
        <f t="shared" si="19"/>
        <v>414</v>
      </c>
      <c r="F165" s="31">
        <f t="shared" si="20"/>
        <v>-330</v>
      </c>
      <c r="G165" s="31">
        <f t="shared" si="21"/>
        <v>108900</v>
      </c>
      <c r="M165" s="31">
        <f t="shared" si="22"/>
        <v>0</v>
      </c>
      <c r="N165" s="31">
        <f t="shared" si="23"/>
        <v>0</v>
      </c>
      <c r="P165" s="31">
        <f t="shared" si="24"/>
        <v>0</v>
      </c>
      <c r="Q165" s="31">
        <f t="shared" si="25"/>
        <v>0</v>
      </c>
      <c r="R165" s="31">
        <f t="shared" si="26"/>
        <v>0</v>
      </c>
    </row>
    <row r="166" spans="1:18">
      <c r="A166" s="24">
        <v>23284</v>
      </c>
      <c r="B166" s="25">
        <v>-0.96399999999999997</v>
      </c>
      <c r="C166" s="25">
        <v>0.13739999999999999</v>
      </c>
      <c r="D166" s="31">
        <f t="shared" si="18"/>
        <v>501</v>
      </c>
      <c r="E166" s="31">
        <f t="shared" si="19"/>
        <v>440</v>
      </c>
      <c r="F166" s="31">
        <f t="shared" si="20"/>
        <v>61</v>
      </c>
      <c r="G166" s="31">
        <f t="shared" si="21"/>
        <v>3721</v>
      </c>
      <c r="M166" s="31">
        <f t="shared" si="22"/>
        <v>0</v>
      </c>
      <c r="N166" s="31">
        <f t="shared" si="23"/>
        <v>0</v>
      </c>
      <c r="P166" s="31">
        <f t="shared" si="24"/>
        <v>0</v>
      </c>
      <c r="Q166" s="31">
        <f t="shared" si="25"/>
        <v>0</v>
      </c>
      <c r="R166" s="31">
        <f t="shared" si="26"/>
        <v>0</v>
      </c>
    </row>
    <row r="167" spans="1:18">
      <c r="A167" s="24">
        <v>23315</v>
      </c>
      <c r="B167" s="25">
        <v>3.39</v>
      </c>
      <c r="C167" s="25">
        <v>0.10640000000000001</v>
      </c>
      <c r="D167" s="31">
        <f t="shared" si="18"/>
        <v>210</v>
      </c>
      <c r="E167" s="31">
        <f t="shared" si="19"/>
        <v>451</v>
      </c>
      <c r="F167" s="31">
        <f t="shared" si="20"/>
        <v>-241</v>
      </c>
      <c r="G167" s="31">
        <f t="shared" si="21"/>
        <v>58081</v>
      </c>
      <c r="M167" s="31">
        <f t="shared" si="22"/>
        <v>0</v>
      </c>
      <c r="N167" s="31">
        <f t="shared" si="23"/>
        <v>0</v>
      </c>
      <c r="P167" s="31">
        <f t="shared" si="24"/>
        <v>0</v>
      </c>
      <c r="Q167" s="31">
        <f t="shared" si="25"/>
        <v>0</v>
      </c>
      <c r="R167" s="31">
        <f t="shared" si="26"/>
        <v>0</v>
      </c>
    </row>
    <row r="168" spans="1:18">
      <c r="A168" s="24">
        <v>23345</v>
      </c>
      <c r="B168" s="25">
        <v>-0.45900000000000002</v>
      </c>
      <c r="C168" s="25">
        <v>0.39540000000000003</v>
      </c>
      <c r="D168" s="31">
        <f t="shared" si="18"/>
        <v>475</v>
      </c>
      <c r="E168" s="31">
        <f t="shared" si="19"/>
        <v>348</v>
      </c>
      <c r="F168" s="31">
        <f t="shared" si="20"/>
        <v>127</v>
      </c>
      <c r="G168" s="31">
        <f t="shared" si="21"/>
        <v>16129</v>
      </c>
      <c r="M168" s="31">
        <f t="shared" si="22"/>
        <v>0</v>
      </c>
      <c r="N168" s="31">
        <f t="shared" si="23"/>
        <v>0</v>
      </c>
      <c r="P168" s="31">
        <f t="shared" si="24"/>
        <v>0</v>
      </c>
      <c r="Q168" s="31">
        <f t="shared" si="25"/>
        <v>0</v>
      </c>
      <c r="R168" s="31">
        <f t="shared" si="26"/>
        <v>0</v>
      </c>
    </row>
    <row r="169" spans="1:18">
      <c r="A169" s="24">
        <v>23376</v>
      </c>
      <c r="B169" s="25">
        <v>2.62</v>
      </c>
      <c r="C169" s="25">
        <v>2.8200000000000003E-2</v>
      </c>
      <c r="D169" s="31">
        <f t="shared" si="18"/>
        <v>251</v>
      </c>
      <c r="E169" s="31">
        <f t="shared" si="19"/>
        <v>472</v>
      </c>
      <c r="F169" s="31">
        <f t="shared" si="20"/>
        <v>-221</v>
      </c>
      <c r="G169" s="31">
        <f t="shared" si="21"/>
        <v>48841</v>
      </c>
      <c r="M169" s="31">
        <f t="shared" si="22"/>
        <v>0</v>
      </c>
      <c r="N169" s="31">
        <f t="shared" si="23"/>
        <v>0</v>
      </c>
      <c r="P169" s="31">
        <f t="shared" si="24"/>
        <v>0</v>
      </c>
      <c r="Q169" s="31">
        <f t="shared" si="25"/>
        <v>0</v>
      </c>
      <c r="R169" s="31">
        <f t="shared" si="26"/>
        <v>0</v>
      </c>
    </row>
    <row r="170" spans="1:18">
      <c r="A170" s="24">
        <v>23407</v>
      </c>
      <c r="B170" s="25">
        <v>2.827</v>
      </c>
      <c r="C170" s="25">
        <v>0.33240000000000003</v>
      </c>
      <c r="D170" s="31">
        <f t="shared" si="18"/>
        <v>240</v>
      </c>
      <c r="E170" s="31">
        <f t="shared" si="19"/>
        <v>367</v>
      </c>
      <c r="F170" s="31">
        <f t="shared" si="20"/>
        <v>-127</v>
      </c>
      <c r="G170" s="31">
        <f t="shared" si="21"/>
        <v>16129</v>
      </c>
      <c r="M170" s="31">
        <f t="shared" si="22"/>
        <v>0</v>
      </c>
      <c r="N170" s="31">
        <f t="shared" si="23"/>
        <v>0</v>
      </c>
      <c r="P170" s="31">
        <f t="shared" si="24"/>
        <v>0</v>
      </c>
      <c r="Q170" s="31">
        <f t="shared" si="25"/>
        <v>0</v>
      </c>
      <c r="R170" s="31">
        <f t="shared" si="26"/>
        <v>0</v>
      </c>
    </row>
    <row r="171" spans="1:18">
      <c r="A171" s="24">
        <v>23436</v>
      </c>
      <c r="B171" s="25">
        <v>1.466</v>
      </c>
      <c r="C171" s="25">
        <v>0.1164</v>
      </c>
      <c r="D171" s="31">
        <f t="shared" si="18"/>
        <v>347</v>
      </c>
      <c r="E171" s="31">
        <f t="shared" si="19"/>
        <v>445</v>
      </c>
      <c r="F171" s="31">
        <f t="shared" si="20"/>
        <v>-98</v>
      </c>
      <c r="G171" s="31">
        <f t="shared" si="21"/>
        <v>9604</v>
      </c>
      <c r="M171" s="31">
        <f t="shared" si="22"/>
        <v>0</v>
      </c>
      <c r="N171" s="31">
        <f t="shared" si="23"/>
        <v>0</v>
      </c>
      <c r="P171" s="31">
        <f t="shared" si="24"/>
        <v>0</v>
      </c>
      <c r="Q171" s="31">
        <f t="shared" si="25"/>
        <v>0</v>
      </c>
      <c r="R171" s="31">
        <f t="shared" si="26"/>
        <v>0</v>
      </c>
    </row>
    <row r="172" spans="1:18">
      <c r="A172" s="24">
        <v>23467</v>
      </c>
      <c r="B172" s="25">
        <v>1.6459999999999999</v>
      </c>
      <c r="C172" s="25">
        <v>0.16440000000000002</v>
      </c>
      <c r="D172" s="31">
        <f t="shared" si="18"/>
        <v>328</v>
      </c>
      <c r="E172" s="31">
        <f t="shared" si="19"/>
        <v>425</v>
      </c>
      <c r="F172" s="31">
        <f t="shared" si="20"/>
        <v>-97</v>
      </c>
      <c r="G172" s="31">
        <f t="shared" si="21"/>
        <v>9409</v>
      </c>
      <c r="M172" s="31">
        <f t="shared" si="22"/>
        <v>0</v>
      </c>
      <c r="N172" s="31">
        <f t="shared" si="23"/>
        <v>0</v>
      </c>
      <c r="P172" s="31">
        <f t="shared" si="24"/>
        <v>0</v>
      </c>
      <c r="Q172" s="31">
        <f t="shared" si="25"/>
        <v>0</v>
      </c>
      <c r="R172" s="31">
        <f t="shared" si="26"/>
        <v>0</v>
      </c>
    </row>
    <row r="173" spans="1:18">
      <c r="A173" s="24">
        <v>23497</v>
      </c>
      <c r="B173" s="25">
        <v>0.748</v>
      </c>
      <c r="C173" s="25">
        <v>0.32969999999999999</v>
      </c>
      <c r="D173" s="31">
        <f t="shared" si="18"/>
        <v>396</v>
      </c>
      <c r="E173" s="31">
        <f t="shared" si="19"/>
        <v>368</v>
      </c>
      <c r="F173" s="31">
        <f t="shared" si="20"/>
        <v>28</v>
      </c>
      <c r="G173" s="31">
        <f t="shared" si="21"/>
        <v>784</v>
      </c>
      <c r="M173" s="31">
        <f t="shared" si="22"/>
        <v>0</v>
      </c>
      <c r="N173" s="31">
        <f t="shared" si="23"/>
        <v>0</v>
      </c>
      <c r="P173" s="31">
        <f t="shared" si="24"/>
        <v>0</v>
      </c>
      <c r="Q173" s="31">
        <f t="shared" si="25"/>
        <v>0</v>
      </c>
      <c r="R173" s="31">
        <f t="shared" si="26"/>
        <v>0</v>
      </c>
    </row>
    <row r="174" spans="1:18">
      <c r="A174" s="24">
        <v>23528</v>
      </c>
      <c r="B174" s="25">
        <v>1.6240000000000001</v>
      </c>
      <c r="C174" s="25">
        <v>0.80510000000000004</v>
      </c>
      <c r="D174" s="31">
        <f t="shared" si="18"/>
        <v>333</v>
      </c>
      <c r="E174" s="31">
        <f t="shared" si="19"/>
        <v>256</v>
      </c>
      <c r="F174" s="31">
        <f t="shared" si="20"/>
        <v>77</v>
      </c>
      <c r="G174" s="31">
        <f t="shared" si="21"/>
        <v>5929</v>
      </c>
      <c r="M174" s="31">
        <f t="shared" si="22"/>
        <v>0</v>
      </c>
      <c r="N174" s="31">
        <f t="shared" si="23"/>
        <v>0</v>
      </c>
      <c r="P174" s="31">
        <f t="shared" si="24"/>
        <v>0</v>
      </c>
      <c r="Q174" s="31">
        <f t="shared" si="25"/>
        <v>0</v>
      </c>
      <c r="R174" s="31">
        <f t="shared" si="26"/>
        <v>0</v>
      </c>
    </row>
    <row r="175" spans="1:18">
      <c r="A175" s="24">
        <v>23558</v>
      </c>
      <c r="B175" s="25">
        <v>1.7769999999999997</v>
      </c>
      <c r="C175" s="25">
        <v>0.35860000000000003</v>
      </c>
      <c r="D175" s="31">
        <f t="shared" si="18"/>
        <v>317</v>
      </c>
      <c r="E175" s="31">
        <f t="shared" si="19"/>
        <v>357</v>
      </c>
      <c r="F175" s="31">
        <f t="shared" si="20"/>
        <v>-40</v>
      </c>
      <c r="G175" s="31">
        <f t="shared" si="21"/>
        <v>1600</v>
      </c>
      <c r="M175" s="31">
        <f t="shared" si="22"/>
        <v>0</v>
      </c>
      <c r="N175" s="31">
        <f t="shared" si="23"/>
        <v>0</v>
      </c>
      <c r="P175" s="31">
        <f t="shared" si="24"/>
        <v>0</v>
      </c>
      <c r="Q175" s="31">
        <f t="shared" si="25"/>
        <v>0</v>
      </c>
      <c r="R175" s="31">
        <f t="shared" si="26"/>
        <v>0</v>
      </c>
    </row>
    <row r="176" spans="1:18">
      <c r="A176" s="24">
        <v>23589</v>
      </c>
      <c r="B176" s="25">
        <v>1.9480000000000002</v>
      </c>
      <c r="C176" s="25">
        <v>0.27410000000000001</v>
      </c>
      <c r="D176" s="31">
        <f t="shared" si="18"/>
        <v>300</v>
      </c>
      <c r="E176" s="31">
        <f t="shared" si="19"/>
        <v>383</v>
      </c>
      <c r="F176" s="31">
        <f t="shared" si="20"/>
        <v>-83</v>
      </c>
      <c r="G176" s="31">
        <f t="shared" si="21"/>
        <v>6889</v>
      </c>
      <c r="M176" s="31">
        <f t="shared" si="22"/>
        <v>0</v>
      </c>
      <c r="N176" s="31">
        <f t="shared" si="23"/>
        <v>0</v>
      </c>
      <c r="P176" s="31">
        <f t="shared" si="24"/>
        <v>0</v>
      </c>
      <c r="Q176" s="31">
        <f t="shared" si="25"/>
        <v>0</v>
      </c>
      <c r="R176" s="31">
        <f t="shared" si="26"/>
        <v>0</v>
      </c>
    </row>
    <row r="177" spans="1:18">
      <c r="A177" s="24">
        <v>23620</v>
      </c>
      <c r="B177" s="25">
        <v>-1.1779999999999999</v>
      </c>
      <c r="C177" s="25">
        <v>0.27139999999999997</v>
      </c>
      <c r="D177" s="31">
        <f t="shared" si="18"/>
        <v>518</v>
      </c>
      <c r="E177" s="31">
        <f t="shared" si="19"/>
        <v>385</v>
      </c>
      <c r="F177" s="31">
        <f t="shared" si="20"/>
        <v>133</v>
      </c>
      <c r="G177" s="31">
        <f t="shared" si="21"/>
        <v>17689</v>
      </c>
      <c r="M177" s="31">
        <f t="shared" si="22"/>
        <v>0</v>
      </c>
      <c r="N177" s="31">
        <f t="shared" si="23"/>
        <v>0</v>
      </c>
      <c r="P177" s="31">
        <f t="shared" si="24"/>
        <v>0</v>
      </c>
      <c r="Q177" s="31">
        <f t="shared" si="25"/>
        <v>0</v>
      </c>
      <c r="R177" s="31">
        <f t="shared" si="26"/>
        <v>0</v>
      </c>
    </row>
    <row r="178" spans="1:18">
      <c r="A178" s="24">
        <v>23650</v>
      </c>
      <c r="B178" s="25">
        <v>3.0049999999999999</v>
      </c>
      <c r="C178" s="25">
        <v>0.45090000000000002</v>
      </c>
      <c r="D178" s="31">
        <f t="shared" si="18"/>
        <v>227</v>
      </c>
      <c r="E178" s="31">
        <f t="shared" si="19"/>
        <v>330</v>
      </c>
      <c r="F178" s="31">
        <f t="shared" si="20"/>
        <v>-103</v>
      </c>
      <c r="G178" s="31">
        <f t="shared" si="21"/>
        <v>10609</v>
      </c>
      <c r="M178" s="31">
        <f t="shared" si="22"/>
        <v>0</v>
      </c>
      <c r="N178" s="31">
        <f t="shared" si="23"/>
        <v>0</v>
      </c>
      <c r="P178" s="31">
        <f t="shared" si="24"/>
        <v>0</v>
      </c>
      <c r="Q178" s="31">
        <f t="shared" si="25"/>
        <v>0</v>
      </c>
      <c r="R178" s="31">
        <f t="shared" si="26"/>
        <v>0</v>
      </c>
    </row>
    <row r="179" spans="1:18">
      <c r="A179" s="24">
        <v>23681</v>
      </c>
      <c r="B179" s="25">
        <v>0.96299999999999997</v>
      </c>
      <c r="C179" s="25">
        <v>0.32450000000000001</v>
      </c>
      <c r="D179" s="31">
        <f t="shared" si="18"/>
        <v>384</v>
      </c>
      <c r="E179" s="31">
        <f t="shared" si="19"/>
        <v>370</v>
      </c>
      <c r="F179" s="31">
        <f t="shared" si="20"/>
        <v>14</v>
      </c>
      <c r="G179" s="31">
        <f t="shared" si="21"/>
        <v>196</v>
      </c>
      <c r="M179" s="31">
        <f t="shared" si="22"/>
        <v>0</v>
      </c>
      <c r="N179" s="31">
        <f t="shared" si="23"/>
        <v>0</v>
      </c>
      <c r="P179" s="31">
        <f t="shared" si="24"/>
        <v>0</v>
      </c>
      <c r="Q179" s="31">
        <f t="shared" si="25"/>
        <v>0</v>
      </c>
      <c r="R179" s="31">
        <f t="shared" si="26"/>
        <v>0</v>
      </c>
    </row>
    <row r="180" spans="1:18">
      <c r="A180" s="24">
        <v>23711</v>
      </c>
      <c r="B180" s="25">
        <v>4.7E-2</v>
      </c>
      <c r="C180" s="25">
        <v>-3.6999999999999998E-2</v>
      </c>
      <c r="D180" s="31">
        <f t="shared" si="18"/>
        <v>447</v>
      </c>
      <c r="E180" s="31">
        <f t="shared" si="19"/>
        <v>495</v>
      </c>
      <c r="F180" s="31">
        <f t="shared" si="20"/>
        <v>-48</v>
      </c>
      <c r="G180" s="31">
        <f t="shared" si="21"/>
        <v>2304</v>
      </c>
      <c r="M180" s="31">
        <f t="shared" si="22"/>
        <v>0</v>
      </c>
      <c r="N180" s="31">
        <f t="shared" si="23"/>
        <v>0</v>
      </c>
      <c r="P180" s="31">
        <f t="shared" si="24"/>
        <v>0</v>
      </c>
      <c r="Q180" s="31">
        <f t="shared" si="25"/>
        <v>0</v>
      </c>
      <c r="R180" s="31">
        <f t="shared" si="26"/>
        <v>0</v>
      </c>
    </row>
    <row r="181" spans="1:18">
      <c r="A181" s="24">
        <v>23742</v>
      </c>
      <c r="B181" s="25">
        <v>0.55700000000000005</v>
      </c>
      <c r="C181" s="25">
        <v>0.58240000000000003</v>
      </c>
      <c r="D181" s="31">
        <f t="shared" si="18"/>
        <v>410</v>
      </c>
      <c r="E181" s="31">
        <f t="shared" si="19"/>
        <v>298</v>
      </c>
      <c r="F181" s="31">
        <f t="shared" si="20"/>
        <v>112</v>
      </c>
      <c r="G181" s="31">
        <f t="shared" si="21"/>
        <v>12544</v>
      </c>
      <c r="M181" s="31">
        <f t="shared" si="22"/>
        <v>0</v>
      </c>
      <c r="N181" s="31">
        <f t="shared" si="23"/>
        <v>0</v>
      </c>
      <c r="P181" s="31">
        <f t="shared" si="24"/>
        <v>0</v>
      </c>
      <c r="Q181" s="31">
        <f t="shared" si="25"/>
        <v>0</v>
      </c>
      <c r="R181" s="31">
        <f t="shared" si="26"/>
        <v>0</v>
      </c>
    </row>
    <row r="182" spans="1:18">
      <c r="A182" s="24">
        <v>23773</v>
      </c>
      <c r="B182" s="25">
        <v>3.4449999999999998</v>
      </c>
      <c r="C182" s="25">
        <v>0.4214</v>
      </c>
      <c r="D182" s="31">
        <f t="shared" si="18"/>
        <v>202</v>
      </c>
      <c r="E182" s="31">
        <f t="shared" si="19"/>
        <v>341</v>
      </c>
      <c r="F182" s="31">
        <f t="shared" si="20"/>
        <v>-139</v>
      </c>
      <c r="G182" s="31">
        <f t="shared" si="21"/>
        <v>19321</v>
      </c>
      <c r="M182" s="31">
        <f t="shared" si="22"/>
        <v>0</v>
      </c>
      <c r="N182" s="31">
        <f t="shared" si="23"/>
        <v>0</v>
      </c>
      <c r="P182" s="31">
        <f t="shared" si="24"/>
        <v>0</v>
      </c>
      <c r="Q182" s="31">
        <f t="shared" si="25"/>
        <v>0</v>
      </c>
      <c r="R182" s="31">
        <f t="shared" si="26"/>
        <v>0</v>
      </c>
    </row>
    <row r="183" spans="1:18">
      <c r="A183" s="24">
        <v>23801</v>
      </c>
      <c r="B183" s="25">
        <v>0.308</v>
      </c>
      <c r="C183" s="25">
        <v>0.1792</v>
      </c>
      <c r="D183" s="31">
        <f t="shared" si="18"/>
        <v>428</v>
      </c>
      <c r="E183" s="31">
        <f t="shared" si="19"/>
        <v>419</v>
      </c>
      <c r="F183" s="31">
        <f t="shared" si="20"/>
        <v>9</v>
      </c>
      <c r="G183" s="31">
        <f t="shared" si="21"/>
        <v>81</v>
      </c>
      <c r="M183" s="31">
        <f t="shared" si="22"/>
        <v>0</v>
      </c>
      <c r="N183" s="31">
        <f t="shared" si="23"/>
        <v>0</v>
      </c>
      <c r="P183" s="31">
        <f t="shared" si="24"/>
        <v>0</v>
      </c>
      <c r="Q183" s="31">
        <f t="shared" si="25"/>
        <v>0</v>
      </c>
      <c r="R183" s="31">
        <f t="shared" si="26"/>
        <v>0</v>
      </c>
    </row>
    <row r="184" spans="1:18">
      <c r="A184" s="24">
        <v>23832</v>
      </c>
      <c r="B184" s="25">
        <v>-1.327</v>
      </c>
      <c r="C184" s="25">
        <v>0.42979999999999996</v>
      </c>
      <c r="D184" s="31">
        <f t="shared" si="18"/>
        <v>528</v>
      </c>
      <c r="E184" s="31">
        <f t="shared" si="19"/>
        <v>339</v>
      </c>
      <c r="F184" s="31">
        <f t="shared" si="20"/>
        <v>189</v>
      </c>
      <c r="G184" s="31">
        <f t="shared" si="21"/>
        <v>35721</v>
      </c>
      <c r="M184" s="31">
        <f t="shared" si="22"/>
        <v>0</v>
      </c>
      <c r="N184" s="31">
        <f t="shared" si="23"/>
        <v>0</v>
      </c>
      <c r="P184" s="31">
        <f t="shared" si="24"/>
        <v>0</v>
      </c>
      <c r="Q184" s="31">
        <f t="shared" si="25"/>
        <v>0</v>
      </c>
      <c r="R184" s="31">
        <f t="shared" si="26"/>
        <v>0</v>
      </c>
    </row>
    <row r="185" spans="1:18">
      <c r="A185" s="24">
        <v>23862</v>
      </c>
      <c r="B185" s="25">
        <v>3.5639999999999996</v>
      </c>
      <c r="C185" s="25">
        <v>0.25850000000000001</v>
      </c>
      <c r="D185" s="31">
        <f t="shared" si="18"/>
        <v>197</v>
      </c>
      <c r="E185" s="31">
        <f t="shared" si="19"/>
        <v>391</v>
      </c>
      <c r="F185" s="31">
        <f t="shared" si="20"/>
        <v>-194</v>
      </c>
      <c r="G185" s="31">
        <f t="shared" si="21"/>
        <v>37636</v>
      </c>
      <c r="M185" s="31">
        <f t="shared" si="22"/>
        <v>0</v>
      </c>
      <c r="N185" s="31">
        <f t="shared" si="23"/>
        <v>0</v>
      </c>
      <c r="P185" s="31">
        <f t="shared" si="24"/>
        <v>0</v>
      </c>
      <c r="Q185" s="31">
        <f t="shared" si="25"/>
        <v>0</v>
      </c>
      <c r="R185" s="31">
        <f t="shared" si="26"/>
        <v>0</v>
      </c>
    </row>
    <row r="186" spans="1:18">
      <c r="A186" s="24">
        <v>23893</v>
      </c>
      <c r="B186" s="25">
        <v>-0.30199999999999999</v>
      </c>
      <c r="C186" s="25">
        <v>0.35149999999999998</v>
      </c>
      <c r="D186" s="31">
        <f t="shared" si="18"/>
        <v>470</v>
      </c>
      <c r="E186" s="31">
        <f t="shared" si="19"/>
        <v>359</v>
      </c>
      <c r="F186" s="31">
        <f t="shared" si="20"/>
        <v>111</v>
      </c>
      <c r="G186" s="31">
        <f t="shared" si="21"/>
        <v>12321</v>
      </c>
      <c r="M186" s="31">
        <f t="shared" si="22"/>
        <v>0</v>
      </c>
      <c r="N186" s="31">
        <f t="shared" si="23"/>
        <v>0</v>
      </c>
      <c r="P186" s="31">
        <f t="shared" si="24"/>
        <v>0</v>
      </c>
      <c r="Q186" s="31">
        <f t="shared" si="25"/>
        <v>0</v>
      </c>
      <c r="R186" s="31">
        <f t="shared" si="26"/>
        <v>0</v>
      </c>
    </row>
    <row r="187" spans="1:18">
      <c r="A187" s="24">
        <v>23923</v>
      </c>
      <c r="B187" s="25">
        <v>-4.7279999999999998</v>
      </c>
      <c r="C187" s="25">
        <v>0.48760000000000003</v>
      </c>
      <c r="D187" s="31">
        <f t="shared" si="18"/>
        <v>661</v>
      </c>
      <c r="E187" s="31">
        <f t="shared" si="19"/>
        <v>327</v>
      </c>
      <c r="F187" s="31">
        <f t="shared" si="20"/>
        <v>334</v>
      </c>
      <c r="G187" s="31">
        <f t="shared" si="21"/>
        <v>111556</v>
      </c>
      <c r="M187" s="31">
        <f t="shared" si="22"/>
        <v>0</v>
      </c>
      <c r="N187" s="31">
        <f t="shared" si="23"/>
        <v>0</v>
      </c>
      <c r="P187" s="31">
        <f t="shared" si="24"/>
        <v>0</v>
      </c>
      <c r="Q187" s="31">
        <f t="shared" si="25"/>
        <v>0</v>
      </c>
      <c r="R187" s="31">
        <f t="shared" si="26"/>
        <v>0</v>
      </c>
    </row>
    <row r="188" spans="1:18">
      <c r="A188" s="24">
        <v>23954</v>
      </c>
      <c r="B188" s="25">
        <v>1.474</v>
      </c>
      <c r="C188" s="25">
        <v>0.17369999999999999</v>
      </c>
      <c r="D188" s="31">
        <f t="shared" si="18"/>
        <v>346</v>
      </c>
      <c r="E188" s="31">
        <f t="shared" si="19"/>
        <v>422</v>
      </c>
      <c r="F188" s="31">
        <f t="shared" si="20"/>
        <v>-76</v>
      </c>
      <c r="G188" s="31">
        <f t="shared" si="21"/>
        <v>5776</v>
      </c>
      <c r="M188" s="31">
        <f t="shared" si="22"/>
        <v>0</v>
      </c>
      <c r="N188" s="31">
        <f t="shared" si="23"/>
        <v>0</v>
      </c>
      <c r="P188" s="31">
        <f t="shared" si="24"/>
        <v>0</v>
      </c>
      <c r="Q188" s="31">
        <f t="shared" si="25"/>
        <v>0</v>
      </c>
      <c r="R188" s="31">
        <f t="shared" si="26"/>
        <v>0</v>
      </c>
    </row>
    <row r="189" spans="1:18">
      <c r="A189" s="24">
        <v>23985</v>
      </c>
      <c r="B189" s="25">
        <v>2.7210000000000001</v>
      </c>
      <c r="C189" s="25">
        <v>0.19239999999999999</v>
      </c>
      <c r="D189" s="31">
        <f t="shared" si="18"/>
        <v>247</v>
      </c>
      <c r="E189" s="31">
        <f t="shared" si="19"/>
        <v>412</v>
      </c>
      <c r="F189" s="31">
        <f t="shared" si="20"/>
        <v>-165</v>
      </c>
      <c r="G189" s="31">
        <f t="shared" si="21"/>
        <v>27225</v>
      </c>
      <c r="M189" s="31">
        <f t="shared" si="22"/>
        <v>0</v>
      </c>
      <c r="N189" s="31">
        <f t="shared" si="23"/>
        <v>0</v>
      </c>
      <c r="P189" s="31">
        <f t="shared" si="24"/>
        <v>0</v>
      </c>
      <c r="Q189" s="31">
        <f t="shared" si="25"/>
        <v>0</v>
      </c>
      <c r="R189" s="31">
        <f t="shared" si="26"/>
        <v>0</v>
      </c>
    </row>
    <row r="190" spans="1:18">
      <c r="A190" s="24">
        <v>24015</v>
      </c>
      <c r="B190" s="25">
        <v>3.3380000000000001</v>
      </c>
      <c r="C190" s="25">
        <v>-4.9000000000000002E-2</v>
      </c>
      <c r="D190" s="31">
        <f t="shared" si="18"/>
        <v>213</v>
      </c>
      <c r="E190" s="31">
        <f t="shared" si="19"/>
        <v>502</v>
      </c>
      <c r="F190" s="31">
        <f t="shared" si="20"/>
        <v>-289</v>
      </c>
      <c r="G190" s="31">
        <f t="shared" si="21"/>
        <v>83521</v>
      </c>
      <c r="M190" s="31">
        <f t="shared" si="22"/>
        <v>0</v>
      </c>
      <c r="N190" s="31">
        <f t="shared" si="23"/>
        <v>0</v>
      </c>
      <c r="P190" s="31">
        <f t="shared" si="24"/>
        <v>0</v>
      </c>
      <c r="Q190" s="31">
        <f t="shared" si="25"/>
        <v>0</v>
      </c>
      <c r="R190" s="31">
        <f t="shared" si="26"/>
        <v>0</v>
      </c>
    </row>
    <row r="191" spans="1:18">
      <c r="A191" s="24">
        <v>24046</v>
      </c>
      <c r="B191" s="25">
        <v>2.89</v>
      </c>
      <c r="C191" s="25">
        <v>2.6999999999999997E-3</v>
      </c>
      <c r="D191" s="31">
        <f t="shared" si="18"/>
        <v>237</v>
      </c>
      <c r="E191" s="31">
        <f t="shared" si="19"/>
        <v>484</v>
      </c>
      <c r="F191" s="31">
        <f t="shared" si="20"/>
        <v>-247</v>
      </c>
      <c r="G191" s="31">
        <f t="shared" si="21"/>
        <v>61009</v>
      </c>
      <c r="M191" s="31">
        <f t="shared" si="22"/>
        <v>0</v>
      </c>
      <c r="N191" s="31">
        <f t="shared" si="23"/>
        <v>0</v>
      </c>
      <c r="P191" s="31">
        <f t="shared" si="24"/>
        <v>0</v>
      </c>
      <c r="Q191" s="31">
        <f t="shared" si="25"/>
        <v>0</v>
      </c>
      <c r="R191" s="31">
        <f t="shared" si="26"/>
        <v>0</v>
      </c>
    </row>
    <row r="192" spans="1:18">
      <c r="A192" s="24">
        <v>24076</v>
      </c>
      <c r="B192" s="25">
        <v>-0.314</v>
      </c>
      <c r="C192" s="25">
        <v>6.7100000000000007E-2</v>
      </c>
      <c r="D192" s="31">
        <f t="shared" si="18"/>
        <v>471</v>
      </c>
      <c r="E192" s="31">
        <f t="shared" si="19"/>
        <v>461</v>
      </c>
      <c r="F192" s="31">
        <f t="shared" si="20"/>
        <v>10</v>
      </c>
      <c r="G192" s="31">
        <f t="shared" si="21"/>
        <v>100</v>
      </c>
      <c r="M192" s="31">
        <f t="shared" si="22"/>
        <v>0</v>
      </c>
      <c r="N192" s="31">
        <f t="shared" si="23"/>
        <v>0</v>
      </c>
      <c r="P192" s="31">
        <f t="shared" si="24"/>
        <v>0</v>
      </c>
      <c r="Q192" s="31">
        <f t="shared" si="25"/>
        <v>0</v>
      </c>
      <c r="R192" s="31">
        <f t="shared" si="26"/>
        <v>0</v>
      </c>
    </row>
    <row r="193" spans="1:18">
      <c r="A193" s="24">
        <v>24107</v>
      </c>
      <c r="B193" s="25">
        <v>1.0580000000000001</v>
      </c>
      <c r="C193" s="25">
        <v>-1.486</v>
      </c>
      <c r="D193" s="31">
        <f t="shared" si="18"/>
        <v>375</v>
      </c>
      <c r="E193" s="31">
        <f t="shared" si="19"/>
        <v>676</v>
      </c>
      <c r="F193" s="31">
        <f t="shared" si="20"/>
        <v>-301</v>
      </c>
      <c r="G193" s="31">
        <f t="shared" si="21"/>
        <v>90601</v>
      </c>
      <c r="M193" s="31">
        <f t="shared" si="22"/>
        <v>0</v>
      </c>
      <c r="N193" s="31">
        <f t="shared" si="23"/>
        <v>0</v>
      </c>
      <c r="P193" s="31">
        <f t="shared" si="24"/>
        <v>0</v>
      </c>
      <c r="Q193" s="31">
        <f t="shared" si="25"/>
        <v>0</v>
      </c>
      <c r="R193" s="31">
        <f t="shared" si="26"/>
        <v>0</v>
      </c>
    </row>
    <row r="194" spans="1:18">
      <c r="A194" s="24">
        <v>24138</v>
      </c>
      <c r="B194" s="25">
        <v>0.61699999999999999</v>
      </c>
      <c r="C194" s="25">
        <v>2.5000000000000001E-2</v>
      </c>
      <c r="D194" s="31">
        <f t="shared" si="18"/>
        <v>408</v>
      </c>
      <c r="E194" s="31">
        <f t="shared" si="19"/>
        <v>475</v>
      </c>
      <c r="F194" s="31">
        <f t="shared" si="20"/>
        <v>-67</v>
      </c>
      <c r="G194" s="31">
        <f t="shared" si="21"/>
        <v>4489</v>
      </c>
      <c r="M194" s="31">
        <f t="shared" si="22"/>
        <v>0</v>
      </c>
      <c r="N194" s="31">
        <f t="shared" si="23"/>
        <v>0</v>
      </c>
      <c r="P194" s="31">
        <f t="shared" si="24"/>
        <v>0</v>
      </c>
      <c r="Q194" s="31">
        <f t="shared" si="25"/>
        <v>0</v>
      </c>
      <c r="R194" s="31">
        <f t="shared" si="26"/>
        <v>0</v>
      </c>
    </row>
    <row r="195" spans="1:18">
      <c r="A195" s="24">
        <v>24166</v>
      </c>
      <c r="B195" s="25">
        <v>-1.3140000000000001</v>
      </c>
      <c r="C195" s="25">
        <v>-0.83499999999999996</v>
      </c>
      <c r="D195" s="31">
        <f t="shared" ref="D195:D258" si="27">RANK(B195,B$2:B$721,0)</f>
        <v>526</v>
      </c>
      <c r="E195" s="31">
        <f t="shared" ref="E195:E258" si="28">RANK(C195,C$2:C$721,0)</f>
        <v>630</v>
      </c>
      <c r="F195" s="31">
        <f t="shared" ref="F195:F258" si="29">D195-E195</f>
        <v>-104</v>
      </c>
      <c r="G195" s="31">
        <f t="shared" ref="G195:G258" si="30">F195^2</f>
        <v>10816</v>
      </c>
      <c r="M195" s="31">
        <f t="shared" ref="M195:M258" si="31">IF(B195&lt;$H$4+$H$7*$H$5,1,0)</f>
        <v>0</v>
      </c>
      <c r="N195" s="31">
        <f t="shared" ref="N195:N258" si="32">IF(B195&lt;($H$4+$I$6*$H$5),1,0)</f>
        <v>0</v>
      </c>
      <c r="P195" s="31">
        <f t="shared" ref="P195:P258" si="33">IF(C195&lt;$I$4+$H$8*$I$5,1,0)</f>
        <v>0</v>
      </c>
      <c r="Q195" s="31">
        <f t="shared" ref="Q195:Q258" si="34">IF(C195&lt;$I$4+$I$6*$I$5,1,0)</f>
        <v>0</v>
      </c>
      <c r="R195" s="31">
        <f t="shared" ref="R195:R258" si="35">IF(C195&gt;$I$4-$I$6*$I$5,1,0)</f>
        <v>0</v>
      </c>
    </row>
    <row r="196" spans="1:18">
      <c r="A196" s="24">
        <v>24197</v>
      </c>
      <c r="B196" s="25">
        <v>-2.0499999999999998</v>
      </c>
      <c r="C196" s="25">
        <v>1.8720998999999998</v>
      </c>
      <c r="D196" s="31">
        <f t="shared" si="27"/>
        <v>571</v>
      </c>
      <c r="E196" s="31">
        <f t="shared" si="28"/>
        <v>104</v>
      </c>
      <c r="F196" s="31">
        <f t="shared" si="29"/>
        <v>467</v>
      </c>
      <c r="G196" s="31">
        <f t="shared" si="30"/>
        <v>218089</v>
      </c>
      <c r="M196" s="31">
        <f t="shared" si="31"/>
        <v>0</v>
      </c>
      <c r="N196" s="31">
        <f t="shared" si="32"/>
        <v>0</v>
      </c>
      <c r="P196" s="31">
        <f t="shared" si="33"/>
        <v>0</v>
      </c>
      <c r="Q196" s="31">
        <f t="shared" si="34"/>
        <v>0</v>
      </c>
      <c r="R196" s="31">
        <f t="shared" si="35"/>
        <v>0</v>
      </c>
    </row>
    <row r="197" spans="1:18">
      <c r="A197" s="24">
        <v>24227</v>
      </c>
      <c r="B197" s="25">
        <v>2.198</v>
      </c>
      <c r="C197" s="25">
        <v>-0.185</v>
      </c>
      <c r="D197" s="31">
        <f t="shared" si="27"/>
        <v>275</v>
      </c>
      <c r="E197" s="31">
        <f t="shared" si="28"/>
        <v>541</v>
      </c>
      <c r="F197" s="31">
        <f t="shared" si="29"/>
        <v>-266</v>
      </c>
      <c r="G197" s="31">
        <f t="shared" si="30"/>
        <v>70756</v>
      </c>
      <c r="M197" s="31">
        <f t="shared" si="31"/>
        <v>0</v>
      </c>
      <c r="N197" s="31">
        <f t="shared" si="32"/>
        <v>0</v>
      </c>
      <c r="P197" s="31">
        <f t="shared" si="33"/>
        <v>0</v>
      </c>
      <c r="Q197" s="31">
        <f t="shared" si="34"/>
        <v>0</v>
      </c>
      <c r="R197" s="31">
        <f t="shared" si="35"/>
        <v>0</v>
      </c>
    </row>
    <row r="198" spans="1:18">
      <c r="A198" s="24">
        <v>24258</v>
      </c>
      <c r="B198" s="25">
        <v>-4.92</v>
      </c>
      <c r="C198" s="25">
        <v>0.10709999999999999</v>
      </c>
      <c r="D198" s="31">
        <f t="shared" si="27"/>
        <v>665</v>
      </c>
      <c r="E198" s="31">
        <f t="shared" si="28"/>
        <v>450</v>
      </c>
      <c r="F198" s="31">
        <f t="shared" si="29"/>
        <v>215</v>
      </c>
      <c r="G198" s="31">
        <f t="shared" si="30"/>
        <v>46225</v>
      </c>
      <c r="M198" s="31">
        <f t="shared" si="31"/>
        <v>0</v>
      </c>
      <c r="N198" s="31">
        <f t="shared" si="32"/>
        <v>0</v>
      </c>
      <c r="P198" s="31">
        <f t="shared" si="33"/>
        <v>0</v>
      </c>
      <c r="Q198" s="31">
        <f t="shared" si="34"/>
        <v>0</v>
      </c>
      <c r="R198" s="31">
        <f t="shared" si="35"/>
        <v>0</v>
      </c>
    </row>
    <row r="199" spans="1:18">
      <c r="A199" s="24">
        <v>24288</v>
      </c>
      <c r="B199" s="25">
        <v>-1.4630000000000001</v>
      </c>
      <c r="C199" s="25">
        <v>-0.23800000000000002</v>
      </c>
      <c r="D199" s="31">
        <f t="shared" si="27"/>
        <v>535</v>
      </c>
      <c r="E199" s="31">
        <f t="shared" si="28"/>
        <v>556</v>
      </c>
      <c r="F199" s="31">
        <f t="shared" si="29"/>
        <v>-21</v>
      </c>
      <c r="G199" s="31">
        <f t="shared" si="30"/>
        <v>441</v>
      </c>
      <c r="M199" s="31">
        <f t="shared" si="31"/>
        <v>0</v>
      </c>
      <c r="N199" s="31">
        <f t="shared" si="32"/>
        <v>0</v>
      </c>
      <c r="P199" s="31">
        <f t="shared" si="33"/>
        <v>0</v>
      </c>
      <c r="Q199" s="31">
        <f t="shared" si="34"/>
        <v>0</v>
      </c>
      <c r="R199" s="31">
        <f t="shared" si="35"/>
        <v>0</v>
      </c>
    </row>
    <row r="200" spans="1:18">
      <c r="A200" s="24">
        <v>24319</v>
      </c>
      <c r="B200" s="25">
        <v>-1.2030000000000001</v>
      </c>
      <c r="C200" s="25">
        <v>-0.25</v>
      </c>
      <c r="D200" s="31">
        <f t="shared" si="27"/>
        <v>520</v>
      </c>
      <c r="E200" s="31">
        <f t="shared" si="28"/>
        <v>558</v>
      </c>
      <c r="F200" s="31">
        <f t="shared" si="29"/>
        <v>-38</v>
      </c>
      <c r="G200" s="31">
        <f t="shared" si="30"/>
        <v>1444</v>
      </c>
      <c r="M200" s="31">
        <f t="shared" si="31"/>
        <v>0</v>
      </c>
      <c r="N200" s="31">
        <f t="shared" si="32"/>
        <v>0</v>
      </c>
      <c r="P200" s="31">
        <f t="shared" si="33"/>
        <v>0</v>
      </c>
      <c r="Q200" s="31">
        <f t="shared" si="34"/>
        <v>0</v>
      </c>
      <c r="R200" s="31">
        <f t="shared" si="35"/>
        <v>0</v>
      </c>
    </row>
    <row r="201" spans="1:18">
      <c r="A201" s="24">
        <v>24350</v>
      </c>
      <c r="B201" s="25">
        <v>-7.2480000000000002</v>
      </c>
      <c r="C201" s="25">
        <v>-1.246</v>
      </c>
      <c r="D201" s="31">
        <f t="shared" si="27"/>
        <v>693</v>
      </c>
      <c r="E201" s="31">
        <f t="shared" si="28"/>
        <v>665</v>
      </c>
      <c r="F201" s="31">
        <f t="shared" si="29"/>
        <v>28</v>
      </c>
      <c r="G201" s="31">
        <f t="shared" si="30"/>
        <v>784</v>
      </c>
      <c r="M201" s="31">
        <f t="shared" si="31"/>
        <v>0</v>
      </c>
      <c r="N201" s="31">
        <f t="shared" si="32"/>
        <v>0</v>
      </c>
      <c r="P201" s="31">
        <f t="shared" si="33"/>
        <v>0</v>
      </c>
      <c r="Q201" s="31">
        <f t="shared" si="34"/>
        <v>0</v>
      </c>
      <c r="R201" s="31">
        <f t="shared" si="35"/>
        <v>0</v>
      </c>
    </row>
    <row r="202" spans="1:18">
      <c r="A202" s="24">
        <v>24380</v>
      </c>
      <c r="B202" s="25">
        <v>-0.53300000000000003</v>
      </c>
      <c r="C202" s="25">
        <v>2.1625999</v>
      </c>
      <c r="D202" s="31">
        <f t="shared" si="27"/>
        <v>482</v>
      </c>
      <c r="E202" s="31">
        <f t="shared" si="28"/>
        <v>74</v>
      </c>
      <c r="F202" s="31">
        <f t="shared" si="29"/>
        <v>408</v>
      </c>
      <c r="G202" s="31">
        <f t="shared" si="30"/>
        <v>166464</v>
      </c>
      <c r="M202" s="31">
        <f t="shared" si="31"/>
        <v>0</v>
      </c>
      <c r="N202" s="31">
        <f t="shared" si="32"/>
        <v>0</v>
      </c>
      <c r="P202" s="31">
        <f t="shared" si="33"/>
        <v>0</v>
      </c>
      <c r="Q202" s="31">
        <f t="shared" si="34"/>
        <v>0</v>
      </c>
      <c r="R202" s="31">
        <f t="shared" si="35"/>
        <v>0</v>
      </c>
    </row>
    <row r="203" spans="1:18">
      <c r="A203" s="24">
        <v>24411</v>
      </c>
      <c r="B203" s="25">
        <v>4.9359999999999999</v>
      </c>
      <c r="C203" s="25">
        <v>0.74840000000000007</v>
      </c>
      <c r="D203" s="31">
        <f t="shared" si="27"/>
        <v>112</v>
      </c>
      <c r="E203" s="31">
        <f t="shared" si="28"/>
        <v>266</v>
      </c>
      <c r="F203" s="31">
        <f t="shared" si="29"/>
        <v>-154</v>
      </c>
      <c r="G203" s="31">
        <f t="shared" si="30"/>
        <v>23716</v>
      </c>
      <c r="M203" s="31">
        <f t="shared" si="31"/>
        <v>0</v>
      </c>
      <c r="N203" s="31">
        <f t="shared" si="32"/>
        <v>0</v>
      </c>
      <c r="P203" s="31">
        <f t="shared" si="33"/>
        <v>0</v>
      </c>
      <c r="Q203" s="31">
        <f t="shared" si="34"/>
        <v>0</v>
      </c>
      <c r="R203" s="31">
        <f t="shared" si="35"/>
        <v>0</v>
      </c>
    </row>
    <row r="204" spans="1:18">
      <c r="A204" s="24">
        <v>24441</v>
      </c>
      <c r="B204" s="25">
        <v>0.94900000000000007</v>
      </c>
      <c r="C204" s="25">
        <v>0.27500000000000002</v>
      </c>
      <c r="D204" s="31">
        <f t="shared" si="27"/>
        <v>386</v>
      </c>
      <c r="E204" s="31">
        <f t="shared" si="28"/>
        <v>382</v>
      </c>
      <c r="F204" s="31">
        <f t="shared" si="29"/>
        <v>4</v>
      </c>
      <c r="G204" s="31">
        <f t="shared" si="30"/>
        <v>16</v>
      </c>
      <c r="M204" s="31">
        <f t="shared" si="31"/>
        <v>0</v>
      </c>
      <c r="N204" s="31">
        <f t="shared" si="32"/>
        <v>0</v>
      </c>
      <c r="P204" s="31">
        <f t="shared" si="33"/>
        <v>0</v>
      </c>
      <c r="Q204" s="31">
        <f t="shared" si="34"/>
        <v>0</v>
      </c>
      <c r="R204" s="31">
        <f t="shared" si="35"/>
        <v>0</v>
      </c>
    </row>
    <row r="205" spans="1:18">
      <c r="A205" s="24">
        <v>24472</v>
      </c>
      <c r="B205" s="25">
        <v>2.5000000000000001E-2</v>
      </c>
      <c r="C205" s="25">
        <v>2.2253999000000002</v>
      </c>
      <c r="D205" s="31">
        <f t="shared" si="27"/>
        <v>450</v>
      </c>
      <c r="E205" s="31">
        <f t="shared" si="28"/>
        <v>66</v>
      </c>
      <c r="F205" s="31">
        <f t="shared" si="29"/>
        <v>384</v>
      </c>
      <c r="G205" s="31">
        <f t="shared" si="30"/>
        <v>147456</v>
      </c>
      <c r="M205" s="31">
        <f t="shared" si="31"/>
        <v>0</v>
      </c>
      <c r="N205" s="31">
        <f t="shared" si="32"/>
        <v>0</v>
      </c>
      <c r="P205" s="31">
        <f t="shared" si="33"/>
        <v>0</v>
      </c>
      <c r="Q205" s="31">
        <f t="shared" si="34"/>
        <v>0</v>
      </c>
      <c r="R205" s="31">
        <f t="shared" si="35"/>
        <v>0</v>
      </c>
    </row>
    <row r="206" spans="1:18">
      <c r="A206" s="24">
        <v>24503</v>
      </c>
      <c r="B206" s="25">
        <v>7.9790000000000001</v>
      </c>
      <c r="C206" s="25">
        <v>1.1834</v>
      </c>
      <c r="D206" s="31">
        <f t="shared" si="27"/>
        <v>25</v>
      </c>
      <c r="E206" s="31">
        <f t="shared" si="28"/>
        <v>185</v>
      </c>
      <c r="F206" s="31">
        <f t="shared" si="29"/>
        <v>-160</v>
      </c>
      <c r="G206" s="31">
        <f t="shared" si="30"/>
        <v>25600</v>
      </c>
      <c r="M206" s="31">
        <f t="shared" si="31"/>
        <v>0</v>
      </c>
      <c r="N206" s="31">
        <f t="shared" si="32"/>
        <v>0</v>
      </c>
      <c r="P206" s="31">
        <f t="shared" si="33"/>
        <v>0</v>
      </c>
      <c r="Q206" s="31">
        <f t="shared" si="34"/>
        <v>0</v>
      </c>
      <c r="R206" s="31">
        <f t="shared" si="35"/>
        <v>0</v>
      </c>
    </row>
    <row r="207" spans="1:18">
      <c r="A207" s="24">
        <v>24531</v>
      </c>
      <c r="B207" s="25">
        <v>0.71499999999999997</v>
      </c>
      <c r="C207" s="25">
        <v>-0.13100000000000001</v>
      </c>
      <c r="D207" s="31">
        <f t="shared" si="27"/>
        <v>399</v>
      </c>
      <c r="E207" s="31">
        <f t="shared" si="28"/>
        <v>526</v>
      </c>
      <c r="F207" s="31">
        <f t="shared" si="29"/>
        <v>-127</v>
      </c>
      <c r="G207" s="31">
        <f t="shared" si="30"/>
        <v>16129</v>
      </c>
      <c r="M207" s="31">
        <f t="shared" si="31"/>
        <v>0</v>
      </c>
      <c r="N207" s="31">
        <f t="shared" si="32"/>
        <v>0</v>
      </c>
      <c r="P207" s="31">
        <f t="shared" si="33"/>
        <v>0</v>
      </c>
      <c r="Q207" s="31">
        <f t="shared" si="34"/>
        <v>0</v>
      </c>
      <c r="R207" s="31">
        <f t="shared" si="35"/>
        <v>0</v>
      </c>
    </row>
    <row r="208" spans="1:18">
      <c r="A208" s="24">
        <v>24562</v>
      </c>
      <c r="B208" s="25">
        <v>4.0910000000000002</v>
      </c>
      <c r="C208" s="25">
        <v>1.8336000000000001</v>
      </c>
      <c r="D208" s="31">
        <f t="shared" si="27"/>
        <v>164</v>
      </c>
      <c r="E208" s="31">
        <f t="shared" si="28"/>
        <v>109</v>
      </c>
      <c r="F208" s="31">
        <f t="shared" si="29"/>
        <v>55</v>
      </c>
      <c r="G208" s="31">
        <f t="shared" si="30"/>
        <v>3025</v>
      </c>
      <c r="M208" s="31">
        <f t="shared" si="31"/>
        <v>0</v>
      </c>
      <c r="N208" s="31">
        <f t="shared" si="32"/>
        <v>0</v>
      </c>
      <c r="P208" s="31">
        <f t="shared" si="33"/>
        <v>0</v>
      </c>
      <c r="Q208" s="31">
        <f t="shared" si="34"/>
        <v>0</v>
      </c>
      <c r="R208" s="31">
        <f t="shared" si="35"/>
        <v>0</v>
      </c>
    </row>
    <row r="209" spans="1:18">
      <c r="A209" s="24">
        <v>24592</v>
      </c>
      <c r="B209" s="25">
        <v>4.3689999999999998</v>
      </c>
      <c r="C209" s="25">
        <v>-0.88800000000000012</v>
      </c>
      <c r="D209" s="31">
        <f t="shared" si="27"/>
        <v>145</v>
      </c>
      <c r="E209" s="31">
        <f t="shared" si="28"/>
        <v>638</v>
      </c>
      <c r="F209" s="31">
        <f t="shared" si="29"/>
        <v>-493</v>
      </c>
      <c r="G209" s="31">
        <f t="shared" si="30"/>
        <v>243049</v>
      </c>
      <c r="M209" s="31">
        <f t="shared" si="31"/>
        <v>0</v>
      </c>
      <c r="N209" s="31">
        <f t="shared" si="32"/>
        <v>0</v>
      </c>
      <c r="P209" s="31">
        <f t="shared" si="33"/>
        <v>0</v>
      </c>
      <c r="Q209" s="31">
        <f t="shared" si="34"/>
        <v>0</v>
      </c>
      <c r="R209" s="31">
        <f t="shared" si="35"/>
        <v>0</v>
      </c>
    </row>
    <row r="210" spans="1:18">
      <c r="A210" s="24">
        <v>24623</v>
      </c>
      <c r="B210" s="25">
        <v>-4.7649999999999997</v>
      </c>
      <c r="C210" s="25">
        <v>0.43590000000000001</v>
      </c>
      <c r="D210" s="31">
        <f t="shared" si="27"/>
        <v>662</v>
      </c>
      <c r="E210" s="31">
        <f t="shared" si="28"/>
        <v>337</v>
      </c>
      <c r="F210" s="31">
        <f t="shared" si="29"/>
        <v>325</v>
      </c>
      <c r="G210" s="31">
        <f t="shared" si="30"/>
        <v>105625</v>
      </c>
      <c r="M210" s="31">
        <f t="shared" si="31"/>
        <v>0</v>
      </c>
      <c r="N210" s="31">
        <f t="shared" si="32"/>
        <v>0</v>
      </c>
      <c r="P210" s="31">
        <f t="shared" si="33"/>
        <v>0</v>
      </c>
      <c r="Q210" s="31">
        <f t="shared" si="34"/>
        <v>0</v>
      </c>
      <c r="R210" s="31">
        <f t="shared" si="35"/>
        <v>0</v>
      </c>
    </row>
    <row r="211" spans="1:18">
      <c r="A211" s="24">
        <v>24653</v>
      </c>
      <c r="B211" s="25">
        <v>1.8959999999999997</v>
      </c>
      <c r="C211" s="25">
        <v>-2.2670000999999997</v>
      </c>
      <c r="D211" s="31">
        <f t="shared" si="27"/>
        <v>305</v>
      </c>
      <c r="E211" s="31">
        <f t="shared" si="28"/>
        <v>701</v>
      </c>
      <c r="F211" s="31">
        <f t="shared" si="29"/>
        <v>-396</v>
      </c>
      <c r="G211" s="31">
        <f t="shared" si="30"/>
        <v>156816</v>
      </c>
      <c r="M211" s="31">
        <f t="shared" si="31"/>
        <v>0</v>
      </c>
      <c r="N211" s="31">
        <f t="shared" si="32"/>
        <v>0</v>
      </c>
      <c r="P211" s="31">
        <f t="shared" si="33"/>
        <v>0</v>
      </c>
      <c r="Q211" s="31">
        <f t="shared" si="34"/>
        <v>0</v>
      </c>
      <c r="R211" s="31">
        <f t="shared" si="35"/>
        <v>0</v>
      </c>
    </row>
    <row r="212" spans="1:18">
      <c r="A212" s="24">
        <v>24684</v>
      </c>
      <c r="B212" s="25">
        <v>4.6779999999999999</v>
      </c>
      <c r="C212" s="25">
        <v>1.3309</v>
      </c>
      <c r="D212" s="31">
        <f t="shared" si="27"/>
        <v>124</v>
      </c>
      <c r="E212" s="31">
        <f t="shared" si="28"/>
        <v>166</v>
      </c>
      <c r="F212" s="31">
        <f t="shared" si="29"/>
        <v>-42</v>
      </c>
      <c r="G212" s="31">
        <f t="shared" si="30"/>
        <v>1764</v>
      </c>
      <c r="M212" s="31">
        <f t="shared" si="31"/>
        <v>0</v>
      </c>
      <c r="N212" s="31">
        <f t="shared" si="32"/>
        <v>0</v>
      </c>
      <c r="P212" s="31">
        <f t="shared" si="33"/>
        <v>0</v>
      </c>
      <c r="Q212" s="31">
        <f t="shared" si="34"/>
        <v>0</v>
      </c>
      <c r="R212" s="31">
        <f t="shared" si="35"/>
        <v>0</v>
      </c>
    </row>
    <row r="213" spans="1:18">
      <c r="A213" s="24">
        <v>24715</v>
      </c>
      <c r="B213" s="25">
        <v>-0.69599999999999995</v>
      </c>
      <c r="C213" s="25">
        <v>-0.35599999999999998</v>
      </c>
      <c r="D213" s="31">
        <f t="shared" si="27"/>
        <v>491</v>
      </c>
      <c r="E213" s="31">
        <f t="shared" si="28"/>
        <v>574</v>
      </c>
      <c r="F213" s="31">
        <f t="shared" si="29"/>
        <v>-83</v>
      </c>
      <c r="G213" s="31">
        <f t="shared" si="30"/>
        <v>6889</v>
      </c>
      <c r="M213" s="31">
        <f t="shared" si="31"/>
        <v>0</v>
      </c>
      <c r="N213" s="31">
        <f t="shared" si="32"/>
        <v>0</v>
      </c>
      <c r="P213" s="31">
        <f t="shared" si="33"/>
        <v>0</v>
      </c>
      <c r="Q213" s="31">
        <f t="shared" si="34"/>
        <v>0</v>
      </c>
      <c r="R213" s="31">
        <f t="shared" si="35"/>
        <v>0</v>
      </c>
    </row>
    <row r="214" spans="1:18">
      <c r="A214" s="24">
        <v>24745</v>
      </c>
      <c r="B214" s="25">
        <v>3.4159999999999995</v>
      </c>
      <c r="C214" s="25">
        <v>6.8599999999999994E-2</v>
      </c>
      <c r="D214" s="31">
        <f t="shared" si="27"/>
        <v>207</v>
      </c>
      <c r="E214" s="31">
        <f t="shared" si="28"/>
        <v>459</v>
      </c>
      <c r="F214" s="31">
        <f t="shared" si="29"/>
        <v>-252</v>
      </c>
      <c r="G214" s="31">
        <f t="shared" si="30"/>
        <v>63504</v>
      </c>
      <c r="M214" s="31">
        <f t="shared" si="31"/>
        <v>0</v>
      </c>
      <c r="N214" s="31">
        <f t="shared" si="32"/>
        <v>0</v>
      </c>
      <c r="P214" s="31">
        <f t="shared" si="33"/>
        <v>0</v>
      </c>
      <c r="Q214" s="31">
        <f t="shared" si="34"/>
        <v>0</v>
      </c>
      <c r="R214" s="31">
        <f t="shared" si="35"/>
        <v>0</v>
      </c>
    </row>
    <row r="215" spans="1:18">
      <c r="A215" s="24">
        <v>24776</v>
      </c>
      <c r="B215" s="25">
        <v>-2.76</v>
      </c>
      <c r="C215" s="25">
        <v>-0.48799999999999999</v>
      </c>
      <c r="D215" s="31">
        <f t="shared" si="27"/>
        <v>605</v>
      </c>
      <c r="E215" s="31">
        <f t="shared" si="28"/>
        <v>593</v>
      </c>
      <c r="F215" s="31">
        <f t="shared" si="29"/>
        <v>12</v>
      </c>
      <c r="G215" s="31">
        <f t="shared" si="30"/>
        <v>144</v>
      </c>
      <c r="M215" s="31">
        <f t="shared" si="31"/>
        <v>0</v>
      </c>
      <c r="N215" s="31">
        <f t="shared" si="32"/>
        <v>0</v>
      </c>
      <c r="P215" s="31">
        <f t="shared" si="33"/>
        <v>0</v>
      </c>
      <c r="Q215" s="31">
        <f t="shared" si="34"/>
        <v>0</v>
      </c>
      <c r="R215" s="31">
        <f t="shared" si="35"/>
        <v>0</v>
      </c>
    </row>
    <row r="216" spans="1:18">
      <c r="A216" s="24">
        <v>24806</v>
      </c>
      <c r="B216" s="25">
        <v>0.64900000000000002</v>
      </c>
      <c r="C216" s="25">
        <v>0.27829999999999999</v>
      </c>
      <c r="D216" s="31">
        <f t="shared" si="27"/>
        <v>405</v>
      </c>
      <c r="E216" s="31">
        <f t="shared" si="28"/>
        <v>380</v>
      </c>
      <c r="F216" s="31">
        <f t="shared" si="29"/>
        <v>25</v>
      </c>
      <c r="G216" s="31">
        <f t="shared" si="30"/>
        <v>625</v>
      </c>
      <c r="M216" s="31">
        <f t="shared" si="31"/>
        <v>0</v>
      </c>
      <c r="N216" s="31">
        <f t="shared" si="32"/>
        <v>0</v>
      </c>
      <c r="P216" s="31">
        <f t="shared" si="33"/>
        <v>0</v>
      </c>
      <c r="Q216" s="31">
        <f t="shared" si="34"/>
        <v>0</v>
      </c>
      <c r="R216" s="31">
        <f t="shared" si="35"/>
        <v>0</v>
      </c>
    </row>
    <row r="217" spans="1:18">
      <c r="A217" s="24">
        <v>24837</v>
      </c>
      <c r="B217" s="25">
        <v>2.7770000000000001</v>
      </c>
      <c r="C217" s="25">
        <v>6.8699999999999997E-2</v>
      </c>
      <c r="D217" s="31">
        <f t="shared" si="27"/>
        <v>244</v>
      </c>
      <c r="E217" s="31">
        <f t="shared" si="28"/>
        <v>458</v>
      </c>
      <c r="F217" s="31">
        <f t="shared" si="29"/>
        <v>-214</v>
      </c>
      <c r="G217" s="31">
        <f t="shared" si="30"/>
        <v>45796</v>
      </c>
      <c r="M217" s="31">
        <f t="shared" si="31"/>
        <v>0</v>
      </c>
      <c r="N217" s="31">
        <f t="shared" si="32"/>
        <v>0</v>
      </c>
      <c r="P217" s="31">
        <f t="shared" si="33"/>
        <v>0</v>
      </c>
      <c r="Q217" s="31">
        <f t="shared" si="34"/>
        <v>0</v>
      </c>
      <c r="R217" s="31">
        <f t="shared" si="35"/>
        <v>0</v>
      </c>
    </row>
    <row r="218" spans="1:18">
      <c r="A218" s="24">
        <v>24868</v>
      </c>
      <c r="B218" s="25">
        <v>-4.25</v>
      </c>
      <c r="C218" s="25">
        <v>1.4535</v>
      </c>
      <c r="D218" s="31">
        <f t="shared" si="27"/>
        <v>650</v>
      </c>
      <c r="E218" s="31">
        <f t="shared" si="28"/>
        <v>145</v>
      </c>
      <c r="F218" s="31">
        <f t="shared" si="29"/>
        <v>505</v>
      </c>
      <c r="G218" s="31">
        <f t="shared" si="30"/>
        <v>255025</v>
      </c>
      <c r="M218" s="31">
        <f t="shared" si="31"/>
        <v>0</v>
      </c>
      <c r="N218" s="31">
        <f t="shared" si="32"/>
        <v>0</v>
      </c>
      <c r="P218" s="31">
        <f t="shared" si="33"/>
        <v>0</v>
      </c>
      <c r="Q218" s="31">
        <f t="shared" si="34"/>
        <v>0</v>
      </c>
      <c r="R218" s="31">
        <f t="shared" si="35"/>
        <v>0</v>
      </c>
    </row>
    <row r="219" spans="1:18">
      <c r="A219" s="24">
        <v>24897</v>
      </c>
      <c r="B219" s="25">
        <v>-2.613</v>
      </c>
      <c r="C219" s="25">
        <v>0.4</v>
      </c>
      <c r="D219" s="31">
        <f t="shared" si="27"/>
        <v>593</v>
      </c>
      <c r="E219" s="31">
        <f t="shared" si="28"/>
        <v>347</v>
      </c>
      <c r="F219" s="31">
        <f t="shared" si="29"/>
        <v>246</v>
      </c>
      <c r="G219" s="31">
        <f t="shared" si="30"/>
        <v>60516</v>
      </c>
      <c r="M219" s="31">
        <f t="shared" si="31"/>
        <v>0</v>
      </c>
      <c r="N219" s="31">
        <f t="shared" si="32"/>
        <v>0</v>
      </c>
      <c r="P219" s="31">
        <f t="shared" si="33"/>
        <v>0</v>
      </c>
      <c r="Q219" s="31">
        <f t="shared" si="34"/>
        <v>0</v>
      </c>
      <c r="R219" s="31">
        <f t="shared" si="35"/>
        <v>0</v>
      </c>
    </row>
    <row r="220" spans="1:18">
      <c r="A220" s="24">
        <v>24928</v>
      </c>
      <c r="B220" s="25">
        <v>1.0980000000000001</v>
      </c>
      <c r="C220" s="25">
        <v>-0.26100000000000001</v>
      </c>
      <c r="D220" s="31">
        <f t="shared" si="27"/>
        <v>372</v>
      </c>
      <c r="E220" s="31">
        <f t="shared" si="28"/>
        <v>560</v>
      </c>
      <c r="F220" s="31">
        <f t="shared" si="29"/>
        <v>-188</v>
      </c>
      <c r="G220" s="31">
        <f t="shared" si="30"/>
        <v>35344</v>
      </c>
      <c r="M220" s="31">
        <f t="shared" si="31"/>
        <v>0</v>
      </c>
      <c r="N220" s="31">
        <f t="shared" si="32"/>
        <v>0</v>
      </c>
      <c r="P220" s="31">
        <f t="shared" si="33"/>
        <v>0</v>
      </c>
      <c r="Q220" s="31">
        <f t="shared" si="34"/>
        <v>0</v>
      </c>
      <c r="R220" s="31">
        <f t="shared" si="35"/>
        <v>0</v>
      </c>
    </row>
    <row r="221" spans="1:18">
      <c r="A221" s="24">
        <v>24958</v>
      </c>
      <c r="B221" s="25">
        <v>8.3369999999999997</v>
      </c>
      <c r="C221" s="25">
        <v>-0.159</v>
      </c>
      <c r="D221" s="31">
        <f t="shared" si="27"/>
        <v>20</v>
      </c>
      <c r="E221" s="31">
        <f t="shared" si="28"/>
        <v>532</v>
      </c>
      <c r="F221" s="31">
        <f t="shared" si="29"/>
        <v>-512</v>
      </c>
      <c r="G221" s="31">
        <f t="shared" si="30"/>
        <v>262144</v>
      </c>
      <c r="M221" s="31">
        <f t="shared" si="31"/>
        <v>0</v>
      </c>
      <c r="N221" s="31">
        <f t="shared" si="32"/>
        <v>0</v>
      </c>
      <c r="P221" s="31">
        <f t="shared" si="33"/>
        <v>0</v>
      </c>
      <c r="Q221" s="31">
        <f t="shared" si="34"/>
        <v>0</v>
      </c>
      <c r="R221" s="31">
        <f t="shared" si="35"/>
        <v>0</v>
      </c>
    </row>
    <row r="222" spans="1:18">
      <c r="A222" s="24">
        <v>24989</v>
      </c>
      <c r="B222" s="25">
        <v>1.609</v>
      </c>
      <c r="C222" s="25">
        <v>0.63629999999999998</v>
      </c>
      <c r="D222" s="31">
        <f t="shared" si="27"/>
        <v>335</v>
      </c>
      <c r="E222" s="31">
        <f t="shared" si="28"/>
        <v>288</v>
      </c>
      <c r="F222" s="31">
        <f t="shared" si="29"/>
        <v>47</v>
      </c>
      <c r="G222" s="31">
        <f t="shared" si="30"/>
        <v>2209</v>
      </c>
      <c r="M222" s="31">
        <f t="shared" si="31"/>
        <v>0</v>
      </c>
      <c r="N222" s="31">
        <f t="shared" si="32"/>
        <v>0</v>
      </c>
      <c r="P222" s="31">
        <f t="shared" si="33"/>
        <v>0</v>
      </c>
      <c r="Q222" s="31">
        <f t="shared" si="34"/>
        <v>0</v>
      </c>
      <c r="R222" s="31">
        <f t="shared" si="35"/>
        <v>0</v>
      </c>
    </row>
    <row r="223" spans="1:18">
      <c r="A223" s="24">
        <v>25019</v>
      </c>
      <c r="B223" s="25">
        <v>1.0529999999999999</v>
      </c>
      <c r="C223" s="25">
        <v>1.6674998999999999</v>
      </c>
      <c r="D223" s="31">
        <f t="shared" si="27"/>
        <v>376</v>
      </c>
      <c r="E223" s="31">
        <f t="shared" si="28"/>
        <v>123</v>
      </c>
      <c r="F223" s="31">
        <f t="shared" si="29"/>
        <v>253</v>
      </c>
      <c r="G223" s="31">
        <f t="shared" si="30"/>
        <v>64009</v>
      </c>
      <c r="M223" s="31">
        <f t="shared" si="31"/>
        <v>0</v>
      </c>
      <c r="N223" s="31">
        <f t="shared" si="32"/>
        <v>0</v>
      </c>
      <c r="P223" s="31">
        <f t="shared" si="33"/>
        <v>0</v>
      </c>
      <c r="Q223" s="31">
        <f t="shared" si="34"/>
        <v>0</v>
      </c>
      <c r="R223" s="31">
        <f t="shared" si="35"/>
        <v>0</v>
      </c>
    </row>
    <row r="224" spans="1:18">
      <c r="A224" s="24">
        <v>25050</v>
      </c>
      <c r="B224" s="25">
        <v>-1.7170000000000001</v>
      </c>
      <c r="C224" s="25">
        <v>1.7638</v>
      </c>
      <c r="D224" s="31">
        <f t="shared" si="27"/>
        <v>553</v>
      </c>
      <c r="E224" s="31">
        <f t="shared" si="28"/>
        <v>115</v>
      </c>
      <c r="F224" s="31">
        <f t="shared" si="29"/>
        <v>438</v>
      </c>
      <c r="G224" s="31">
        <f t="shared" si="30"/>
        <v>191844</v>
      </c>
      <c r="M224" s="31">
        <f t="shared" si="31"/>
        <v>0</v>
      </c>
      <c r="N224" s="31">
        <f t="shared" si="32"/>
        <v>0</v>
      </c>
      <c r="P224" s="31">
        <f t="shared" si="33"/>
        <v>0</v>
      </c>
      <c r="Q224" s="31">
        <f t="shared" si="34"/>
        <v>0</v>
      </c>
      <c r="R224" s="31">
        <f t="shared" si="35"/>
        <v>0</v>
      </c>
    </row>
    <row r="225" spans="1:18">
      <c r="A225" s="24">
        <v>25081</v>
      </c>
      <c r="B225" s="25">
        <v>1.637</v>
      </c>
      <c r="C225" s="25">
        <v>0.20990000000000003</v>
      </c>
      <c r="D225" s="31">
        <f t="shared" si="27"/>
        <v>330</v>
      </c>
      <c r="E225" s="31">
        <f t="shared" si="28"/>
        <v>403</v>
      </c>
      <c r="F225" s="31">
        <f t="shared" si="29"/>
        <v>-73</v>
      </c>
      <c r="G225" s="31">
        <f t="shared" si="30"/>
        <v>5329</v>
      </c>
      <c r="M225" s="31">
        <f t="shared" si="31"/>
        <v>0</v>
      </c>
      <c r="N225" s="31">
        <f t="shared" si="32"/>
        <v>0</v>
      </c>
      <c r="P225" s="31">
        <f t="shared" si="33"/>
        <v>0</v>
      </c>
      <c r="Q225" s="31">
        <f t="shared" si="34"/>
        <v>0</v>
      </c>
      <c r="R225" s="31">
        <f t="shared" si="35"/>
        <v>0</v>
      </c>
    </row>
    <row r="226" spans="1:18">
      <c r="A226" s="24">
        <v>25111</v>
      </c>
      <c r="B226" s="25">
        <v>3.9960000000000004</v>
      </c>
      <c r="C226" s="25">
        <v>0.55290000000000006</v>
      </c>
      <c r="D226" s="31">
        <f t="shared" si="27"/>
        <v>171</v>
      </c>
      <c r="E226" s="31">
        <f t="shared" si="28"/>
        <v>309</v>
      </c>
      <c r="F226" s="31">
        <f t="shared" si="29"/>
        <v>-138</v>
      </c>
      <c r="G226" s="31">
        <f t="shared" si="30"/>
        <v>19044</v>
      </c>
      <c r="M226" s="31">
        <f t="shared" si="31"/>
        <v>0</v>
      </c>
      <c r="N226" s="31">
        <f t="shared" si="32"/>
        <v>0</v>
      </c>
      <c r="P226" s="31">
        <f t="shared" si="33"/>
        <v>0</v>
      </c>
      <c r="Q226" s="31">
        <f t="shared" si="34"/>
        <v>0</v>
      </c>
      <c r="R226" s="31">
        <f t="shared" si="35"/>
        <v>0</v>
      </c>
    </row>
    <row r="227" spans="1:18">
      <c r="A227" s="24">
        <v>25142</v>
      </c>
      <c r="B227" s="25">
        <v>0.8670000000000001</v>
      </c>
      <c r="C227" s="25">
        <v>9.1200000000000003E-2</v>
      </c>
      <c r="D227" s="31">
        <f t="shared" si="27"/>
        <v>391</v>
      </c>
      <c r="E227" s="31">
        <f t="shared" si="28"/>
        <v>453</v>
      </c>
      <c r="F227" s="31">
        <f t="shared" si="29"/>
        <v>-62</v>
      </c>
      <c r="G227" s="31">
        <f t="shared" si="30"/>
        <v>3844</v>
      </c>
      <c r="M227" s="31">
        <f t="shared" si="31"/>
        <v>0</v>
      </c>
      <c r="N227" s="31">
        <f t="shared" si="32"/>
        <v>0</v>
      </c>
      <c r="P227" s="31">
        <f t="shared" si="33"/>
        <v>0</v>
      </c>
      <c r="Q227" s="31">
        <f t="shared" si="34"/>
        <v>0</v>
      </c>
      <c r="R227" s="31">
        <f t="shared" si="35"/>
        <v>0</v>
      </c>
    </row>
    <row r="228" spans="1:18">
      <c r="A228" s="24">
        <v>25172</v>
      </c>
      <c r="B228" s="25">
        <v>5.3090000000000002</v>
      </c>
      <c r="C228" s="25">
        <v>-0.128</v>
      </c>
      <c r="D228" s="31">
        <f t="shared" si="27"/>
        <v>87</v>
      </c>
      <c r="E228" s="31">
        <f t="shared" si="28"/>
        <v>525</v>
      </c>
      <c r="F228" s="31">
        <f t="shared" si="29"/>
        <v>-438</v>
      </c>
      <c r="G228" s="31">
        <f t="shared" si="30"/>
        <v>191844</v>
      </c>
      <c r="M228" s="31">
        <f t="shared" si="31"/>
        <v>0</v>
      </c>
      <c r="N228" s="31">
        <f t="shared" si="32"/>
        <v>0</v>
      </c>
      <c r="P228" s="31">
        <f t="shared" si="33"/>
        <v>0</v>
      </c>
      <c r="Q228" s="31">
        <f t="shared" si="34"/>
        <v>0</v>
      </c>
      <c r="R228" s="31">
        <f t="shared" si="35"/>
        <v>0</v>
      </c>
    </row>
    <row r="229" spans="1:18">
      <c r="A229" s="24">
        <v>25203</v>
      </c>
      <c r="B229" s="25">
        <v>-4.024</v>
      </c>
      <c r="C229" s="25">
        <v>-1.7319999999999998</v>
      </c>
      <c r="D229" s="31">
        <f t="shared" si="27"/>
        <v>644</v>
      </c>
      <c r="E229" s="31">
        <f t="shared" si="28"/>
        <v>687</v>
      </c>
      <c r="F229" s="31">
        <f t="shared" si="29"/>
        <v>-43</v>
      </c>
      <c r="G229" s="31">
        <f t="shared" si="30"/>
        <v>1849</v>
      </c>
      <c r="M229" s="31">
        <f t="shared" si="31"/>
        <v>0</v>
      </c>
      <c r="N229" s="31">
        <f t="shared" si="32"/>
        <v>0</v>
      </c>
      <c r="P229" s="31">
        <f t="shared" si="33"/>
        <v>0</v>
      </c>
      <c r="Q229" s="31">
        <f t="shared" si="34"/>
        <v>0</v>
      </c>
      <c r="R229" s="31">
        <f t="shared" si="35"/>
        <v>0</v>
      </c>
    </row>
    <row r="230" spans="1:18">
      <c r="A230" s="24">
        <v>25234</v>
      </c>
      <c r="B230" s="25">
        <v>-0.68300000000000005</v>
      </c>
      <c r="C230" s="25">
        <v>0.86359999999999992</v>
      </c>
      <c r="D230" s="31">
        <f t="shared" si="27"/>
        <v>489</v>
      </c>
      <c r="E230" s="31">
        <f t="shared" si="28"/>
        <v>248</v>
      </c>
      <c r="F230" s="31">
        <f t="shared" si="29"/>
        <v>241</v>
      </c>
      <c r="G230" s="31">
        <f t="shared" si="30"/>
        <v>58081</v>
      </c>
      <c r="M230" s="31">
        <f t="shared" si="31"/>
        <v>0</v>
      </c>
      <c r="N230" s="31">
        <f t="shared" si="32"/>
        <v>0</v>
      </c>
      <c r="P230" s="31">
        <f t="shared" si="33"/>
        <v>0</v>
      </c>
      <c r="Q230" s="31">
        <f t="shared" si="34"/>
        <v>0</v>
      </c>
      <c r="R230" s="31">
        <f t="shared" si="35"/>
        <v>0</v>
      </c>
    </row>
    <row r="231" spans="1:18">
      <c r="A231" s="24">
        <v>25262</v>
      </c>
      <c r="B231" s="25">
        <v>-4.2629999999999999</v>
      </c>
      <c r="C231" s="25">
        <v>-0.13200000000000001</v>
      </c>
      <c r="D231" s="31">
        <f t="shared" si="27"/>
        <v>651</v>
      </c>
      <c r="E231" s="31">
        <f t="shared" si="28"/>
        <v>527</v>
      </c>
      <c r="F231" s="31">
        <f t="shared" si="29"/>
        <v>124</v>
      </c>
      <c r="G231" s="31">
        <f t="shared" si="30"/>
        <v>15376</v>
      </c>
      <c r="M231" s="31">
        <f t="shared" si="31"/>
        <v>0</v>
      </c>
      <c r="N231" s="31">
        <f t="shared" si="32"/>
        <v>0</v>
      </c>
      <c r="P231" s="31">
        <f t="shared" si="33"/>
        <v>0</v>
      </c>
      <c r="Q231" s="31">
        <f t="shared" si="34"/>
        <v>0</v>
      </c>
      <c r="R231" s="31">
        <f t="shared" si="35"/>
        <v>0</v>
      </c>
    </row>
    <row r="232" spans="1:18">
      <c r="A232" s="24">
        <v>25293</v>
      </c>
      <c r="B232" s="25">
        <v>3.5869999999999997</v>
      </c>
      <c r="C232" s="25">
        <v>0.97199999999999998</v>
      </c>
      <c r="D232" s="31">
        <f t="shared" si="27"/>
        <v>195</v>
      </c>
      <c r="E232" s="31">
        <f t="shared" si="28"/>
        <v>225</v>
      </c>
      <c r="F232" s="31">
        <f t="shared" si="29"/>
        <v>-30</v>
      </c>
      <c r="G232" s="31">
        <f t="shared" si="30"/>
        <v>900</v>
      </c>
      <c r="M232" s="31">
        <f t="shared" si="31"/>
        <v>0</v>
      </c>
      <c r="N232" s="31">
        <f t="shared" si="32"/>
        <v>0</v>
      </c>
      <c r="P232" s="31">
        <f t="shared" si="33"/>
        <v>0</v>
      </c>
      <c r="Q232" s="31">
        <f t="shared" si="34"/>
        <v>0</v>
      </c>
      <c r="R232" s="31">
        <f t="shared" si="35"/>
        <v>0</v>
      </c>
    </row>
    <row r="233" spans="1:18">
      <c r="A233" s="24">
        <v>25323</v>
      </c>
      <c r="B233" s="25">
        <v>2.286</v>
      </c>
      <c r="C233" s="25">
        <v>0.78530000000000011</v>
      </c>
      <c r="D233" s="31">
        <f t="shared" si="27"/>
        <v>269</v>
      </c>
      <c r="E233" s="31">
        <f t="shared" si="28"/>
        <v>262</v>
      </c>
      <c r="F233" s="31">
        <f t="shared" si="29"/>
        <v>7</v>
      </c>
      <c r="G233" s="31">
        <f t="shared" si="30"/>
        <v>49</v>
      </c>
      <c r="M233" s="31">
        <f t="shared" si="31"/>
        <v>0</v>
      </c>
      <c r="N233" s="31">
        <f t="shared" si="32"/>
        <v>0</v>
      </c>
      <c r="P233" s="31">
        <f t="shared" si="33"/>
        <v>0</v>
      </c>
      <c r="Q233" s="31">
        <f t="shared" si="34"/>
        <v>0</v>
      </c>
      <c r="R233" s="31">
        <f t="shared" si="35"/>
        <v>0</v>
      </c>
    </row>
    <row r="234" spans="1:18">
      <c r="A234" s="24">
        <v>25354</v>
      </c>
      <c r="B234" s="25">
        <v>0.26</v>
      </c>
      <c r="C234" s="25">
        <v>-0.81600000000000006</v>
      </c>
      <c r="D234" s="31">
        <f t="shared" si="27"/>
        <v>431</v>
      </c>
      <c r="E234" s="31">
        <f t="shared" si="28"/>
        <v>628</v>
      </c>
      <c r="F234" s="31">
        <f t="shared" si="29"/>
        <v>-197</v>
      </c>
      <c r="G234" s="31">
        <f t="shared" si="30"/>
        <v>38809</v>
      </c>
      <c r="M234" s="31">
        <f t="shared" si="31"/>
        <v>0</v>
      </c>
      <c r="N234" s="31">
        <f t="shared" si="32"/>
        <v>0</v>
      </c>
      <c r="P234" s="31">
        <f t="shared" si="33"/>
        <v>0</v>
      </c>
      <c r="Q234" s="31">
        <f t="shared" si="34"/>
        <v>0</v>
      </c>
      <c r="R234" s="31">
        <f t="shared" si="35"/>
        <v>0</v>
      </c>
    </row>
    <row r="235" spans="1:18">
      <c r="A235" s="24">
        <v>25384</v>
      </c>
      <c r="B235" s="25">
        <v>-5.4219999999999997</v>
      </c>
      <c r="C235" s="25">
        <v>-0.83899999999999997</v>
      </c>
      <c r="D235" s="31">
        <f t="shared" si="27"/>
        <v>673</v>
      </c>
      <c r="E235" s="31">
        <f t="shared" si="28"/>
        <v>631</v>
      </c>
      <c r="F235" s="31">
        <f t="shared" si="29"/>
        <v>42</v>
      </c>
      <c r="G235" s="31">
        <f t="shared" si="30"/>
        <v>1764</v>
      </c>
      <c r="M235" s="31">
        <f t="shared" si="31"/>
        <v>0</v>
      </c>
      <c r="N235" s="31">
        <f t="shared" si="32"/>
        <v>0</v>
      </c>
      <c r="P235" s="31">
        <f t="shared" si="33"/>
        <v>0</v>
      </c>
      <c r="Q235" s="31">
        <f t="shared" si="34"/>
        <v>0</v>
      </c>
      <c r="R235" s="31">
        <f t="shared" si="35"/>
        <v>0</v>
      </c>
    </row>
    <row r="236" spans="1:18">
      <c r="A236" s="24">
        <v>25415</v>
      </c>
      <c r="B236" s="25">
        <v>-5.875</v>
      </c>
      <c r="C236" s="25">
        <v>0.82479999999999998</v>
      </c>
      <c r="D236" s="31">
        <f t="shared" si="27"/>
        <v>678</v>
      </c>
      <c r="E236" s="31">
        <f t="shared" si="28"/>
        <v>254</v>
      </c>
      <c r="F236" s="31">
        <f t="shared" si="29"/>
        <v>424</v>
      </c>
      <c r="G236" s="31">
        <f t="shared" si="30"/>
        <v>179776</v>
      </c>
      <c r="M236" s="31">
        <f t="shared" si="31"/>
        <v>0</v>
      </c>
      <c r="N236" s="31">
        <f t="shared" si="32"/>
        <v>0</v>
      </c>
      <c r="P236" s="31">
        <f t="shared" si="33"/>
        <v>0</v>
      </c>
      <c r="Q236" s="31">
        <f t="shared" si="34"/>
        <v>0</v>
      </c>
      <c r="R236" s="31">
        <f t="shared" si="35"/>
        <v>0</v>
      </c>
    </row>
    <row r="237" spans="1:18">
      <c r="A237" s="24">
        <v>25446</v>
      </c>
      <c r="B237" s="25">
        <v>4.5410000000000004</v>
      </c>
      <c r="C237" s="25">
        <v>-0.183</v>
      </c>
      <c r="D237" s="31">
        <f t="shared" si="27"/>
        <v>133</v>
      </c>
      <c r="E237" s="31">
        <f t="shared" si="28"/>
        <v>540</v>
      </c>
      <c r="F237" s="31">
        <f t="shared" si="29"/>
        <v>-407</v>
      </c>
      <c r="G237" s="31">
        <f t="shared" si="30"/>
        <v>165649</v>
      </c>
      <c r="M237" s="31">
        <f t="shared" si="31"/>
        <v>0</v>
      </c>
      <c r="N237" s="31">
        <f t="shared" si="32"/>
        <v>0</v>
      </c>
      <c r="P237" s="31">
        <f t="shared" si="33"/>
        <v>0</v>
      </c>
      <c r="Q237" s="31">
        <f t="shared" si="34"/>
        <v>0</v>
      </c>
      <c r="R237" s="31">
        <f t="shared" si="35"/>
        <v>0</v>
      </c>
    </row>
    <row r="238" spans="1:18">
      <c r="A238" s="24">
        <v>25476</v>
      </c>
      <c r="B238" s="25">
        <v>-2.355</v>
      </c>
      <c r="C238" s="25">
        <v>-2.9999998999999997</v>
      </c>
      <c r="D238" s="31">
        <f t="shared" si="27"/>
        <v>584</v>
      </c>
      <c r="E238" s="31">
        <f t="shared" si="28"/>
        <v>712</v>
      </c>
      <c r="F238" s="31">
        <f t="shared" si="29"/>
        <v>-128</v>
      </c>
      <c r="G238" s="31">
        <f t="shared" si="30"/>
        <v>16384</v>
      </c>
      <c r="M238" s="31">
        <f t="shared" si="31"/>
        <v>0</v>
      </c>
      <c r="N238" s="31">
        <f t="shared" si="32"/>
        <v>0</v>
      </c>
      <c r="P238" s="31">
        <f t="shared" si="33"/>
        <v>0</v>
      </c>
      <c r="Q238" s="31">
        <f t="shared" si="34"/>
        <v>1</v>
      </c>
      <c r="R238" s="31">
        <f t="shared" si="35"/>
        <v>0</v>
      </c>
    </row>
    <row r="239" spans="1:18">
      <c r="A239" s="24">
        <v>25507</v>
      </c>
      <c r="B239" s="25">
        <v>4.5860000000000003</v>
      </c>
      <c r="C239" s="25">
        <v>3.3268998999999999</v>
      </c>
      <c r="D239" s="31">
        <f t="shared" si="27"/>
        <v>129</v>
      </c>
      <c r="E239" s="31">
        <f t="shared" si="28"/>
        <v>27</v>
      </c>
      <c r="F239" s="31">
        <f t="shared" si="29"/>
        <v>102</v>
      </c>
      <c r="G239" s="31">
        <f t="shared" si="30"/>
        <v>10404</v>
      </c>
      <c r="M239" s="31">
        <f t="shared" si="31"/>
        <v>0</v>
      </c>
      <c r="N239" s="31">
        <f t="shared" si="32"/>
        <v>0</v>
      </c>
      <c r="P239" s="31">
        <f t="shared" si="33"/>
        <v>0</v>
      </c>
      <c r="Q239" s="31">
        <f t="shared" si="34"/>
        <v>0</v>
      </c>
      <c r="R239" s="31">
        <f t="shared" si="35"/>
        <v>0</v>
      </c>
    </row>
    <row r="240" spans="1:18">
      <c r="A240" s="24">
        <v>25537</v>
      </c>
      <c r="B240" s="25">
        <v>-2.972</v>
      </c>
      <c r="C240" s="25">
        <v>-0.47400000000000003</v>
      </c>
      <c r="D240" s="31">
        <f t="shared" si="27"/>
        <v>614</v>
      </c>
      <c r="E240" s="31">
        <f t="shared" si="28"/>
        <v>590</v>
      </c>
      <c r="F240" s="31">
        <f t="shared" si="29"/>
        <v>24</v>
      </c>
      <c r="G240" s="31">
        <f t="shared" si="30"/>
        <v>576</v>
      </c>
      <c r="M240" s="31">
        <f t="shared" si="31"/>
        <v>0</v>
      </c>
      <c r="N240" s="31">
        <f t="shared" si="32"/>
        <v>0</v>
      </c>
      <c r="P240" s="31">
        <f t="shared" si="33"/>
        <v>0</v>
      </c>
      <c r="Q240" s="31">
        <f t="shared" si="34"/>
        <v>0</v>
      </c>
      <c r="R240" s="31">
        <f t="shared" si="35"/>
        <v>0</v>
      </c>
    </row>
    <row r="241" spans="1:18">
      <c r="A241" s="24">
        <v>25568</v>
      </c>
      <c r="B241" s="25">
        <v>-1.77</v>
      </c>
      <c r="C241" s="25">
        <v>-1.9259999999999999</v>
      </c>
      <c r="D241" s="31">
        <f t="shared" si="27"/>
        <v>557</v>
      </c>
      <c r="E241" s="31">
        <f t="shared" si="28"/>
        <v>693</v>
      </c>
      <c r="F241" s="31">
        <f t="shared" si="29"/>
        <v>-136</v>
      </c>
      <c r="G241" s="31">
        <f t="shared" si="30"/>
        <v>18496</v>
      </c>
      <c r="M241" s="31">
        <f t="shared" si="31"/>
        <v>0</v>
      </c>
      <c r="N241" s="31">
        <f t="shared" si="32"/>
        <v>0</v>
      </c>
      <c r="P241" s="31">
        <f t="shared" si="33"/>
        <v>0</v>
      </c>
      <c r="Q241" s="31">
        <f t="shared" si="34"/>
        <v>0</v>
      </c>
      <c r="R241" s="31">
        <f t="shared" si="35"/>
        <v>0</v>
      </c>
    </row>
    <row r="242" spans="1:18">
      <c r="A242" s="24">
        <v>25599</v>
      </c>
      <c r="B242" s="25">
        <v>-7.4340000000000002</v>
      </c>
      <c r="C242" s="25">
        <v>0.30459999999999998</v>
      </c>
      <c r="D242" s="31">
        <f t="shared" si="27"/>
        <v>695</v>
      </c>
      <c r="E242" s="31">
        <f t="shared" si="28"/>
        <v>374</v>
      </c>
      <c r="F242" s="31">
        <f t="shared" si="29"/>
        <v>321</v>
      </c>
      <c r="G242" s="31">
        <f t="shared" si="30"/>
        <v>103041</v>
      </c>
      <c r="M242" s="31">
        <f t="shared" si="31"/>
        <v>0</v>
      </c>
      <c r="N242" s="31">
        <f t="shared" si="32"/>
        <v>0</v>
      </c>
      <c r="P242" s="31">
        <f t="shared" si="33"/>
        <v>0</v>
      </c>
      <c r="Q242" s="31">
        <f t="shared" si="34"/>
        <v>0</v>
      </c>
      <c r="R242" s="31">
        <f t="shared" si="35"/>
        <v>0</v>
      </c>
    </row>
    <row r="243" spans="1:18">
      <c r="A243" s="24">
        <v>25627</v>
      </c>
      <c r="B243" s="25">
        <v>5.8570000000000002</v>
      </c>
      <c r="C243" s="25">
        <v>4.3892997999999999</v>
      </c>
      <c r="D243" s="31">
        <f t="shared" si="27"/>
        <v>70</v>
      </c>
      <c r="E243" s="31">
        <f t="shared" si="28"/>
        <v>10</v>
      </c>
      <c r="F243" s="31">
        <f t="shared" si="29"/>
        <v>60</v>
      </c>
      <c r="G243" s="31">
        <f t="shared" si="30"/>
        <v>3600</v>
      </c>
      <c r="M243" s="31">
        <f t="shared" si="31"/>
        <v>0</v>
      </c>
      <c r="N243" s="31">
        <f t="shared" si="32"/>
        <v>0</v>
      </c>
      <c r="P243" s="31">
        <f t="shared" si="33"/>
        <v>0</v>
      </c>
      <c r="Q243" s="31">
        <f t="shared" si="34"/>
        <v>0</v>
      </c>
      <c r="R243" s="31">
        <f t="shared" si="35"/>
        <v>1</v>
      </c>
    </row>
    <row r="244" spans="1:18">
      <c r="A244" s="24">
        <v>25658</v>
      </c>
      <c r="B244" s="25">
        <v>0.30199999999999999</v>
      </c>
      <c r="C244" s="25">
        <v>0.87490000000000001</v>
      </c>
      <c r="D244" s="31">
        <f t="shared" si="27"/>
        <v>429</v>
      </c>
      <c r="E244" s="31">
        <f t="shared" si="28"/>
        <v>245</v>
      </c>
      <c r="F244" s="31">
        <f t="shared" si="29"/>
        <v>184</v>
      </c>
      <c r="G244" s="31">
        <f t="shared" si="30"/>
        <v>33856</v>
      </c>
      <c r="M244" s="31">
        <f t="shared" si="31"/>
        <v>0</v>
      </c>
      <c r="N244" s="31">
        <f t="shared" si="32"/>
        <v>0</v>
      </c>
      <c r="P244" s="31">
        <f t="shared" si="33"/>
        <v>0</v>
      </c>
      <c r="Q244" s="31">
        <f t="shared" si="34"/>
        <v>0</v>
      </c>
      <c r="R244" s="31">
        <f t="shared" si="35"/>
        <v>0</v>
      </c>
    </row>
    <row r="245" spans="1:18">
      <c r="A245" s="24">
        <v>25688</v>
      </c>
      <c r="B245" s="25">
        <v>-8.8919999999999995</v>
      </c>
      <c r="C245" s="25">
        <v>-2.0719998999999998</v>
      </c>
      <c r="D245" s="31">
        <f t="shared" si="27"/>
        <v>707</v>
      </c>
      <c r="E245" s="31">
        <f t="shared" si="28"/>
        <v>698</v>
      </c>
      <c r="F245" s="31">
        <f t="shared" si="29"/>
        <v>9</v>
      </c>
      <c r="G245" s="31">
        <f t="shared" si="30"/>
        <v>81</v>
      </c>
      <c r="M245" s="31">
        <f t="shared" si="31"/>
        <v>0</v>
      </c>
      <c r="N245" s="31">
        <f t="shared" si="32"/>
        <v>0</v>
      </c>
      <c r="P245" s="31">
        <f t="shared" si="33"/>
        <v>0</v>
      </c>
      <c r="Q245" s="31">
        <f t="shared" si="34"/>
        <v>0</v>
      </c>
      <c r="R245" s="31">
        <f t="shared" si="35"/>
        <v>0</v>
      </c>
    </row>
    <row r="246" spans="1:18">
      <c r="A246" s="24">
        <v>25719</v>
      </c>
      <c r="B246" s="25">
        <v>-5.4720000000000004</v>
      </c>
      <c r="C246" s="25">
        <v>1.1039999999999999</v>
      </c>
      <c r="D246" s="31">
        <f t="shared" si="27"/>
        <v>674</v>
      </c>
      <c r="E246" s="31">
        <f t="shared" si="28"/>
        <v>199</v>
      </c>
      <c r="F246" s="31">
        <f t="shared" si="29"/>
        <v>475</v>
      </c>
      <c r="G246" s="31">
        <f t="shared" si="30"/>
        <v>225625</v>
      </c>
      <c r="M246" s="31">
        <f t="shared" si="31"/>
        <v>0</v>
      </c>
      <c r="N246" s="31">
        <f t="shared" si="32"/>
        <v>0</v>
      </c>
      <c r="P246" s="31">
        <f t="shared" si="33"/>
        <v>0</v>
      </c>
      <c r="Q246" s="31">
        <f t="shared" si="34"/>
        <v>0</v>
      </c>
      <c r="R246" s="31">
        <f t="shared" si="35"/>
        <v>0</v>
      </c>
    </row>
    <row r="247" spans="1:18">
      <c r="A247" s="24">
        <v>25749</v>
      </c>
      <c r="B247" s="25">
        <v>-4.819</v>
      </c>
      <c r="C247" s="25">
        <v>0.60919999999999996</v>
      </c>
      <c r="D247" s="31">
        <f t="shared" si="27"/>
        <v>663</v>
      </c>
      <c r="E247" s="31">
        <f t="shared" si="28"/>
        <v>292</v>
      </c>
      <c r="F247" s="31">
        <f t="shared" si="29"/>
        <v>371</v>
      </c>
      <c r="G247" s="31">
        <f t="shared" si="30"/>
        <v>137641</v>
      </c>
      <c r="M247" s="31">
        <f t="shared" si="31"/>
        <v>0</v>
      </c>
      <c r="N247" s="31">
        <f t="shared" si="32"/>
        <v>0</v>
      </c>
      <c r="P247" s="31">
        <f t="shared" si="33"/>
        <v>0</v>
      </c>
      <c r="Q247" s="31">
        <f t="shared" si="34"/>
        <v>0</v>
      </c>
      <c r="R247" s="31">
        <f t="shared" si="35"/>
        <v>0</v>
      </c>
    </row>
    <row r="248" spans="1:18">
      <c r="A248" s="24">
        <v>25780</v>
      </c>
      <c r="B248" s="25">
        <v>7.5229999999999988</v>
      </c>
      <c r="C248" s="25">
        <v>1.5167999999999999</v>
      </c>
      <c r="D248" s="31">
        <f t="shared" si="27"/>
        <v>33</v>
      </c>
      <c r="E248" s="31">
        <f t="shared" si="28"/>
        <v>139</v>
      </c>
      <c r="F248" s="31">
        <f t="shared" si="29"/>
        <v>-106</v>
      </c>
      <c r="G248" s="31">
        <f t="shared" si="30"/>
        <v>11236</v>
      </c>
      <c r="M248" s="31">
        <f t="shared" si="31"/>
        <v>0</v>
      </c>
      <c r="N248" s="31">
        <f t="shared" si="32"/>
        <v>0</v>
      </c>
      <c r="P248" s="31">
        <f t="shared" si="33"/>
        <v>0</v>
      </c>
      <c r="Q248" s="31">
        <f t="shared" si="34"/>
        <v>0</v>
      </c>
      <c r="R248" s="31">
        <f t="shared" si="35"/>
        <v>0</v>
      </c>
    </row>
    <row r="249" spans="1:18">
      <c r="A249" s="24">
        <v>25811</v>
      </c>
      <c r="B249" s="25">
        <v>5.0860000000000003</v>
      </c>
      <c r="C249" s="25">
        <v>1.1633</v>
      </c>
      <c r="D249" s="31">
        <f t="shared" si="27"/>
        <v>99</v>
      </c>
      <c r="E249" s="31">
        <f t="shared" si="28"/>
        <v>189</v>
      </c>
      <c r="F249" s="31">
        <f t="shared" si="29"/>
        <v>-90</v>
      </c>
      <c r="G249" s="31">
        <f t="shared" si="30"/>
        <v>8100</v>
      </c>
      <c r="M249" s="31">
        <f t="shared" si="31"/>
        <v>0</v>
      </c>
      <c r="N249" s="31">
        <f t="shared" si="32"/>
        <v>0</v>
      </c>
      <c r="P249" s="31">
        <f t="shared" si="33"/>
        <v>0</v>
      </c>
      <c r="Q249" s="31">
        <f t="shared" si="34"/>
        <v>0</v>
      </c>
      <c r="R249" s="31">
        <f t="shared" si="35"/>
        <v>0</v>
      </c>
    </row>
    <row r="250" spans="1:18">
      <c r="A250" s="24">
        <v>25841</v>
      </c>
      <c r="B250" s="25">
        <v>3.472</v>
      </c>
      <c r="C250" s="25">
        <v>1.9626998999999998</v>
      </c>
      <c r="D250" s="31">
        <f t="shared" si="27"/>
        <v>201</v>
      </c>
      <c r="E250" s="31">
        <f t="shared" si="28"/>
        <v>91</v>
      </c>
      <c r="F250" s="31">
        <f t="shared" si="29"/>
        <v>110</v>
      </c>
      <c r="G250" s="31">
        <f t="shared" si="30"/>
        <v>12100</v>
      </c>
      <c r="M250" s="31">
        <f t="shared" si="31"/>
        <v>0</v>
      </c>
      <c r="N250" s="31">
        <f t="shared" si="32"/>
        <v>0</v>
      </c>
      <c r="P250" s="31">
        <f t="shared" si="33"/>
        <v>0</v>
      </c>
      <c r="Q250" s="31">
        <f t="shared" si="34"/>
        <v>0</v>
      </c>
      <c r="R250" s="31">
        <f t="shared" si="35"/>
        <v>0</v>
      </c>
    </row>
    <row r="251" spans="1:18">
      <c r="A251" s="24">
        <v>25872</v>
      </c>
      <c r="B251" s="25">
        <v>-0.97400000000000009</v>
      </c>
      <c r="C251" s="25">
        <v>0.94620000000000004</v>
      </c>
      <c r="D251" s="31">
        <f t="shared" si="27"/>
        <v>503</v>
      </c>
      <c r="E251" s="31">
        <f t="shared" si="28"/>
        <v>229</v>
      </c>
      <c r="F251" s="31">
        <f t="shared" si="29"/>
        <v>274</v>
      </c>
      <c r="G251" s="31">
        <f t="shared" si="30"/>
        <v>75076</v>
      </c>
      <c r="M251" s="31">
        <f t="shared" si="31"/>
        <v>0</v>
      </c>
      <c r="N251" s="31">
        <f t="shared" si="32"/>
        <v>0</v>
      </c>
      <c r="P251" s="31">
        <f t="shared" si="33"/>
        <v>0</v>
      </c>
      <c r="Q251" s="31">
        <f t="shared" si="34"/>
        <v>0</v>
      </c>
      <c r="R251" s="31">
        <f t="shared" si="35"/>
        <v>0</v>
      </c>
    </row>
    <row r="252" spans="1:18">
      <c r="A252" s="24">
        <v>25902</v>
      </c>
      <c r="B252" s="25">
        <v>5.3570000000000002</v>
      </c>
      <c r="C252" s="25">
        <v>4.5086998000000005</v>
      </c>
      <c r="D252" s="31">
        <f t="shared" si="27"/>
        <v>82</v>
      </c>
      <c r="E252" s="31">
        <f t="shared" si="28"/>
        <v>9</v>
      </c>
      <c r="F252" s="31">
        <f t="shared" si="29"/>
        <v>73</v>
      </c>
      <c r="G252" s="31">
        <f t="shared" si="30"/>
        <v>5329</v>
      </c>
      <c r="M252" s="31">
        <f t="shared" si="31"/>
        <v>0</v>
      </c>
      <c r="N252" s="31">
        <f t="shared" si="32"/>
        <v>0</v>
      </c>
      <c r="P252" s="31">
        <f t="shared" si="33"/>
        <v>0</v>
      </c>
      <c r="Q252" s="31">
        <f t="shared" si="34"/>
        <v>0</v>
      </c>
      <c r="R252" s="31">
        <f t="shared" si="35"/>
        <v>1</v>
      </c>
    </row>
    <row r="253" spans="1:18">
      <c r="A253" s="24">
        <v>25933</v>
      </c>
      <c r="B253" s="25">
        <v>5.8369999999999997</v>
      </c>
      <c r="C253" s="25">
        <v>0.54120000000000001</v>
      </c>
      <c r="D253" s="31">
        <f t="shared" si="27"/>
        <v>71</v>
      </c>
      <c r="E253" s="31">
        <f t="shared" si="28"/>
        <v>311</v>
      </c>
      <c r="F253" s="31">
        <f t="shared" si="29"/>
        <v>-240</v>
      </c>
      <c r="G253" s="31">
        <f t="shared" si="30"/>
        <v>57600</v>
      </c>
      <c r="M253" s="31">
        <f t="shared" si="31"/>
        <v>0</v>
      </c>
      <c r="N253" s="31">
        <f t="shared" si="32"/>
        <v>0</v>
      </c>
      <c r="P253" s="31">
        <f t="shared" si="33"/>
        <v>0</v>
      </c>
      <c r="Q253" s="31">
        <f t="shared" si="34"/>
        <v>0</v>
      </c>
      <c r="R253" s="31">
        <f t="shared" si="35"/>
        <v>0</v>
      </c>
    </row>
    <row r="254" spans="1:18">
      <c r="A254" s="24">
        <v>25964</v>
      </c>
      <c r="B254" s="25">
        <v>4.1900000000000004</v>
      </c>
      <c r="C254" s="25">
        <v>1.6840999999999999</v>
      </c>
      <c r="D254" s="31">
        <f t="shared" si="27"/>
        <v>153</v>
      </c>
      <c r="E254" s="31">
        <f t="shared" si="28"/>
        <v>121</v>
      </c>
      <c r="F254" s="31">
        <f t="shared" si="29"/>
        <v>32</v>
      </c>
      <c r="G254" s="31">
        <f t="shared" si="30"/>
        <v>1024</v>
      </c>
      <c r="M254" s="31">
        <f t="shared" si="31"/>
        <v>0</v>
      </c>
      <c r="N254" s="31">
        <f t="shared" si="32"/>
        <v>0</v>
      </c>
      <c r="P254" s="31">
        <f t="shared" si="33"/>
        <v>0</v>
      </c>
      <c r="Q254" s="31">
        <f t="shared" si="34"/>
        <v>0</v>
      </c>
      <c r="R254" s="31">
        <f t="shared" si="35"/>
        <v>0</v>
      </c>
    </row>
    <row r="255" spans="1:18">
      <c r="A255" s="24">
        <v>25992</v>
      </c>
      <c r="B255" s="25">
        <v>1.407</v>
      </c>
      <c r="C255" s="25">
        <v>2.2370999999999999</v>
      </c>
      <c r="D255" s="31">
        <f t="shared" si="27"/>
        <v>352</v>
      </c>
      <c r="E255" s="31">
        <f t="shared" si="28"/>
        <v>65</v>
      </c>
      <c r="F255" s="31">
        <f t="shared" si="29"/>
        <v>287</v>
      </c>
      <c r="G255" s="31">
        <f t="shared" si="30"/>
        <v>82369</v>
      </c>
      <c r="M255" s="31">
        <f t="shared" si="31"/>
        <v>0</v>
      </c>
      <c r="N255" s="31">
        <f t="shared" si="32"/>
        <v>0</v>
      </c>
      <c r="P255" s="31">
        <f t="shared" si="33"/>
        <v>0</v>
      </c>
      <c r="Q255" s="31">
        <f t="shared" si="34"/>
        <v>0</v>
      </c>
      <c r="R255" s="31">
        <f t="shared" si="35"/>
        <v>0</v>
      </c>
    </row>
    <row r="256" spans="1:18">
      <c r="A256" s="24">
        <v>26023</v>
      </c>
      <c r="B256" s="25">
        <v>3.8239999999999998</v>
      </c>
      <c r="C256" s="25">
        <v>1.8620999999999999</v>
      </c>
      <c r="D256" s="31">
        <f t="shared" si="27"/>
        <v>183</v>
      </c>
      <c r="E256" s="31">
        <f t="shared" si="28"/>
        <v>105</v>
      </c>
      <c r="F256" s="31">
        <f t="shared" si="29"/>
        <v>78</v>
      </c>
      <c r="G256" s="31">
        <f t="shared" si="30"/>
        <v>6084</v>
      </c>
      <c r="M256" s="31">
        <f t="shared" si="31"/>
        <v>0</v>
      </c>
      <c r="N256" s="31">
        <f t="shared" si="32"/>
        <v>0</v>
      </c>
      <c r="P256" s="31">
        <f t="shared" si="33"/>
        <v>0</v>
      </c>
      <c r="Q256" s="31">
        <f t="shared" si="34"/>
        <v>0</v>
      </c>
      <c r="R256" s="31">
        <f t="shared" si="35"/>
        <v>0</v>
      </c>
    </row>
    <row r="257" spans="1:18">
      <c r="A257" s="24">
        <v>26053</v>
      </c>
      <c r="B257" s="25">
        <v>3.7679999999999998</v>
      </c>
      <c r="C257" s="25">
        <v>-3.2729998000000005</v>
      </c>
      <c r="D257" s="31">
        <f t="shared" si="27"/>
        <v>186</v>
      </c>
      <c r="E257" s="31">
        <f t="shared" si="28"/>
        <v>715</v>
      </c>
      <c r="F257" s="31">
        <f t="shared" si="29"/>
        <v>-529</v>
      </c>
      <c r="G257" s="31">
        <f t="shared" si="30"/>
        <v>279841</v>
      </c>
      <c r="M257" s="31">
        <f t="shared" si="31"/>
        <v>0</v>
      </c>
      <c r="N257" s="31">
        <f t="shared" si="32"/>
        <v>0</v>
      </c>
      <c r="P257" s="31">
        <f t="shared" si="33"/>
        <v>0</v>
      </c>
      <c r="Q257" s="31">
        <f t="shared" si="34"/>
        <v>1</v>
      </c>
      <c r="R257" s="31">
        <f t="shared" si="35"/>
        <v>0</v>
      </c>
    </row>
    <row r="258" spans="1:18">
      <c r="A258" s="24">
        <v>26084</v>
      </c>
      <c r="B258" s="25">
        <v>-3.6749999999999998</v>
      </c>
      <c r="C258" s="25">
        <v>0.10540000000000001</v>
      </c>
      <c r="D258" s="31">
        <f t="shared" si="27"/>
        <v>633</v>
      </c>
      <c r="E258" s="31">
        <f t="shared" si="28"/>
        <v>452</v>
      </c>
      <c r="F258" s="31">
        <f t="shared" si="29"/>
        <v>181</v>
      </c>
      <c r="G258" s="31">
        <f t="shared" si="30"/>
        <v>32761</v>
      </c>
      <c r="M258" s="31">
        <f t="shared" si="31"/>
        <v>0</v>
      </c>
      <c r="N258" s="31">
        <f t="shared" si="32"/>
        <v>0</v>
      </c>
      <c r="P258" s="31">
        <f t="shared" si="33"/>
        <v>0</v>
      </c>
      <c r="Q258" s="31">
        <f t="shared" si="34"/>
        <v>0</v>
      </c>
      <c r="R258" s="31">
        <f t="shared" si="35"/>
        <v>0</v>
      </c>
    </row>
    <row r="259" spans="1:18">
      <c r="A259" s="24">
        <v>26114</v>
      </c>
      <c r="B259" s="25">
        <v>0.21199999999999999</v>
      </c>
      <c r="C259" s="25">
        <v>-1.873</v>
      </c>
      <c r="D259" s="31">
        <f t="shared" ref="D259:D322" si="36">RANK(B259,B$2:B$721,0)</f>
        <v>432</v>
      </c>
      <c r="E259" s="31">
        <f t="shared" ref="E259:E322" si="37">RANK(C259,C$2:C$721,0)</f>
        <v>690</v>
      </c>
      <c r="F259" s="31">
        <f t="shared" ref="F259:F322" si="38">D259-E259</f>
        <v>-258</v>
      </c>
      <c r="G259" s="31">
        <f t="shared" ref="G259:G322" si="39">F259^2</f>
        <v>66564</v>
      </c>
      <c r="M259" s="31">
        <f t="shared" ref="M259:M322" si="40">IF(B259&lt;$H$4+$H$7*$H$5,1,0)</f>
        <v>0</v>
      </c>
      <c r="N259" s="31">
        <f t="shared" ref="N259:N322" si="41">IF(B259&lt;($H$4+$I$6*$H$5),1,0)</f>
        <v>0</v>
      </c>
      <c r="P259" s="31">
        <f t="shared" ref="P259:P322" si="42">IF(C259&lt;$I$4+$H$8*$I$5,1,0)</f>
        <v>0</v>
      </c>
      <c r="Q259" s="31">
        <f t="shared" ref="Q259:Q322" si="43">IF(C259&lt;$I$4+$I$6*$I$5,1,0)</f>
        <v>0</v>
      </c>
      <c r="R259" s="31">
        <f t="shared" ref="R259:R322" si="44">IF(C259&gt;$I$4-$I$6*$I$5,1,0)</f>
        <v>0</v>
      </c>
    </row>
    <row r="260" spans="1:18">
      <c r="A260" s="24">
        <v>26145</v>
      </c>
      <c r="B260" s="25">
        <v>-3.9919999999999995</v>
      </c>
      <c r="C260" s="25">
        <v>0.2651</v>
      </c>
      <c r="D260" s="31">
        <f t="shared" si="36"/>
        <v>641</v>
      </c>
      <c r="E260" s="31">
        <f t="shared" si="37"/>
        <v>389</v>
      </c>
      <c r="F260" s="31">
        <f t="shared" si="38"/>
        <v>252</v>
      </c>
      <c r="G260" s="31">
        <f t="shared" si="39"/>
        <v>63504</v>
      </c>
      <c r="M260" s="31">
        <f t="shared" si="40"/>
        <v>0</v>
      </c>
      <c r="N260" s="31">
        <f t="shared" si="41"/>
        <v>0</v>
      </c>
      <c r="P260" s="31">
        <f t="shared" si="42"/>
        <v>0</v>
      </c>
      <c r="Q260" s="31">
        <f t="shared" si="43"/>
        <v>0</v>
      </c>
      <c r="R260" s="31">
        <f t="shared" si="44"/>
        <v>0</v>
      </c>
    </row>
    <row r="261" spans="1:18">
      <c r="A261" s="24">
        <v>26176</v>
      </c>
      <c r="B261" s="25">
        <v>4.1219999999999999</v>
      </c>
      <c r="C261" s="25">
        <v>3.5007997999999998</v>
      </c>
      <c r="D261" s="31">
        <f t="shared" si="36"/>
        <v>161</v>
      </c>
      <c r="E261" s="31">
        <f t="shared" si="37"/>
        <v>23</v>
      </c>
      <c r="F261" s="31">
        <f t="shared" si="38"/>
        <v>138</v>
      </c>
      <c r="G261" s="31">
        <f t="shared" si="39"/>
        <v>19044</v>
      </c>
      <c r="M261" s="31">
        <f t="shared" si="40"/>
        <v>0</v>
      </c>
      <c r="N261" s="31">
        <f t="shared" si="41"/>
        <v>0</v>
      </c>
      <c r="P261" s="31">
        <f t="shared" si="42"/>
        <v>0</v>
      </c>
      <c r="Q261" s="31">
        <f t="shared" si="43"/>
        <v>0</v>
      </c>
      <c r="R261" s="31">
        <f t="shared" si="44"/>
        <v>0</v>
      </c>
    </row>
    <row r="262" spans="1:18">
      <c r="A262" s="24">
        <v>26206</v>
      </c>
      <c r="B262" s="25">
        <v>-0.55500000000000005</v>
      </c>
      <c r="C262" s="25">
        <v>0.255</v>
      </c>
      <c r="D262" s="31">
        <f t="shared" si="36"/>
        <v>483</v>
      </c>
      <c r="E262" s="31">
        <f t="shared" si="37"/>
        <v>392</v>
      </c>
      <c r="F262" s="31">
        <f t="shared" si="38"/>
        <v>91</v>
      </c>
      <c r="G262" s="31">
        <f t="shared" si="39"/>
        <v>8281</v>
      </c>
      <c r="M262" s="31">
        <f t="shared" si="40"/>
        <v>0</v>
      </c>
      <c r="N262" s="31">
        <f t="shared" si="41"/>
        <v>0</v>
      </c>
      <c r="P262" s="31">
        <f t="shared" si="42"/>
        <v>0</v>
      </c>
      <c r="Q262" s="31">
        <f t="shared" si="43"/>
        <v>0</v>
      </c>
      <c r="R262" s="31">
        <f t="shared" si="44"/>
        <v>0</v>
      </c>
    </row>
    <row r="263" spans="1:18">
      <c r="A263" s="24">
        <v>26237</v>
      </c>
      <c r="B263" s="25">
        <v>-4.0380000000000003</v>
      </c>
      <c r="C263" s="25">
        <v>2.1978999999999997</v>
      </c>
      <c r="D263" s="31">
        <f t="shared" si="36"/>
        <v>645</v>
      </c>
      <c r="E263" s="31">
        <f t="shared" si="37"/>
        <v>67</v>
      </c>
      <c r="F263" s="31">
        <f t="shared" si="38"/>
        <v>578</v>
      </c>
      <c r="G263" s="31">
        <f t="shared" si="39"/>
        <v>334084</v>
      </c>
      <c r="M263" s="31">
        <f t="shared" si="40"/>
        <v>0</v>
      </c>
      <c r="N263" s="31">
        <f t="shared" si="41"/>
        <v>0</v>
      </c>
      <c r="P263" s="31">
        <f t="shared" si="42"/>
        <v>0</v>
      </c>
      <c r="Q263" s="31">
        <f t="shared" si="43"/>
        <v>0</v>
      </c>
      <c r="R263" s="31">
        <f t="shared" si="44"/>
        <v>0</v>
      </c>
    </row>
    <row r="264" spans="1:18">
      <c r="A264" s="24">
        <v>26267</v>
      </c>
      <c r="B264" s="25">
        <v>0.26600000000000001</v>
      </c>
      <c r="C264" s="25">
        <v>0.5212</v>
      </c>
      <c r="D264" s="31">
        <f t="shared" si="36"/>
        <v>430</v>
      </c>
      <c r="E264" s="31">
        <f t="shared" si="37"/>
        <v>318</v>
      </c>
      <c r="F264" s="31">
        <f t="shared" si="38"/>
        <v>112</v>
      </c>
      <c r="G264" s="31">
        <f t="shared" si="39"/>
        <v>12544</v>
      </c>
      <c r="M264" s="31">
        <f t="shared" si="40"/>
        <v>0</v>
      </c>
      <c r="N264" s="31">
        <f t="shared" si="41"/>
        <v>0</v>
      </c>
      <c r="P264" s="31">
        <f t="shared" si="42"/>
        <v>0</v>
      </c>
      <c r="Q264" s="31">
        <f t="shared" si="43"/>
        <v>0</v>
      </c>
      <c r="R264" s="31">
        <f t="shared" si="44"/>
        <v>0</v>
      </c>
    </row>
    <row r="265" spans="1:18">
      <c r="A265" s="24">
        <v>26298</v>
      </c>
      <c r="B265" s="25">
        <v>8.7680000000000007</v>
      </c>
      <c r="C265" s="25">
        <v>1.0986</v>
      </c>
      <c r="D265" s="31">
        <f t="shared" si="36"/>
        <v>14</v>
      </c>
      <c r="E265" s="31">
        <f t="shared" si="37"/>
        <v>200</v>
      </c>
      <c r="F265" s="31">
        <f t="shared" si="38"/>
        <v>-186</v>
      </c>
      <c r="G265" s="31">
        <f t="shared" si="39"/>
        <v>34596</v>
      </c>
      <c r="M265" s="31">
        <f t="shared" si="40"/>
        <v>0</v>
      </c>
      <c r="N265" s="31">
        <f t="shared" si="41"/>
        <v>0</v>
      </c>
      <c r="P265" s="31">
        <f t="shared" si="42"/>
        <v>0</v>
      </c>
      <c r="Q265" s="31">
        <f t="shared" si="43"/>
        <v>0</v>
      </c>
      <c r="R265" s="31">
        <f t="shared" si="44"/>
        <v>0</v>
      </c>
    </row>
    <row r="266" spans="1:18">
      <c r="A266" s="24">
        <v>26329</v>
      </c>
      <c r="B266" s="25">
        <v>1.94</v>
      </c>
      <c r="C266" s="25">
        <v>1.0550999999999999</v>
      </c>
      <c r="D266" s="31">
        <f t="shared" si="36"/>
        <v>301</v>
      </c>
      <c r="E266" s="31">
        <f t="shared" si="37"/>
        <v>210</v>
      </c>
      <c r="F266" s="31">
        <f t="shared" si="38"/>
        <v>91</v>
      </c>
      <c r="G266" s="31">
        <f t="shared" si="39"/>
        <v>8281</v>
      </c>
      <c r="M266" s="31">
        <f t="shared" si="40"/>
        <v>0</v>
      </c>
      <c r="N266" s="31">
        <f t="shared" si="41"/>
        <v>0</v>
      </c>
      <c r="P266" s="31">
        <f t="shared" si="42"/>
        <v>0</v>
      </c>
      <c r="Q266" s="31">
        <f t="shared" si="43"/>
        <v>0</v>
      </c>
      <c r="R266" s="31">
        <f t="shared" si="44"/>
        <v>0</v>
      </c>
    </row>
    <row r="267" spans="1:18">
      <c r="A267" s="24">
        <v>26358</v>
      </c>
      <c r="B267" s="25">
        <v>2.9910000000000001</v>
      </c>
      <c r="C267" s="25">
        <v>0.14150000000000001</v>
      </c>
      <c r="D267" s="31">
        <f t="shared" si="36"/>
        <v>228</v>
      </c>
      <c r="E267" s="31">
        <f t="shared" si="37"/>
        <v>435</v>
      </c>
      <c r="F267" s="31">
        <f t="shared" si="38"/>
        <v>-207</v>
      </c>
      <c r="G267" s="31">
        <f t="shared" si="39"/>
        <v>42849</v>
      </c>
      <c r="M267" s="31">
        <f t="shared" si="40"/>
        <v>0</v>
      </c>
      <c r="N267" s="31">
        <f t="shared" si="41"/>
        <v>0</v>
      </c>
      <c r="P267" s="31">
        <f t="shared" si="42"/>
        <v>0</v>
      </c>
      <c r="Q267" s="31">
        <f t="shared" si="43"/>
        <v>0</v>
      </c>
      <c r="R267" s="31">
        <f t="shared" si="44"/>
        <v>0</v>
      </c>
    </row>
    <row r="268" spans="1:18">
      <c r="A268" s="24">
        <v>26389</v>
      </c>
      <c r="B268" s="25">
        <v>0.72299999999999998</v>
      </c>
      <c r="C268" s="25">
        <v>0.1462</v>
      </c>
      <c r="D268" s="31">
        <f t="shared" si="36"/>
        <v>398</v>
      </c>
      <c r="E268" s="31">
        <f t="shared" si="37"/>
        <v>434</v>
      </c>
      <c r="F268" s="31">
        <f t="shared" si="38"/>
        <v>-36</v>
      </c>
      <c r="G268" s="31">
        <f t="shared" si="39"/>
        <v>1296</v>
      </c>
      <c r="M268" s="31">
        <f t="shared" si="40"/>
        <v>0</v>
      </c>
      <c r="N268" s="31">
        <f t="shared" si="41"/>
        <v>0</v>
      </c>
      <c r="P268" s="31">
        <f t="shared" si="42"/>
        <v>0</v>
      </c>
      <c r="Q268" s="31">
        <f t="shared" si="43"/>
        <v>0</v>
      </c>
      <c r="R268" s="31">
        <f t="shared" si="44"/>
        <v>0</v>
      </c>
    </row>
    <row r="269" spans="1:18">
      <c r="A269" s="24">
        <v>26419</v>
      </c>
      <c r="B269" s="25">
        <v>0.56899999999999995</v>
      </c>
      <c r="C269" s="25">
        <v>0.1411</v>
      </c>
      <c r="D269" s="31">
        <f t="shared" si="36"/>
        <v>409</v>
      </c>
      <c r="E269" s="31">
        <f t="shared" si="37"/>
        <v>436</v>
      </c>
      <c r="F269" s="31">
        <f t="shared" si="38"/>
        <v>-27</v>
      </c>
      <c r="G269" s="31">
        <f t="shared" si="39"/>
        <v>729</v>
      </c>
      <c r="M269" s="31">
        <f t="shared" si="40"/>
        <v>0</v>
      </c>
      <c r="N269" s="31">
        <f t="shared" si="41"/>
        <v>0</v>
      </c>
      <c r="P269" s="31">
        <f t="shared" si="42"/>
        <v>0</v>
      </c>
      <c r="Q269" s="31">
        <f t="shared" si="43"/>
        <v>0</v>
      </c>
      <c r="R269" s="31">
        <f t="shared" si="44"/>
        <v>0</v>
      </c>
    </row>
    <row r="270" spans="1:18">
      <c r="A270" s="24">
        <v>26450</v>
      </c>
      <c r="B270" s="25">
        <v>2.1909999999999998</v>
      </c>
      <c r="C270" s="25">
        <v>0.1618</v>
      </c>
      <c r="D270" s="31">
        <f t="shared" si="36"/>
        <v>278</v>
      </c>
      <c r="E270" s="31">
        <f t="shared" si="37"/>
        <v>427</v>
      </c>
      <c r="F270" s="31">
        <f t="shared" si="38"/>
        <v>-149</v>
      </c>
      <c r="G270" s="31">
        <f t="shared" si="39"/>
        <v>22201</v>
      </c>
      <c r="M270" s="31">
        <f t="shared" si="40"/>
        <v>0</v>
      </c>
      <c r="N270" s="31">
        <f t="shared" si="41"/>
        <v>0</v>
      </c>
      <c r="P270" s="31">
        <f t="shared" si="42"/>
        <v>0</v>
      </c>
      <c r="Q270" s="31">
        <f t="shared" si="43"/>
        <v>0</v>
      </c>
      <c r="R270" s="31">
        <f t="shared" si="44"/>
        <v>0</v>
      </c>
    </row>
    <row r="271" spans="1:18">
      <c r="A271" s="24">
        <v>26480</v>
      </c>
      <c r="B271" s="25">
        <v>-2.0539999999999998</v>
      </c>
      <c r="C271" s="25">
        <v>0.44530000000000003</v>
      </c>
      <c r="D271" s="31">
        <f t="shared" si="36"/>
        <v>572</v>
      </c>
      <c r="E271" s="31">
        <f t="shared" si="37"/>
        <v>333</v>
      </c>
      <c r="F271" s="31">
        <f t="shared" si="38"/>
        <v>239</v>
      </c>
      <c r="G271" s="31">
        <f t="shared" si="39"/>
        <v>57121</v>
      </c>
      <c r="M271" s="31">
        <f t="shared" si="40"/>
        <v>0</v>
      </c>
      <c r="N271" s="31">
        <f t="shared" si="41"/>
        <v>0</v>
      </c>
      <c r="P271" s="31">
        <f t="shared" si="42"/>
        <v>0</v>
      </c>
      <c r="Q271" s="31">
        <f t="shared" si="43"/>
        <v>0</v>
      </c>
      <c r="R271" s="31">
        <f t="shared" si="44"/>
        <v>0</v>
      </c>
    </row>
    <row r="272" spans="1:18">
      <c r="A272" s="24">
        <v>26511</v>
      </c>
      <c r="B272" s="25">
        <v>0.36399999999999999</v>
      </c>
      <c r="C272" s="25">
        <v>0.151</v>
      </c>
      <c r="D272" s="31">
        <f t="shared" si="36"/>
        <v>424</v>
      </c>
      <c r="E272" s="31">
        <f t="shared" si="37"/>
        <v>430</v>
      </c>
      <c r="F272" s="31">
        <f t="shared" si="38"/>
        <v>-6</v>
      </c>
      <c r="G272" s="31">
        <f t="shared" si="39"/>
        <v>36</v>
      </c>
      <c r="M272" s="31">
        <f t="shared" si="40"/>
        <v>0</v>
      </c>
      <c r="N272" s="31">
        <f t="shared" si="41"/>
        <v>0</v>
      </c>
      <c r="P272" s="31">
        <f t="shared" si="42"/>
        <v>0</v>
      </c>
      <c r="Q272" s="31">
        <f t="shared" si="43"/>
        <v>0</v>
      </c>
      <c r="R272" s="31">
        <f t="shared" si="44"/>
        <v>0</v>
      </c>
    </row>
    <row r="273" spans="1:18">
      <c r="A273" s="24">
        <v>26542</v>
      </c>
      <c r="B273" s="25">
        <v>3.91</v>
      </c>
      <c r="C273" s="25">
        <v>0.15079999999999999</v>
      </c>
      <c r="D273" s="31">
        <f t="shared" si="36"/>
        <v>176</v>
      </c>
      <c r="E273" s="31">
        <f t="shared" si="37"/>
        <v>431</v>
      </c>
      <c r="F273" s="31">
        <f t="shared" si="38"/>
        <v>-255</v>
      </c>
      <c r="G273" s="31">
        <f t="shared" si="39"/>
        <v>65025</v>
      </c>
      <c r="M273" s="31">
        <f t="shared" si="40"/>
        <v>0</v>
      </c>
      <c r="N273" s="31">
        <f t="shared" si="41"/>
        <v>0</v>
      </c>
      <c r="P273" s="31">
        <f t="shared" si="42"/>
        <v>0</v>
      </c>
      <c r="Q273" s="31">
        <f t="shared" si="43"/>
        <v>0</v>
      </c>
      <c r="R273" s="31">
        <f t="shared" si="44"/>
        <v>0</v>
      </c>
    </row>
    <row r="274" spans="1:18">
      <c r="A274" s="24">
        <v>26572</v>
      </c>
      <c r="B274" s="25">
        <v>-0.36</v>
      </c>
      <c r="C274" s="25">
        <v>0.1409</v>
      </c>
      <c r="D274" s="31">
        <f t="shared" si="36"/>
        <v>473</v>
      </c>
      <c r="E274" s="31">
        <f t="shared" si="37"/>
        <v>437</v>
      </c>
      <c r="F274" s="31">
        <f t="shared" si="38"/>
        <v>36</v>
      </c>
      <c r="G274" s="31">
        <f t="shared" si="39"/>
        <v>1296</v>
      </c>
      <c r="M274" s="31">
        <f t="shared" si="40"/>
        <v>0</v>
      </c>
      <c r="N274" s="31">
        <f t="shared" si="41"/>
        <v>0</v>
      </c>
      <c r="P274" s="31">
        <f t="shared" si="42"/>
        <v>0</v>
      </c>
      <c r="Q274" s="31">
        <f t="shared" si="43"/>
        <v>0</v>
      </c>
      <c r="R274" s="31">
        <f t="shared" si="44"/>
        <v>0</v>
      </c>
    </row>
    <row r="275" spans="1:18">
      <c r="A275" s="24">
        <v>26603</v>
      </c>
      <c r="B275" s="25">
        <v>1.0669999999999999</v>
      </c>
      <c r="C275" s="25">
        <v>0.156</v>
      </c>
      <c r="D275" s="31">
        <f t="shared" si="36"/>
        <v>374</v>
      </c>
      <c r="E275" s="31">
        <f t="shared" si="37"/>
        <v>429</v>
      </c>
      <c r="F275" s="31">
        <f t="shared" si="38"/>
        <v>-55</v>
      </c>
      <c r="G275" s="31">
        <f t="shared" si="39"/>
        <v>3025</v>
      </c>
      <c r="M275" s="31">
        <f t="shared" si="40"/>
        <v>0</v>
      </c>
      <c r="N275" s="31">
        <f t="shared" si="41"/>
        <v>0</v>
      </c>
      <c r="P275" s="31">
        <f t="shared" si="42"/>
        <v>0</v>
      </c>
      <c r="Q275" s="31">
        <f t="shared" si="43"/>
        <v>0</v>
      </c>
      <c r="R275" s="31">
        <f t="shared" si="44"/>
        <v>0</v>
      </c>
    </row>
    <row r="276" spans="1:18">
      <c r="A276" s="24">
        <v>26633</v>
      </c>
      <c r="B276" s="25">
        <v>5.0460000000000003</v>
      </c>
      <c r="C276" s="25">
        <v>0.44549999999999995</v>
      </c>
      <c r="D276" s="31">
        <f t="shared" si="36"/>
        <v>103</v>
      </c>
      <c r="E276" s="31">
        <f t="shared" si="37"/>
        <v>332</v>
      </c>
      <c r="F276" s="31">
        <f t="shared" si="38"/>
        <v>-229</v>
      </c>
      <c r="G276" s="31">
        <f t="shared" si="39"/>
        <v>52441</v>
      </c>
      <c r="M276" s="31">
        <f t="shared" si="40"/>
        <v>0</v>
      </c>
      <c r="N276" s="31">
        <f t="shared" si="41"/>
        <v>0</v>
      </c>
      <c r="P276" s="31">
        <f t="shared" si="42"/>
        <v>0</v>
      </c>
      <c r="Q276" s="31">
        <f t="shared" si="43"/>
        <v>0</v>
      </c>
      <c r="R276" s="31">
        <f t="shared" si="44"/>
        <v>0</v>
      </c>
    </row>
    <row r="277" spans="1:18">
      <c r="A277" s="24">
        <v>26664</v>
      </c>
      <c r="B277" s="25">
        <v>1.3120000000000001</v>
      </c>
      <c r="C277" s="25">
        <v>1.9223001</v>
      </c>
      <c r="D277" s="31">
        <f t="shared" si="36"/>
        <v>360</v>
      </c>
      <c r="E277" s="31">
        <f t="shared" si="37"/>
        <v>97</v>
      </c>
      <c r="F277" s="31">
        <f t="shared" si="38"/>
        <v>263</v>
      </c>
      <c r="G277" s="31">
        <f t="shared" si="39"/>
        <v>69169</v>
      </c>
      <c r="M277" s="31">
        <f t="shared" si="40"/>
        <v>0</v>
      </c>
      <c r="N277" s="31">
        <f t="shared" si="41"/>
        <v>0</v>
      </c>
      <c r="P277" s="31">
        <f t="shared" si="42"/>
        <v>0</v>
      </c>
      <c r="Q277" s="31">
        <f t="shared" si="43"/>
        <v>0</v>
      </c>
      <c r="R277" s="31">
        <f t="shared" si="44"/>
        <v>0</v>
      </c>
    </row>
    <row r="278" spans="1:18">
      <c r="A278" s="24">
        <v>26695</v>
      </c>
      <c r="B278" s="25">
        <v>-1.593</v>
      </c>
      <c r="C278" s="26">
        <v>-0.51</v>
      </c>
      <c r="D278" s="31">
        <f t="shared" si="36"/>
        <v>542</v>
      </c>
      <c r="E278" s="31">
        <f t="shared" si="37"/>
        <v>595</v>
      </c>
      <c r="F278" s="31">
        <f t="shared" si="38"/>
        <v>-53</v>
      </c>
      <c r="G278" s="31">
        <f t="shared" si="39"/>
        <v>2809</v>
      </c>
      <c r="M278" s="31">
        <f t="shared" si="40"/>
        <v>0</v>
      </c>
      <c r="N278" s="31">
        <f t="shared" si="41"/>
        <v>0</v>
      </c>
      <c r="P278" s="31">
        <f t="shared" si="42"/>
        <v>0</v>
      </c>
      <c r="Q278" s="31">
        <f t="shared" si="43"/>
        <v>0</v>
      </c>
      <c r="R278" s="31">
        <f t="shared" si="44"/>
        <v>0</v>
      </c>
    </row>
    <row r="279" spans="1:18">
      <c r="A279" s="24">
        <v>26723</v>
      </c>
      <c r="B279" s="25">
        <v>-3.3279999999999998</v>
      </c>
      <c r="C279" s="26">
        <v>0.13</v>
      </c>
      <c r="D279" s="31">
        <f t="shared" si="36"/>
        <v>624</v>
      </c>
      <c r="E279" s="31">
        <f t="shared" si="37"/>
        <v>443</v>
      </c>
      <c r="F279" s="31">
        <f t="shared" si="38"/>
        <v>181</v>
      </c>
      <c r="G279" s="31">
        <f t="shared" si="39"/>
        <v>32761</v>
      </c>
      <c r="M279" s="31">
        <f t="shared" si="40"/>
        <v>0</v>
      </c>
      <c r="N279" s="31">
        <f t="shared" si="41"/>
        <v>0</v>
      </c>
      <c r="P279" s="31">
        <f t="shared" si="42"/>
        <v>0</v>
      </c>
      <c r="Q279" s="31">
        <f t="shared" si="43"/>
        <v>0</v>
      </c>
      <c r="R279" s="31">
        <f t="shared" si="44"/>
        <v>0</v>
      </c>
    </row>
    <row r="280" spans="1:18">
      <c r="A280" s="24">
        <v>26754</v>
      </c>
      <c r="B280" s="25">
        <v>-1.7000000000000001E-2</v>
      </c>
      <c r="C280" s="26">
        <v>-5.9900000000000002E-2</v>
      </c>
      <c r="D280" s="31">
        <f t="shared" si="36"/>
        <v>455</v>
      </c>
      <c r="E280" s="31">
        <f t="shared" si="37"/>
        <v>508</v>
      </c>
      <c r="F280" s="31">
        <f t="shared" si="38"/>
        <v>-53</v>
      </c>
      <c r="G280" s="31">
        <f t="shared" si="39"/>
        <v>2809</v>
      </c>
      <c r="M280" s="31">
        <f t="shared" si="40"/>
        <v>0</v>
      </c>
      <c r="N280" s="31">
        <f t="shared" si="41"/>
        <v>0</v>
      </c>
      <c r="P280" s="31">
        <f t="shared" si="42"/>
        <v>0</v>
      </c>
      <c r="Q280" s="31">
        <f t="shared" si="43"/>
        <v>0</v>
      </c>
      <c r="R280" s="31">
        <f t="shared" si="44"/>
        <v>0</v>
      </c>
    </row>
    <row r="281" spans="1:18">
      <c r="A281" s="24">
        <v>26784</v>
      </c>
      <c r="B281" s="25">
        <v>-3.9449999999999998</v>
      </c>
      <c r="C281" s="26">
        <v>0.93</v>
      </c>
      <c r="D281" s="31">
        <f t="shared" si="36"/>
        <v>639</v>
      </c>
      <c r="E281" s="31">
        <f t="shared" si="37"/>
        <v>231</v>
      </c>
      <c r="F281" s="31">
        <f t="shared" si="38"/>
        <v>408</v>
      </c>
      <c r="G281" s="31">
        <f t="shared" si="39"/>
        <v>166464</v>
      </c>
      <c r="M281" s="31">
        <f t="shared" si="40"/>
        <v>0</v>
      </c>
      <c r="N281" s="31">
        <f t="shared" si="41"/>
        <v>0</v>
      </c>
      <c r="P281" s="31">
        <f t="shared" si="42"/>
        <v>0</v>
      </c>
      <c r="Q281" s="31">
        <f t="shared" si="43"/>
        <v>0</v>
      </c>
      <c r="R281" s="31">
        <f t="shared" si="44"/>
        <v>0</v>
      </c>
    </row>
    <row r="282" spans="1:18">
      <c r="A282" s="24">
        <v>26815</v>
      </c>
      <c r="B282" s="25">
        <v>-1.393</v>
      </c>
      <c r="C282" s="26">
        <v>-0.14000000000000001</v>
      </c>
      <c r="D282" s="31">
        <f t="shared" si="36"/>
        <v>531</v>
      </c>
      <c r="E282" s="31">
        <f t="shared" si="37"/>
        <v>529</v>
      </c>
      <c r="F282" s="31">
        <f t="shared" si="38"/>
        <v>2</v>
      </c>
      <c r="G282" s="31">
        <f t="shared" si="39"/>
        <v>4</v>
      </c>
      <c r="M282" s="31">
        <f t="shared" si="40"/>
        <v>0</v>
      </c>
      <c r="N282" s="31">
        <f t="shared" si="41"/>
        <v>0</v>
      </c>
      <c r="P282" s="31">
        <f t="shared" si="42"/>
        <v>0</v>
      </c>
      <c r="Q282" s="31">
        <f t="shared" si="43"/>
        <v>0</v>
      </c>
      <c r="R282" s="31">
        <f t="shared" si="44"/>
        <v>0</v>
      </c>
    </row>
    <row r="283" spans="1:18">
      <c r="A283" s="24">
        <v>26845</v>
      </c>
      <c r="B283" s="25">
        <v>-0.51500000000000001</v>
      </c>
      <c r="C283" s="26">
        <v>-0.49</v>
      </c>
      <c r="D283" s="31">
        <f t="shared" si="36"/>
        <v>481</v>
      </c>
      <c r="E283" s="31">
        <f t="shared" si="37"/>
        <v>594</v>
      </c>
      <c r="F283" s="31">
        <f t="shared" si="38"/>
        <v>-113</v>
      </c>
      <c r="G283" s="31">
        <f t="shared" si="39"/>
        <v>12769</v>
      </c>
      <c r="M283" s="31">
        <f t="shared" si="40"/>
        <v>0</v>
      </c>
      <c r="N283" s="31">
        <f t="shared" si="41"/>
        <v>0</v>
      </c>
      <c r="P283" s="31">
        <f t="shared" si="42"/>
        <v>0</v>
      </c>
      <c r="Q283" s="31">
        <f t="shared" si="43"/>
        <v>0</v>
      </c>
      <c r="R283" s="31">
        <f t="shared" si="44"/>
        <v>0</v>
      </c>
    </row>
    <row r="284" spans="1:18">
      <c r="A284" s="24">
        <v>26876</v>
      </c>
      <c r="B284" s="25">
        <v>3.9409999999999998</v>
      </c>
      <c r="C284" s="26">
        <v>-2.87</v>
      </c>
      <c r="D284" s="31">
        <f t="shared" si="36"/>
        <v>174</v>
      </c>
      <c r="E284" s="31">
        <f t="shared" si="37"/>
        <v>710</v>
      </c>
      <c r="F284" s="31">
        <f t="shared" si="38"/>
        <v>-536</v>
      </c>
      <c r="G284" s="31">
        <f t="shared" si="39"/>
        <v>287296</v>
      </c>
      <c r="M284" s="31">
        <f t="shared" si="40"/>
        <v>0</v>
      </c>
      <c r="N284" s="31">
        <f t="shared" si="41"/>
        <v>0</v>
      </c>
      <c r="P284" s="31">
        <f t="shared" si="42"/>
        <v>0</v>
      </c>
      <c r="Q284" s="31">
        <f t="shared" si="43"/>
        <v>0</v>
      </c>
      <c r="R284" s="31">
        <f t="shared" si="44"/>
        <v>0</v>
      </c>
    </row>
    <row r="285" spans="1:18">
      <c r="A285" s="24">
        <v>26907</v>
      </c>
      <c r="B285" s="25">
        <v>-3.1780000000000004</v>
      </c>
      <c r="C285" s="26">
        <v>2.65</v>
      </c>
      <c r="D285" s="31">
        <f t="shared" si="36"/>
        <v>620</v>
      </c>
      <c r="E285" s="31">
        <f t="shared" si="37"/>
        <v>45</v>
      </c>
      <c r="F285" s="31">
        <f t="shared" si="38"/>
        <v>575</v>
      </c>
      <c r="G285" s="31">
        <f t="shared" si="39"/>
        <v>330625</v>
      </c>
      <c r="M285" s="31">
        <f t="shared" si="40"/>
        <v>0</v>
      </c>
      <c r="N285" s="31">
        <f t="shared" si="41"/>
        <v>0</v>
      </c>
      <c r="P285" s="31">
        <f t="shared" si="42"/>
        <v>0</v>
      </c>
      <c r="Q285" s="31">
        <f t="shared" si="43"/>
        <v>0</v>
      </c>
      <c r="R285" s="31">
        <f t="shared" si="44"/>
        <v>0</v>
      </c>
    </row>
    <row r="286" spans="1:18">
      <c r="A286" s="24">
        <v>26937</v>
      </c>
      <c r="B286" s="25">
        <v>4.1520000000000001</v>
      </c>
      <c r="C286" s="26">
        <v>2.8</v>
      </c>
      <c r="D286" s="31">
        <f t="shared" si="36"/>
        <v>156</v>
      </c>
      <c r="E286" s="31">
        <f t="shared" si="37"/>
        <v>37</v>
      </c>
      <c r="F286" s="31">
        <f t="shared" si="38"/>
        <v>119</v>
      </c>
      <c r="G286" s="31">
        <f t="shared" si="39"/>
        <v>14161</v>
      </c>
      <c r="M286" s="31">
        <f t="shared" si="40"/>
        <v>0</v>
      </c>
      <c r="N286" s="31">
        <f t="shared" si="41"/>
        <v>0</v>
      </c>
      <c r="P286" s="31">
        <f t="shared" si="42"/>
        <v>0</v>
      </c>
      <c r="Q286" s="31">
        <f t="shared" si="43"/>
        <v>0</v>
      </c>
      <c r="R286" s="31">
        <f t="shared" si="44"/>
        <v>0</v>
      </c>
    </row>
    <row r="287" spans="1:18">
      <c r="A287" s="24">
        <v>26968</v>
      </c>
      <c r="B287" s="25">
        <v>2.9000000000000001E-2</v>
      </c>
      <c r="C287" s="26">
        <v>-0.11</v>
      </c>
      <c r="D287" s="31">
        <f t="shared" si="36"/>
        <v>449</v>
      </c>
      <c r="E287" s="31">
        <f t="shared" si="37"/>
        <v>516</v>
      </c>
      <c r="F287" s="31">
        <f t="shared" si="38"/>
        <v>-67</v>
      </c>
      <c r="G287" s="31">
        <f t="shared" si="39"/>
        <v>4489</v>
      </c>
      <c r="M287" s="31">
        <f t="shared" si="40"/>
        <v>0</v>
      </c>
      <c r="N287" s="31">
        <f t="shared" si="41"/>
        <v>0</v>
      </c>
      <c r="P287" s="31">
        <f t="shared" si="42"/>
        <v>0</v>
      </c>
      <c r="Q287" s="31">
        <f t="shared" si="43"/>
        <v>0</v>
      </c>
      <c r="R287" s="31">
        <f t="shared" si="44"/>
        <v>0</v>
      </c>
    </row>
    <row r="288" spans="1:18">
      <c r="A288" s="24">
        <v>26998</v>
      </c>
      <c r="B288" s="25">
        <v>-10.824</v>
      </c>
      <c r="C288" s="26">
        <v>0.77</v>
      </c>
      <c r="D288" s="31">
        <f t="shared" si="36"/>
        <v>715</v>
      </c>
      <c r="E288" s="31">
        <f t="shared" si="37"/>
        <v>263</v>
      </c>
      <c r="F288" s="31">
        <f t="shared" si="38"/>
        <v>452</v>
      </c>
      <c r="G288" s="31">
        <f t="shared" si="39"/>
        <v>204304</v>
      </c>
      <c r="M288" s="31">
        <f t="shared" si="40"/>
        <v>0</v>
      </c>
      <c r="N288" s="31">
        <f t="shared" si="41"/>
        <v>1</v>
      </c>
      <c r="P288" s="31">
        <f t="shared" si="42"/>
        <v>0</v>
      </c>
      <c r="Q288" s="31">
        <f t="shared" si="43"/>
        <v>0</v>
      </c>
      <c r="R288" s="31">
        <f t="shared" si="44"/>
        <v>0</v>
      </c>
    </row>
    <row r="289" spans="1:18">
      <c r="A289" s="24">
        <v>27029</v>
      </c>
      <c r="B289" s="25">
        <v>1.8340000000000003</v>
      </c>
      <c r="C289" s="26">
        <v>-0.7</v>
      </c>
      <c r="D289" s="31">
        <f t="shared" si="36"/>
        <v>310</v>
      </c>
      <c r="E289" s="31">
        <f t="shared" si="37"/>
        <v>619</v>
      </c>
      <c r="F289" s="31">
        <f t="shared" si="38"/>
        <v>-309</v>
      </c>
      <c r="G289" s="31">
        <f t="shared" si="39"/>
        <v>95481</v>
      </c>
      <c r="M289" s="31">
        <f t="shared" si="40"/>
        <v>0</v>
      </c>
      <c r="N289" s="31">
        <f t="shared" si="41"/>
        <v>0</v>
      </c>
      <c r="P289" s="31">
        <f t="shared" si="42"/>
        <v>0</v>
      </c>
      <c r="Q289" s="31">
        <f t="shared" si="43"/>
        <v>0</v>
      </c>
      <c r="R289" s="31">
        <f t="shared" si="44"/>
        <v>0</v>
      </c>
    </row>
    <row r="290" spans="1:18">
      <c r="A290" s="24">
        <v>27060</v>
      </c>
      <c r="B290" s="25">
        <v>-0.85099999999999998</v>
      </c>
      <c r="C290" s="26">
        <v>0.41</v>
      </c>
      <c r="D290" s="31">
        <f t="shared" si="36"/>
        <v>498</v>
      </c>
      <c r="E290" s="31">
        <f t="shared" si="37"/>
        <v>344</v>
      </c>
      <c r="F290" s="31">
        <f t="shared" si="38"/>
        <v>154</v>
      </c>
      <c r="G290" s="31">
        <f t="shared" si="39"/>
        <v>23716</v>
      </c>
      <c r="M290" s="31">
        <f t="shared" si="40"/>
        <v>0</v>
      </c>
      <c r="N290" s="31">
        <f t="shared" si="41"/>
        <v>0</v>
      </c>
      <c r="P290" s="31">
        <f t="shared" si="42"/>
        <v>0</v>
      </c>
      <c r="Q290" s="31">
        <f t="shared" si="43"/>
        <v>0</v>
      </c>
      <c r="R290" s="31">
        <f t="shared" si="44"/>
        <v>0</v>
      </c>
    </row>
    <row r="291" spans="1:18">
      <c r="A291" s="24">
        <v>27088</v>
      </c>
      <c r="B291" s="25">
        <v>0.186</v>
      </c>
      <c r="C291" s="26">
        <v>0.28000000000000003</v>
      </c>
      <c r="D291" s="31">
        <f t="shared" si="36"/>
        <v>437</v>
      </c>
      <c r="E291" s="31">
        <f t="shared" si="37"/>
        <v>379</v>
      </c>
      <c r="F291" s="31">
        <f t="shared" si="38"/>
        <v>58</v>
      </c>
      <c r="G291" s="31">
        <f t="shared" si="39"/>
        <v>3364</v>
      </c>
      <c r="M291" s="31">
        <f t="shared" si="40"/>
        <v>0</v>
      </c>
      <c r="N291" s="31">
        <f t="shared" si="41"/>
        <v>0</v>
      </c>
      <c r="P291" s="31">
        <f t="shared" si="42"/>
        <v>0</v>
      </c>
      <c r="Q291" s="31">
        <f t="shared" si="43"/>
        <v>0</v>
      </c>
      <c r="R291" s="31">
        <f t="shared" si="44"/>
        <v>0</v>
      </c>
    </row>
    <row r="292" spans="1:18">
      <c r="A292" s="24">
        <v>27119</v>
      </c>
      <c r="B292" s="25">
        <v>-2.1720000000000002</v>
      </c>
      <c r="C292" s="26">
        <v>-2.4599000000000002</v>
      </c>
      <c r="D292" s="31">
        <f t="shared" si="36"/>
        <v>578</v>
      </c>
      <c r="E292" s="31">
        <f t="shared" si="37"/>
        <v>705</v>
      </c>
      <c r="F292" s="31">
        <f t="shared" si="38"/>
        <v>-127</v>
      </c>
      <c r="G292" s="31">
        <f t="shared" si="39"/>
        <v>16129</v>
      </c>
      <c r="M292" s="31">
        <f t="shared" si="40"/>
        <v>0</v>
      </c>
      <c r="N292" s="31">
        <f t="shared" si="41"/>
        <v>0</v>
      </c>
      <c r="P292" s="31">
        <f t="shared" si="42"/>
        <v>0</v>
      </c>
      <c r="Q292" s="31">
        <f t="shared" si="43"/>
        <v>0</v>
      </c>
      <c r="R292" s="31">
        <f t="shared" si="44"/>
        <v>0</v>
      </c>
    </row>
    <row r="293" spans="1:18">
      <c r="A293" s="24">
        <v>27149</v>
      </c>
      <c r="B293" s="25">
        <v>-3.734</v>
      </c>
      <c r="C293" s="26">
        <v>-1.9000999999999999</v>
      </c>
      <c r="D293" s="31">
        <f t="shared" si="36"/>
        <v>634</v>
      </c>
      <c r="E293" s="31">
        <f t="shared" si="37"/>
        <v>691</v>
      </c>
      <c r="F293" s="31">
        <f t="shared" si="38"/>
        <v>-57</v>
      </c>
      <c r="G293" s="31">
        <f t="shared" si="39"/>
        <v>3249</v>
      </c>
      <c r="M293" s="31">
        <f t="shared" si="40"/>
        <v>0</v>
      </c>
      <c r="N293" s="31">
        <f t="shared" si="41"/>
        <v>0</v>
      </c>
      <c r="P293" s="31">
        <f t="shared" si="42"/>
        <v>0</v>
      </c>
      <c r="Q293" s="31">
        <f t="shared" si="43"/>
        <v>0</v>
      </c>
      <c r="R293" s="31">
        <f t="shared" si="44"/>
        <v>0</v>
      </c>
    </row>
    <row r="294" spans="1:18">
      <c r="A294" s="24">
        <v>27180</v>
      </c>
      <c r="B294" s="25">
        <v>-2.7250000000000001</v>
      </c>
      <c r="C294" s="26">
        <v>0.77</v>
      </c>
      <c r="D294" s="31">
        <f t="shared" si="36"/>
        <v>601</v>
      </c>
      <c r="E294" s="31">
        <f t="shared" si="37"/>
        <v>263</v>
      </c>
      <c r="F294" s="31">
        <f t="shared" si="38"/>
        <v>338</v>
      </c>
      <c r="G294" s="31">
        <f t="shared" si="39"/>
        <v>114244</v>
      </c>
      <c r="M294" s="31">
        <f t="shared" si="40"/>
        <v>0</v>
      </c>
      <c r="N294" s="31">
        <f t="shared" si="41"/>
        <v>0</v>
      </c>
      <c r="P294" s="31">
        <f t="shared" si="42"/>
        <v>0</v>
      </c>
      <c r="Q294" s="31">
        <f t="shared" si="43"/>
        <v>0</v>
      </c>
      <c r="R294" s="31">
        <f t="shared" si="44"/>
        <v>0</v>
      </c>
    </row>
    <row r="295" spans="1:18">
      <c r="A295" s="24">
        <v>27210</v>
      </c>
      <c r="B295" s="25">
        <v>-1.2849999999999999</v>
      </c>
      <c r="C295" s="26">
        <v>-2.3498999999999999</v>
      </c>
      <c r="D295" s="31">
        <f t="shared" si="36"/>
        <v>524</v>
      </c>
      <c r="E295" s="31">
        <f t="shared" si="37"/>
        <v>703</v>
      </c>
      <c r="F295" s="31">
        <f t="shared" si="38"/>
        <v>-179</v>
      </c>
      <c r="G295" s="31">
        <f t="shared" si="39"/>
        <v>32041</v>
      </c>
      <c r="M295" s="31">
        <f t="shared" si="40"/>
        <v>0</v>
      </c>
      <c r="N295" s="31">
        <f t="shared" si="41"/>
        <v>0</v>
      </c>
      <c r="P295" s="31">
        <f t="shared" si="42"/>
        <v>0</v>
      </c>
      <c r="Q295" s="31">
        <f t="shared" si="43"/>
        <v>0</v>
      </c>
      <c r="R295" s="31">
        <f t="shared" si="44"/>
        <v>0</v>
      </c>
    </row>
    <row r="296" spans="1:18">
      <c r="A296" s="24">
        <v>27241</v>
      </c>
      <c r="B296" s="25">
        <v>-7.5910000000000002</v>
      </c>
      <c r="C296" s="26">
        <v>-0.38009999999999999</v>
      </c>
      <c r="D296" s="31">
        <f t="shared" si="36"/>
        <v>697</v>
      </c>
      <c r="E296" s="31">
        <f t="shared" si="37"/>
        <v>578</v>
      </c>
      <c r="F296" s="31">
        <f t="shared" si="38"/>
        <v>119</v>
      </c>
      <c r="G296" s="31">
        <f t="shared" si="39"/>
        <v>14161</v>
      </c>
      <c r="M296" s="31">
        <f t="shared" si="40"/>
        <v>0</v>
      </c>
      <c r="N296" s="31">
        <f t="shared" si="41"/>
        <v>0</v>
      </c>
      <c r="P296" s="31">
        <f t="shared" si="42"/>
        <v>0</v>
      </c>
      <c r="Q296" s="31">
        <f t="shared" si="43"/>
        <v>0</v>
      </c>
      <c r="R296" s="31">
        <f t="shared" si="44"/>
        <v>0</v>
      </c>
    </row>
    <row r="297" spans="1:18">
      <c r="A297" s="24">
        <v>27272</v>
      </c>
      <c r="B297" s="25">
        <v>-8.2829999999999995</v>
      </c>
      <c r="C297" s="26">
        <v>-1.44</v>
      </c>
      <c r="D297" s="31">
        <f t="shared" si="36"/>
        <v>704</v>
      </c>
      <c r="E297" s="31">
        <f t="shared" si="37"/>
        <v>671</v>
      </c>
      <c r="F297" s="31">
        <f t="shared" si="38"/>
        <v>33</v>
      </c>
      <c r="G297" s="31">
        <f t="shared" si="39"/>
        <v>1089</v>
      </c>
      <c r="M297" s="31">
        <f t="shared" si="40"/>
        <v>0</v>
      </c>
      <c r="N297" s="31">
        <f t="shared" si="41"/>
        <v>0</v>
      </c>
      <c r="P297" s="31">
        <f t="shared" si="42"/>
        <v>0</v>
      </c>
      <c r="Q297" s="31">
        <f t="shared" si="43"/>
        <v>0</v>
      </c>
      <c r="R297" s="31">
        <f t="shared" si="44"/>
        <v>0</v>
      </c>
    </row>
    <row r="298" spans="1:18">
      <c r="A298" s="24">
        <v>27302</v>
      </c>
      <c r="B298" s="25">
        <v>-11.698</v>
      </c>
      <c r="C298" s="26">
        <v>1.9100999999999999</v>
      </c>
      <c r="D298" s="31">
        <f t="shared" si="36"/>
        <v>716</v>
      </c>
      <c r="E298" s="31">
        <f t="shared" si="37"/>
        <v>100</v>
      </c>
      <c r="F298" s="31">
        <f t="shared" si="38"/>
        <v>616</v>
      </c>
      <c r="G298" s="31">
        <f t="shared" si="39"/>
        <v>379456</v>
      </c>
      <c r="M298" s="31">
        <f t="shared" si="40"/>
        <v>0</v>
      </c>
      <c r="N298" s="31">
        <f t="shared" si="41"/>
        <v>1</v>
      </c>
      <c r="P298" s="31">
        <f t="shared" si="42"/>
        <v>0</v>
      </c>
      <c r="Q298" s="31">
        <f t="shared" si="43"/>
        <v>0</v>
      </c>
      <c r="R298" s="31">
        <f t="shared" si="44"/>
        <v>0</v>
      </c>
    </row>
    <row r="299" spans="1:18">
      <c r="A299" s="24">
        <v>27333</v>
      </c>
      <c r="B299" s="25">
        <v>16.571999999999999</v>
      </c>
      <c r="C299" s="26">
        <v>4.3099999999999996</v>
      </c>
      <c r="D299" s="31">
        <f t="shared" si="36"/>
        <v>1</v>
      </c>
      <c r="E299" s="31">
        <f t="shared" si="37"/>
        <v>11</v>
      </c>
      <c r="F299" s="31">
        <f t="shared" si="38"/>
        <v>-10</v>
      </c>
      <c r="G299" s="31">
        <f t="shared" si="39"/>
        <v>100</v>
      </c>
      <c r="M299" s="31">
        <f t="shared" si="40"/>
        <v>0</v>
      </c>
      <c r="N299" s="31">
        <f t="shared" si="41"/>
        <v>0</v>
      </c>
      <c r="P299" s="31">
        <f t="shared" si="42"/>
        <v>0</v>
      </c>
      <c r="Q299" s="31">
        <f t="shared" si="43"/>
        <v>0</v>
      </c>
      <c r="R299" s="31">
        <f t="shared" si="44"/>
        <v>1</v>
      </c>
    </row>
    <row r="300" spans="1:18">
      <c r="A300" s="24">
        <v>27363</v>
      </c>
      <c r="B300" s="25">
        <v>-4.4790000000000001</v>
      </c>
      <c r="C300" s="26">
        <v>1.03</v>
      </c>
      <c r="D300" s="31">
        <f t="shared" si="36"/>
        <v>655</v>
      </c>
      <c r="E300" s="31">
        <f t="shared" si="37"/>
        <v>215</v>
      </c>
      <c r="F300" s="31">
        <f t="shared" si="38"/>
        <v>440</v>
      </c>
      <c r="G300" s="31">
        <f t="shared" si="39"/>
        <v>193600</v>
      </c>
      <c r="M300" s="31">
        <f t="shared" si="40"/>
        <v>0</v>
      </c>
      <c r="N300" s="31">
        <f t="shared" si="41"/>
        <v>0</v>
      </c>
      <c r="P300" s="31">
        <f t="shared" si="42"/>
        <v>0</v>
      </c>
      <c r="Q300" s="31">
        <f t="shared" si="43"/>
        <v>0</v>
      </c>
      <c r="R300" s="31">
        <f t="shared" si="44"/>
        <v>0</v>
      </c>
    </row>
    <row r="301" spans="1:18">
      <c r="A301" s="24">
        <v>27394</v>
      </c>
      <c r="B301" s="25">
        <v>-1.7709999999999999</v>
      </c>
      <c r="C301" s="26">
        <v>0.2</v>
      </c>
      <c r="D301" s="31">
        <f t="shared" si="36"/>
        <v>558</v>
      </c>
      <c r="E301" s="31">
        <f t="shared" si="37"/>
        <v>405</v>
      </c>
      <c r="F301" s="31">
        <f t="shared" si="38"/>
        <v>153</v>
      </c>
      <c r="G301" s="31">
        <f t="shared" si="39"/>
        <v>23409</v>
      </c>
      <c r="M301" s="31">
        <f t="shared" si="40"/>
        <v>0</v>
      </c>
      <c r="N301" s="31">
        <f t="shared" si="41"/>
        <v>0</v>
      </c>
      <c r="P301" s="31">
        <f t="shared" si="42"/>
        <v>0</v>
      </c>
      <c r="Q301" s="31">
        <f t="shared" si="43"/>
        <v>0</v>
      </c>
      <c r="R301" s="31">
        <f t="shared" si="44"/>
        <v>0</v>
      </c>
    </row>
    <row r="302" spans="1:18">
      <c r="A302" s="24">
        <v>27425</v>
      </c>
      <c r="B302" s="25">
        <v>12.513</v>
      </c>
      <c r="C302" s="26">
        <v>3.97</v>
      </c>
      <c r="D302" s="31">
        <f t="shared" si="36"/>
        <v>3</v>
      </c>
      <c r="E302" s="31">
        <f t="shared" si="37"/>
        <v>17</v>
      </c>
      <c r="F302" s="31">
        <f t="shared" si="38"/>
        <v>-14</v>
      </c>
      <c r="G302" s="31">
        <f t="shared" si="39"/>
        <v>196</v>
      </c>
      <c r="M302" s="31">
        <f t="shared" si="40"/>
        <v>0</v>
      </c>
      <c r="N302" s="31">
        <f t="shared" si="41"/>
        <v>0</v>
      </c>
      <c r="P302" s="31">
        <f t="shared" si="42"/>
        <v>0</v>
      </c>
      <c r="Q302" s="31">
        <f t="shared" si="43"/>
        <v>0</v>
      </c>
      <c r="R302" s="31">
        <f t="shared" si="44"/>
        <v>1</v>
      </c>
    </row>
    <row r="303" spans="1:18">
      <c r="A303" s="24">
        <v>27453</v>
      </c>
      <c r="B303" s="25">
        <v>6.7419999999999991</v>
      </c>
      <c r="C303" s="26">
        <v>1.72</v>
      </c>
      <c r="D303" s="31">
        <f t="shared" si="36"/>
        <v>48</v>
      </c>
      <c r="E303" s="31">
        <f t="shared" si="37"/>
        <v>119</v>
      </c>
      <c r="F303" s="31">
        <f t="shared" si="38"/>
        <v>-71</v>
      </c>
      <c r="G303" s="31">
        <f t="shared" si="39"/>
        <v>5041</v>
      </c>
      <c r="M303" s="31">
        <f t="shared" si="40"/>
        <v>0</v>
      </c>
      <c r="N303" s="31">
        <f t="shared" si="41"/>
        <v>0</v>
      </c>
      <c r="P303" s="31">
        <f t="shared" si="42"/>
        <v>0</v>
      </c>
      <c r="Q303" s="31">
        <f t="shared" si="43"/>
        <v>0</v>
      </c>
      <c r="R303" s="31">
        <f t="shared" si="44"/>
        <v>0</v>
      </c>
    </row>
    <row r="304" spans="1:18">
      <c r="A304" s="24">
        <v>27484</v>
      </c>
      <c r="B304" s="25">
        <v>2.3660000000000001</v>
      </c>
      <c r="C304" s="26">
        <v>-1.9400999999999999</v>
      </c>
      <c r="D304" s="31">
        <f t="shared" si="36"/>
        <v>265</v>
      </c>
      <c r="E304" s="31">
        <f t="shared" si="37"/>
        <v>695</v>
      </c>
      <c r="F304" s="31">
        <f t="shared" si="38"/>
        <v>-430</v>
      </c>
      <c r="G304" s="31">
        <f t="shared" si="39"/>
        <v>184900</v>
      </c>
      <c r="M304" s="31">
        <f t="shared" si="40"/>
        <v>0</v>
      </c>
      <c r="N304" s="31">
        <f t="shared" si="41"/>
        <v>0</v>
      </c>
      <c r="P304" s="31">
        <f t="shared" si="42"/>
        <v>0</v>
      </c>
      <c r="Q304" s="31">
        <f t="shared" si="43"/>
        <v>0</v>
      </c>
      <c r="R304" s="31">
        <f t="shared" si="44"/>
        <v>0</v>
      </c>
    </row>
    <row r="305" spans="1:18">
      <c r="A305" s="24">
        <v>27514</v>
      </c>
      <c r="B305" s="25">
        <v>4.93</v>
      </c>
      <c r="C305" s="26">
        <v>-1.07</v>
      </c>
      <c r="D305" s="31">
        <f t="shared" si="36"/>
        <v>113</v>
      </c>
      <c r="E305" s="31">
        <f t="shared" si="37"/>
        <v>659</v>
      </c>
      <c r="F305" s="31">
        <f t="shared" si="38"/>
        <v>-546</v>
      </c>
      <c r="G305" s="31">
        <f t="shared" si="39"/>
        <v>298116</v>
      </c>
      <c r="M305" s="31">
        <f t="shared" si="40"/>
        <v>0</v>
      </c>
      <c r="N305" s="31">
        <f t="shared" si="41"/>
        <v>0</v>
      </c>
      <c r="P305" s="31">
        <f t="shared" si="42"/>
        <v>0</v>
      </c>
      <c r="Q305" s="31">
        <f t="shared" si="43"/>
        <v>0</v>
      </c>
      <c r="R305" s="31">
        <f t="shared" si="44"/>
        <v>0</v>
      </c>
    </row>
    <row r="306" spans="1:18">
      <c r="A306" s="24">
        <v>27545</v>
      </c>
      <c r="B306" s="25">
        <v>5.0860000000000003</v>
      </c>
      <c r="C306" s="26">
        <v>2.31</v>
      </c>
      <c r="D306" s="31">
        <f t="shared" si="36"/>
        <v>99</v>
      </c>
      <c r="E306" s="31">
        <f t="shared" si="37"/>
        <v>57</v>
      </c>
      <c r="F306" s="31">
        <f t="shared" si="38"/>
        <v>42</v>
      </c>
      <c r="G306" s="31">
        <f t="shared" si="39"/>
        <v>1764</v>
      </c>
      <c r="M306" s="31">
        <f t="shared" si="40"/>
        <v>0</v>
      </c>
      <c r="N306" s="31">
        <f t="shared" si="41"/>
        <v>0</v>
      </c>
      <c r="P306" s="31">
        <f t="shared" si="42"/>
        <v>0</v>
      </c>
      <c r="Q306" s="31">
        <f t="shared" si="43"/>
        <v>0</v>
      </c>
      <c r="R306" s="31">
        <f t="shared" si="44"/>
        <v>0</v>
      </c>
    </row>
    <row r="307" spans="1:18">
      <c r="A307" s="24">
        <v>27575</v>
      </c>
      <c r="B307" s="25">
        <v>4.6189999999999998</v>
      </c>
      <c r="C307" s="26">
        <v>1.5999000000000001</v>
      </c>
      <c r="D307" s="31">
        <f t="shared" si="36"/>
        <v>128</v>
      </c>
      <c r="E307" s="31">
        <f t="shared" si="37"/>
        <v>132</v>
      </c>
      <c r="F307" s="31">
        <f t="shared" si="38"/>
        <v>-4</v>
      </c>
      <c r="G307" s="31">
        <f t="shared" si="39"/>
        <v>16</v>
      </c>
      <c r="M307" s="31">
        <f t="shared" si="40"/>
        <v>0</v>
      </c>
      <c r="N307" s="31">
        <f t="shared" si="41"/>
        <v>0</v>
      </c>
      <c r="P307" s="31">
        <f t="shared" si="42"/>
        <v>0</v>
      </c>
      <c r="Q307" s="31">
        <f t="shared" si="43"/>
        <v>0</v>
      </c>
      <c r="R307" s="31">
        <f t="shared" si="44"/>
        <v>0</v>
      </c>
    </row>
    <row r="308" spans="1:18">
      <c r="A308" s="24">
        <v>27606</v>
      </c>
      <c r="B308" s="25">
        <v>-6.5869999999999997</v>
      </c>
      <c r="C308" s="26">
        <v>-0.26989999999999997</v>
      </c>
      <c r="D308" s="31">
        <f t="shared" si="36"/>
        <v>689</v>
      </c>
      <c r="E308" s="31">
        <f t="shared" si="37"/>
        <v>561</v>
      </c>
      <c r="F308" s="31">
        <f t="shared" si="38"/>
        <v>128</v>
      </c>
      <c r="G308" s="31">
        <f t="shared" si="39"/>
        <v>16384</v>
      </c>
      <c r="M308" s="31">
        <f t="shared" si="40"/>
        <v>0</v>
      </c>
      <c r="N308" s="31">
        <f t="shared" si="41"/>
        <v>0</v>
      </c>
      <c r="P308" s="31">
        <f t="shared" si="42"/>
        <v>0</v>
      </c>
      <c r="Q308" s="31">
        <f t="shared" si="43"/>
        <v>0</v>
      </c>
      <c r="R308" s="31">
        <f t="shared" si="44"/>
        <v>0</v>
      </c>
    </row>
    <row r="309" spans="1:18">
      <c r="A309" s="24">
        <v>27637</v>
      </c>
      <c r="B309" s="25">
        <v>-1.4430000000000001</v>
      </c>
      <c r="C309" s="26">
        <v>-0.19</v>
      </c>
      <c r="D309" s="31">
        <f t="shared" si="36"/>
        <v>534</v>
      </c>
      <c r="E309" s="31">
        <f t="shared" si="37"/>
        <v>544</v>
      </c>
      <c r="F309" s="31">
        <f t="shared" si="38"/>
        <v>-10</v>
      </c>
      <c r="G309" s="31">
        <f t="shared" si="39"/>
        <v>100</v>
      </c>
      <c r="M309" s="31">
        <f t="shared" si="40"/>
        <v>0</v>
      </c>
      <c r="N309" s="31">
        <f t="shared" si="41"/>
        <v>0</v>
      </c>
      <c r="P309" s="31">
        <f t="shared" si="42"/>
        <v>0</v>
      </c>
      <c r="Q309" s="31">
        <f t="shared" si="43"/>
        <v>0</v>
      </c>
      <c r="R309" s="31">
        <f t="shared" si="44"/>
        <v>0</v>
      </c>
    </row>
    <row r="310" spans="1:18">
      <c r="A310" s="24">
        <v>27667</v>
      </c>
      <c r="B310" s="25">
        <v>-3.28</v>
      </c>
      <c r="C310" s="26">
        <v>-0.62009999999999998</v>
      </c>
      <c r="D310" s="31">
        <f t="shared" si="36"/>
        <v>622</v>
      </c>
      <c r="E310" s="31">
        <f t="shared" si="37"/>
        <v>614</v>
      </c>
      <c r="F310" s="31">
        <f t="shared" si="38"/>
        <v>8</v>
      </c>
      <c r="G310" s="31">
        <f t="shared" si="39"/>
        <v>64</v>
      </c>
      <c r="M310" s="31">
        <f t="shared" si="40"/>
        <v>0</v>
      </c>
      <c r="N310" s="31">
        <f t="shared" si="41"/>
        <v>0</v>
      </c>
      <c r="P310" s="31">
        <f t="shared" si="42"/>
        <v>0</v>
      </c>
      <c r="Q310" s="31">
        <f t="shared" si="43"/>
        <v>0</v>
      </c>
      <c r="R310" s="31">
        <f t="shared" si="44"/>
        <v>0</v>
      </c>
    </row>
    <row r="311" spans="1:18">
      <c r="A311" s="24">
        <v>27698</v>
      </c>
      <c r="B311" s="25">
        <v>6.3659999999999997</v>
      </c>
      <c r="C311" s="26">
        <v>3.9300999999999999</v>
      </c>
      <c r="D311" s="31">
        <f t="shared" si="36"/>
        <v>56</v>
      </c>
      <c r="E311" s="31">
        <f t="shared" si="37"/>
        <v>19</v>
      </c>
      <c r="F311" s="31">
        <f t="shared" si="38"/>
        <v>37</v>
      </c>
      <c r="G311" s="31">
        <f t="shared" si="39"/>
        <v>1369</v>
      </c>
      <c r="M311" s="31">
        <f t="shared" si="40"/>
        <v>0</v>
      </c>
      <c r="N311" s="31">
        <f t="shared" si="41"/>
        <v>0</v>
      </c>
      <c r="P311" s="31">
        <f t="shared" si="42"/>
        <v>0</v>
      </c>
      <c r="Q311" s="31">
        <f t="shared" si="43"/>
        <v>0</v>
      </c>
      <c r="R311" s="31">
        <f t="shared" si="44"/>
        <v>1</v>
      </c>
    </row>
    <row r="312" spans="1:18">
      <c r="A312" s="24">
        <v>27728</v>
      </c>
      <c r="B312" s="25">
        <v>3.1339999999999999</v>
      </c>
      <c r="C312" s="26">
        <v>-0.22</v>
      </c>
      <c r="D312" s="31">
        <f t="shared" si="36"/>
        <v>222</v>
      </c>
      <c r="E312" s="31">
        <f t="shared" si="37"/>
        <v>550</v>
      </c>
      <c r="F312" s="31">
        <f t="shared" si="38"/>
        <v>-328</v>
      </c>
      <c r="G312" s="31">
        <f t="shared" si="39"/>
        <v>107584</v>
      </c>
      <c r="M312" s="31">
        <f t="shared" si="40"/>
        <v>0</v>
      </c>
      <c r="N312" s="31">
        <f t="shared" si="41"/>
        <v>0</v>
      </c>
      <c r="P312" s="31">
        <f t="shared" si="42"/>
        <v>0</v>
      </c>
      <c r="Q312" s="31">
        <f t="shared" si="43"/>
        <v>0</v>
      </c>
      <c r="R312" s="31">
        <f t="shared" si="44"/>
        <v>0</v>
      </c>
    </row>
    <row r="313" spans="1:18">
      <c r="A313" s="24">
        <v>27759</v>
      </c>
      <c r="B313" s="25">
        <v>-0.96399999999999997</v>
      </c>
      <c r="C313" s="26">
        <v>2.64</v>
      </c>
      <c r="D313" s="31">
        <f t="shared" si="36"/>
        <v>501</v>
      </c>
      <c r="E313" s="31">
        <f t="shared" si="37"/>
        <v>46</v>
      </c>
      <c r="F313" s="31">
        <f t="shared" si="38"/>
        <v>455</v>
      </c>
      <c r="G313" s="31">
        <f t="shared" si="39"/>
        <v>207025</v>
      </c>
      <c r="M313" s="31">
        <f t="shared" si="40"/>
        <v>0</v>
      </c>
      <c r="N313" s="31">
        <f t="shared" si="41"/>
        <v>0</v>
      </c>
      <c r="P313" s="31">
        <f t="shared" si="42"/>
        <v>0</v>
      </c>
      <c r="Q313" s="31">
        <f t="shared" si="43"/>
        <v>0</v>
      </c>
      <c r="R313" s="31">
        <f t="shared" si="44"/>
        <v>0</v>
      </c>
    </row>
    <row r="314" spans="1:18">
      <c r="A314" s="24">
        <v>27790</v>
      </c>
      <c r="B314" s="25">
        <v>11.993</v>
      </c>
      <c r="C314" s="26">
        <v>1.98</v>
      </c>
      <c r="D314" s="31">
        <f t="shared" si="36"/>
        <v>4</v>
      </c>
      <c r="E314" s="31">
        <f t="shared" si="37"/>
        <v>89</v>
      </c>
      <c r="F314" s="31">
        <f t="shared" si="38"/>
        <v>-85</v>
      </c>
      <c r="G314" s="31">
        <f t="shared" si="39"/>
        <v>7225</v>
      </c>
      <c r="M314" s="31">
        <f t="shared" si="40"/>
        <v>0</v>
      </c>
      <c r="N314" s="31">
        <f t="shared" si="41"/>
        <v>0</v>
      </c>
      <c r="P314" s="31">
        <f t="shared" si="42"/>
        <v>0</v>
      </c>
      <c r="Q314" s="31">
        <f t="shared" si="43"/>
        <v>0</v>
      </c>
      <c r="R314" s="31">
        <f t="shared" si="44"/>
        <v>0</v>
      </c>
    </row>
    <row r="315" spans="1:18">
      <c r="A315" s="24">
        <v>27819</v>
      </c>
      <c r="B315" s="25">
        <v>-0.57999999999999996</v>
      </c>
      <c r="C315" s="26">
        <v>0.7</v>
      </c>
      <c r="D315" s="31">
        <f t="shared" si="36"/>
        <v>484</v>
      </c>
      <c r="E315" s="31">
        <f t="shared" si="37"/>
        <v>273</v>
      </c>
      <c r="F315" s="31">
        <f t="shared" si="38"/>
        <v>211</v>
      </c>
      <c r="G315" s="31">
        <f t="shared" si="39"/>
        <v>44521</v>
      </c>
      <c r="M315" s="31">
        <f t="shared" si="40"/>
        <v>0</v>
      </c>
      <c r="N315" s="31">
        <f t="shared" si="41"/>
        <v>0</v>
      </c>
      <c r="P315" s="31">
        <f t="shared" si="42"/>
        <v>0</v>
      </c>
      <c r="Q315" s="31">
        <f t="shared" si="43"/>
        <v>0</v>
      </c>
      <c r="R315" s="31">
        <f t="shared" si="44"/>
        <v>0</v>
      </c>
    </row>
    <row r="316" spans="1:18">
      <c r="A316" s="24">
        <v>27850</v>
      </c>
      <c r="B316" s="25">
        <v>3.258</v>
      </c>
      <c r="C316" s="26">
        <v>1.17</v>
      </c>
      <c r="D316" s="31">
        <f t="shared" si="36"/>
        <v>215</v>
      </c>
      <c r="E316" s="31">
        <f t="shared" si="37"/>
        <v>187</v>
      </c>
      <c r="F316" s="31">
        <f t="shared" si="38"/>
        <v>28</v>
      </c>
      <c r="G316" s="31">
        <f t="shared" si="39"/>
        <v>784</v>
      </c>
      <c r="M316" s="31">
        <f t="shared" si="40"/>
        <v>0</v>
      </c>
      <c r="N316" s="31">
        <f t="shared" si="41"/>
        <v>0</v>
      </c>
      <c r="P316" s="31">
        <f t="shared" si="42"/>
        <v>0</v>
      </c>
      <c r="Q316" s="31">
        <f t="shared" si="43"/>
        <v>0</v>
      </c>
      <c r="R316" s="31">
        <f t="shared" si="44"/>
        <v>0</v>
      </c>
    </row>
    <row r="317" spans="1:18">
      <c r="A317" s="24">
        <v>27880</v>
      </c>
      <c r="B317" s="25">
        <v>-0.98899999999999999</v>
      </c>
      <c r="C317" s="26">
        <v>0.57999999999999996</v>
      </c>
      <c r="D317" s="31">
        <f t="shared" si="36"/>
        <v>504</v>
      </c>
      <c r="E317" s="31">
        <f t="shared" si="37"/>
        <v>299</v>
      </c>
      <c r="F317" s="31">
        <f t="shared" si="38"/>
        <v>205</v>
      </c>
      <c r="G317" s="31">
        <f t="shared" si="39"/>
        <v>42025</v>
      </c>
      <c r="M317" s="31">
        <f t="shared" si="40"/>
        <v>0</v>
      </c>
      <c r="N317" s="31">
        <f t="shared" si="41"/>
        <v>0</v>
      </c>
      <c r="P317" s="31">
        <f t="shared" si="42"/>
        <v>0</v>
      </c>
      <c r="Q317" s="31">
        <f t="shared" si="43"/>
        <v>0</v>
      </c>
      <c r="R317" s="31">
        <f t="shared" si="44"/>
        <v>0</v>
      </c>
    </row>
    <row r="318" spans="1:18">
      <c r="A318" s="24">
        <v>27911</v>
      </c>
      <c r="B318" s="25">
        <v>-0.73099999999999998</v>
      </c>
      <c r="C318" s="26">
        <v>-0.88</v>
      </c>
      <c r="D318" s="31">
        <f t="shared" si="36"/>
        <v>493</v>
      </c>
      <c r="E318" s="31">
        <f t="shared" si="37"/>
        <v>636</v>
      </c>
      <c r="F318" s="31">
        <f t="shared" si="38"/>
        <v>-143</v>
      </c>
      <c r="G318" s="31">
        <f t="shared" si="39"/>
        <v>20449</v>
      </c>
      <c r="M318" s="31">
        <f t="shared" si="40"/>
        <v>0</v>
      </c>
      <c r="N318" s="31">
        <f t="shared" si="41"/>
        <v>0</v>
      </c>
      <c r="P318" s="31">
        <f t="shared" si="42"/>
        <v>0</v>
      </c>
      <c r="Q318" s="31">
        <f t="shared" si="43"/>
        <v>0</v>
      </c>
      <c r="R318" s="31">
        <f t="shared" si="44"/>
        <v>0</v>
      </c>
    </row>
    <row r="319" spans="1:18">
      <c r="A319" s="24">
        <v>27941</v>
      </c>
      <c r="B319" s="25">
        <v>4.2729999999999997</v>
      </c>
      <c r="C319" s="26">
        <v>1.43</v>
      </c>
      <c r="D319" s="31">
        <f t="shared" si="36"/>
        <v>148</v>
      </c>
      <c r="E319" s="31">
        <f t="shared" si="37"/>
        <v>149</v>
      </c>
      <c r="F319" s="31">
        <f t="shared" si="38"/>
        <v>-1</v>
      </c>
      <c r="G319" s="31">
        <f t="shared" si="39"/>
        <v>1</v>
      </c>
      <c r="M319" s="31">
        <f t="shared" si="40"/>
        <v>0</v>
      </c>
      <c r="N319" s="31">
        <f t="shared" si="41"/>
        <v>0</v>
      </c>
      <c r="P319" s="31">
        <f t="shared" si="42"/>
        <v>0</v>
      </c>
      <c r="Q319" s="31">
        <f t="shared" si="43"/>
        <v>0</v>
      </c>
      <c r="R319" s="31">
        <f t="shared" si="44"/>
        <v>0</v>
      </c>
    </row>
    <row r="320" spans="1:18">
      <c r="A320" s="24">
        <v>27972</v>
      </c>
      <c r="B320" s="25">
        <v>-0.68500000000000005</v>
      </c>
      <c r="C320" s="26">
        <v>1.1599999999999999</v>
      </c>
      <c r="D320" s="31">
        <f t="shared" si="36"/>
        <v>490</v>
      </c>
      <c r="E320" s="31">
        <f t="shared" si="37"/>
        <v>191</v>
      </c>
      <c r="F320" s="31">
        <f t="shared" si="38"/>
        <v>299</v>
      </c>
      <c r="G320" s="31">
        <f t="shared" si="39"/>
        <v>89401</v>
      </c>
      <c r="M320" s="31">
        <f t="shared" si="40"/>
        <v>0</v>
      </c>
      <c r="N320" s="31">
        <f t="shared" si="41"/>
        <v>0</v>
      </c>
      <c r="P320" s="31">
        <f t="shared" si="42"/>
        <v>0</v>
      </c>
      <c r="Q320" s="31">
        <f t="shared" si="43"/>
        <v>0</v>
      </c>
      <c r="R320" s="31">
        <f t="shared" si="44"/>
        <v>0</v>
      </c>
    </row>
    <row r="321" spans="1:18">
      <c r="A321" s="24">
        <v>28003</v>
      </c>
      <c r="B321" s="25">
        <v>0.14099999999999999</v>
      </c>
      <c r="C321" s="26">
        <v>1.7499</v>
      </c>
      <c r="D321" s="31">
        <f t="shared" si="36"/>
        <v>440</v>
      </c>
      <c r="E321" s="31">
        <f t="shared" si="37"/>
        <v>116</v>
      </c>
      <c r="F321" s="31">
        <f t="shared" si="38"/>
        <v>324</v>
      </c>
      <c r="G321" s="31">
        <f t="shared" si="39"/>
        <v>104976</v>
      </c>
      <c r="M321" s="31">
        <f t="shared" si="40"/>
        <v>0</v>
      </c>
      <c r="N321" s="31">
        <f t="shared" si="41"/>
        <v>0</v>
      </c>
      <c r="P321" s="31">
        <f t="shared" si="42"/>
        <v>0</v>
      </c>
      <c r="Q321" s="31">
        <f t="shared" si="43"/>
        <v>0</v>
      </c>
      <c r="R321" s="31">
        <f t="shared" si="44"/>
        <v>0</v>
      </c>
    </row>
    <row r="322" spans="1:18">
      <c r="A322" s="24">
        <v>28033</v>
      </c>
      <c r="B322" s="25">
        <v>2.4649999999999999</v>
      </c>
      <c r="C322" s="26">
        <v>1.3601000000000001</v>
      </c>
      <c r="D322" s="31">
        <f t="shared" si="36"/>
        <v>260</v>
      </c>
      <c r="E322" s="31">
        <f t="shared" si="37"/>
        <v>160</v>
      </c>
      <c r="F322" s="31">
        <f t="shared" si="38"/>
        <v>100</v>
      </c>
      <c r="G322" s="31">
        <f t="shared" si="39"/>
        <v>10000</v>
      </c>
      <c r="M322" s="31">
        <f t="shared" si="40"/>
        <v>0</v>
      </c>
      <c r="N322" s="31">
        <f t="shared" si="41"/>
        <v>0</v>
      </c>
      <c r="P322" s="31">
        <f t="shared" si="42"/>
        <v>0</v>
      </c>
      <c r="Q322" s="31">
        <f t="shared" si="43"/>
        <v>0</v>
      </c>
      <c r="R322" s="31">
        <f t="shared" si="44"/>
        <v>0</v>
      </c>
    </row>
    <row r="323" spans="1:18">
      <c r="A323" s="24">
        <v>28064</v>
      </c>
      <c r="B323" s="25">
        <v>-2.0550000000000002</v>
      </c>
      <c r="C323" s="26">
        <v>1.08</v>
      </c>
      <c r="D323" s="31">
        <f t="shared" ref="D323:D386" si="45">RANK(B323,B$2:B$721,0)</f>
        <v>573</v>
      </c>
      <c r="E323" s="31">
        <f t="shared" ref="E323:E386" si="46">RANK(C323,C$2:C$721,0)</f>
        <v>204</v>
      </c>
      <c r="F323" s="31">
        <f t="shared" ref="F323:F386" si="47">D323-E323</f>
        <v>369</v>
      </c>
      <c r="G323" s="31">
        <f t="shared" ref="G323:G386" si="48">F323^2</f>
        <v>136161</v>
      </c>
      <c r="M323" s="31">
        <f t="shared" ref="M323:M386" si="49">IF(B323&lt;$H$4+$H$7*$H$5,1,0)</f>
        <v>0</v>
      </c>
      <c r="N323" s="31">
        <f t="shared" ref="N323:N386" si="50">IF(B323&lt;($H$4+$I$6*$H$5),1,0)</f>
        <v>0</v>
      </c>
      <c r="P323" s="31">
        <f t="shared" ref="P323:P386" si="51">IF(C323&lt;$I$4+$H$8*$I$5,1,0)</f>
        <v>0</v>
      </c>
      <c r="Q323" s="31">
        <f t="shared" ref="Q323:Q386" si="52">IF(C323&lt;$I$4+$I$6*$I$5,1,0)</f>
        <v>0</v>
      </c>
      <c r="R323" s="31">
        <f t="shared" ref="R323:R386" si="53">IF(C323&gt;$I$4-$I$6*$I$5,1,0)</f>
        <v>0</v>
      </c>
    </row>
    <row r="324" spans="1:18">
      <c r="A324" s="24">
        <v>28094</v>
      </c>
      <c r="B324" s="25">
        <v>-9.0999999999999998E-2</v>
      </c>
      <c r="C324" s="26">
        <v>2.44</v>
      </c>
      <c r="D324" s="31">
        <f t="shared" si="45"/>
        <v>458</v>
      </c>
      <c r="E324" s="31">
        <f t="shared" si="46"/>
        <v>51</v>
      </c>
      <c r="F324" s="31">
        <f t="shared" si="47"/>
        <v>407</v>
      </c>
      <c r="G324" s="31">
        <f t="shared" si="48"/>
        <v>165649</v>
      </c>
      <c r="M324" s="31">
        <f t="shared" si="49"/>
        <v>0</v>
      </c>
      <c r="N324" s="31">
        <f t="shared" si="50"/>
        <v>0</v>
      </c>
      <c r="P324" s="31">
        <f t="shared" si="51"/>
        <v>0</v>
      </c>
      <c r="Q324" s="31">
        <f t="shared" si="52"/>
        <v>0</v>
      </c>
      <c r="R324" s="31">
        <f t="shared" si="53"/>
        <v>0</v>
      </c>
    </row>
    <row r="325" spans="1:18">
      <c r="A325" s="24">
        <v>28125</v>
      </c>
      <c r="B325" s="25">
        <v>5.3959999999999999</v>
      </c>
      <c r="C325" s="26">
        <v>1.8399000000000001</v>
      </c>
      <c r="D325" s="31">
        <f t="shared" si="45"/>
        <v>80</v>
      </c>
      <c r="E325" s="31">
        <f t="shared" si="46"/>
        <v>107</v>
      </c>
      <c r="F325" s="31">
        <f t="shared" si="47"/>
        <v>-27</v>
      </c>
      <c r="G325" s="31">
        <f t="shared" si="48"/>
        <v>729</v>
      </c>
      <c r="M325" s="31">
        <f t="shared" si="49"/>
        <v>0</v>
      </c>
      <c r="N325" s="31">
        <f t="shared" si="50"/>
        <v>0</v>
      </c>
      <c r="P325" s="31">
        <f t="shared" si="51"/>
        <v>0</v>
      </c>
      <c r="Q325" s="31">
        <f t="shared" si="52"/>
        <v>0</v>
      </c>
      <c r="R325" s="31">
        <f t="shared" si="53"/>
        <v>0</v>
      </c>
    </row>
    <row r="326" spans="1:18">
      <c r="A326" s="24">
        <v>28156</v>
      </c>
      <c r="B326" s="25">
        <v>-4.8940000000000001</v>
      </c>
      <c r="C326" s="26">
        <v>-1.94</v>
      </c>
      <c r="D326" s="31">
        <f t="shared" si="45"/>
        <v>664</v>
      </c>
      <c r="E326" s="31">
        <f t="shared" si="46"/>
        <v>694</v>
      </c>
      <c r="F326" s="31">
        <f t="shared" si="47"/>
        <v>-30</v>
      </c>
      <c r="G326" s="31">
        <f t="shared" si="48"/>
        <v>900</v>
      </c>
      <c r="M326" s="31">
        <f t="shared" si="49"/>
        <v>0</v>
      </c>
      <c r="N326" s="31">
        <f t="shared" si="50"/>
        <v>0</v>
      </c>
      <c r="P326" s="31">
        <f t="shared" si="51"/>
        <v>0</v>
      </c>
      <c r="Q326" s="31">
        <f t="shared" si="52"/>
        <v>0</v>
      </c>
      <c r="R326" s="31">
        <f t="shared" si="53"/>
        <v>0</v>
      </c>
    </row>
    <row r="327" spans="1:18">
      <c r="A327" s="24">
        <v>28184</v>
      </c>
      <c r="B327" s="25">
        <v>-1.5109999999999999</v>
      </c>
      <c r="C327" s="26">
        <v>0.42</v>
      </c>
      <c r="D327" s="31">
        <f t="shared" si="45"/>
        <v>538</v>
      </c>
      <c r="E327" s="31">
        <f t="shared" si="46"/>
        <v>342</v>
      </c>
      <c r="F327" s="31">
        <f t="shared" si="47"/>
        <v>196</v>
      </c>
      <c r="G327" s="31">
        <f t="shared" si="48"/>
        <v>38416</v>
      </c>
      <c r="M327" s="31">
        <f t="shared" si="49"/>
        <v>0</v>
      </c>
      <c r="N327" s="31">
        <f t="shared" si="50"/>
        <v>0</v>
      </c>
      <c r="P327" s="31">
        <f t="shared" si="51"/>
        <v>0</v>
      </c>
      <c r="Q327" s="31">
        <f t="shared" si="52"/>
        <v>0</v>
      </c>
      <c r="R327" s="31">
        <f t="shared" si="53"/>
        <v>0</v>
      </c>
    </row>
    <row r="328" spans="1:18">
      <c r="A328" s="24">
        <v>28215</v>
      </c>
      <c r="B328" s="25">
        <v>-1.1890000000000001</v>
      </c>
      <c r="C328" s="26">
        <v>0.74</v>
      </c>
      <c r="D328" s="31">
        <f t="shared" si="45"/>
        <v>519</v>
      </c>
      <c r="E328" s="31">
        <f t="shared" si="46"/>
        <v>269</v>
      </c>
      <c r="F328" s="31">
        <f t="shared" si="47"/>
        <v>250</v>
      </c>
      <c r="G328" s="31">
        <f t="shared" si="48"/>
        <v>62500</v>
      </c>
      <c r="M328" s="31">
        <f t="shared" si="49"/>
        <v>0</v>
      </c>
      <c r="N328" s="31">
        <f t="shared" si="50"/>
        <v>0</v>
      </c>
      <c r="P328" s="31">
        <f t="shared" si="51"/>
        <v>0</v>
      </c>
      <c r="Q328" s="31">
        <f t="shared" si="52"/>
        <v>0</v>
      </c>
      <c r="R328" s="31">
        <f t="shared" si="53"/>
        <v>0</v>
      </c>
    </row>
    <row r="329" spans="1:18">
      <c r="A329" s="24">
        <v>28245</v>
      </c>
      <c r="B329" s="25">
        <v>0.13700000000000001</v>
      </c>
      <c r="C329" s="26">
        <v>0.89</v>
      </c>
      <c r="D329" s="31">
        <f t="shared" si="45"/>
        <v>441</v>
      </c>
      <c r="E329" s="31">
        <f t="shared" si="46"/>
        <v>240</v>
      </c>
      <c r="F329" s="31">
        <f t="shared" si="47"/>
        <v>201</v>
      </c>
      <c r="G329" s="31">
        <f t="shared" si="48"/>
        <v>40401</v>
      </c>
      <c r="M329" s="31">
        <f t="shared" si="49"/>
        <v>0</v>
      </c>
      <c r="N329" s="31">
        <f t="shared" si="50"/>
        <v>0</v>
      </c>
      <c r="P329" s="31">
        <f t="shared" si="51"/>
        <v>0</v>
      </c>
      <c r="Q329" s="31">
        <f t="shared" si="52"/>
        <v>0</v>
      </c>
      <c r="R329" s="31">
        <f t="shared" si="53"/>
        <v>0</v>
      </c>
    </row>
    <row r="330" spans="1:18">
      <c r="A330" s="24">
        <v>28276</v>
      </c>
      <c r="B330" s="25">
        <v>-1.4970000000000001</v>
      </c>
      <c r="C330" s="26">
        <v>0.7</v>
      </c>
      <c r="D330" s="31">
        <f t="shared" si="45"/>
        <v>536</v>
      </c>
      <c r="E330" s="31">
        <f t="shared" si="46"/>
        <v>273</v>
      </c>
      <c r="F330" s="31">
        <f t="shared" si="47"/>
        <v>263</v>
      </c>
      <c r="G330" s="31">
        <f t="shared" si="48"/>
        <v>69169</v>
      </c>
      <c r="M330" s="31">
        <f t="shared" si="49"/>
        <v>0</v>
      </c>
      <c r="N330" s="31">
        <f t="shared" si="50"/>
        <v>0</v>
      </c>
      <c r="P330" s="31">
        <f t="shared" si="51"/>
        <v>0</v>
      </c>
      <c r="Q330" s="31">
        <f t="shared" si="52"/>
        <v>0</v>
      </c>
      <c r="R330" s="31">
        <f t="shared" si="53"/>
        <v>0</v>
      </c>
    </row>
    <row r="331" spans="1:18">
      <c r="A331" s="24">
        <v>28306</v>
      </c>
      <c r="B331" s="25">
        <v>4.7469999999999999</v>
      </c>
      <c r="C331" s="26">
        <v>1.41</v>
      </c>
      <c r="D331" s="31">
        <f t="shared" si="45"/>
        <v>120</v>
      </c>
      <c r="E331" s="31">
        <f t="shared" si="46"/>
        <v>151</v>
      </c>
      <c r="F331" s="31">
        <f t="shared" si="47"/>
        <v>-31</v>
      </c>
      <c r="G331" s="31">
        <f t="shared" si="48"/>
        <v>961</v>
      </c>
      <c r="M331" s="31">
        <f t="shared" si="49"/>
        <v>0</v>
      </c>
      <c r="N331" s="31">
        <f t="shared" si="50"/>
        <v>0</v>
      </c>
      <c r="P331" s="31">
        <f t="shared" si="51"/>
        <v>0</v>
      </c>
      <c r="Q331" s="31">
        <f t="shared" si="52"/>
        <v>0</v>
      </c>
      <c r="R331" s="31">
        <f t="shared" si="53"/>
        <v>0</v>
      </c>
    </row>
    <row r="332" spans="1:18">
      <c r="A332" s="24">
        <v>28337</v>
      </c>
      <c r="B332" s="25">
        <v>-1.51</v>
      </c>
      <c r="C332" s="26">
        <v>-0.11</v>
      </c>
      <c r="D332" s="31">
        <f t="shared" si="45"/>
        <v>537</v>
      </c>
      <c r="E332" s="31">
        <f t="shared" si="46"/>
        <v>516</v>
      </c>
      <c r="F332" s="31">
        <f t="shared" si="47"/>
        <v>21</v>
      </c>
      <c r="G332" s="31">
        <f t="shared" si="48"/>
        <v>441</v>
      </c>
      <c r="M332" s="31">
        <f t="shared" si="49"/>
        <v>0</v>
      </c>
      <c r="N332" s="31">
        <f t="shared" si="50"/>
        <v>0</v>
      </c>
      <c r="P332" s="31">
        <f t="shared" si="51"/>
        <v>0</v>
      </c>
      <c r="Q332" s="31">
        <f t="shared" si="52"/>
        <v>0</v>
      </c>
      <c r="R332" s="31">
        <f t="shared" si="53"/>
        <v>0</v>
      </c>
    </row>
    <row r="333" spans="1:18">
      <c r="A333" s="24">
        <v>28368</v>
      </c>
      <c r="B333" s="25">
        <v>-1.3240000000000001</v>
      </c>
      <c r="C333" s="26">
        <v>0.95</v>
      </c>
      <c r="D333" s="31">
        <f t="shared" si="45"/>
        <v>527</v>
      </c>
      <c r="E333" s="31">
        <f t="shared" si="46"/>
        <v>227</v>
      </c>
      <c r="F333" s="31">
        <f t="shared" si="47"/>
        <v>300</v>
      </c>
      <c r="G333" s="31">
        <f t="shared" si="48"/>
        <v>90000</v>
      </c>
      <c r="M333" s="31">
        <f t="shared" si="49"/>
        <v>0</v>
      </c>
      <c r="N333" s="31">
        <f t="shared" si="50"/>
        <v>0</v>
      </c>
      <c r="P333" s="31">
        <f t="shared" si="51"/>
        <v>0</v>
      </c>
      <c r="Q333" s="31">
        <f t="shared" si="52"/>
        <v>0</v>
      </c>
      <c r="R333" s="31">
        <f t="shared" si="53"/>
        <v>0</v>
      </c>
    </row>
    <row r="334" spans="1:18">
      <c r="A334" s="24">
        <v>28398</v>
      </c>
      <c r="B334" s="25">
        <v>1E-3</v>
      </c>
      <c r="C334" s="26">
        <v>-2.01E-2</v>
      </c>
      <c r="D334" s="31">
        <f t="shared" si="45"/>
        <v>451</v>
      </c>
      <c r="E334" s="31">
        <f t="shared" si="46"/>
        <v>491</v>
      </c>
      <c r="F334" s="31">
        <f t="shared" si="47"/>
        <v>-40</v>
      </c>
      <c r="G334" s="31">
        <f t="shared" si="48"/>
        <v>1600</v>
      </c>
      <c r="M334" s="31">
        <f t="shared" si="49"/>
        <v>0</v>
      </c>
      <c r="N334" s="31">
        <f t="shared" si="50"/>
        <v>0</v>
      </c>
      <c r="P334" s="31">
        <f t="shared" si="51"/>
        <v>0</v>
      </c>
      <c r="Q334" s="31">
        <f t="shared" si="52"/>
        <v>0</v>
      </c>
      <c r="R334" s="31">
        <f t="shared" si="53"/>
        <v>0</v>
      </c>
    </row>
    <row r="335" spans="1:18">
      <c r="A335" s="24">
        <v>28429</v>
      </c>
      <c r="B335" s="25">
        <v>-4.1529999999999996</v>
      </c>
      <c r="C335" s="26">
        <v>-0.51</v>
      </c>
      <c r="D335" s="31">
        <f t="shared" si="45"/>
        <v>649</v>
      </c>
      <c r="E335" s="31">
        <f t="shared" si="46"/>
        <v>595</v>
      </c>
      <c r="F335" s="31">
        <f t="shared" si="47"/>
        <v>54</v>
      </c>
      <c r="G335" s="31">
        <f t="shared" si="48"/>
        <v>2916</v>
      </c>
      <c r="M335" s="31">
        <f t="shared" si="49"/>
        <v>0</v>
      </c>
      <c r="N335" s="31">
        <f t="shared" si="50"/>
        <v>0</v>
      </c>
      <c r="P335" s="31">
        <f t="shared" si="51"/>
        <v>0</v>
      </c>
      <c r="Q335" s="31">
        <f t="shared" si="52"/>
        <v>0</v>
      </c>
      <c r="R335" s="31">
        <f t="shared" si="53"/>
        <v>0</v>
      </c>
    </row>
    <row r="336" spans="1:18">
      <c r="A336" s="24">
        <v>28459</v>
      </c>
      <c r="B336" s="25">
        <v>3.6989999999999994</v>
      </c>
      <c r="C336" s="26">
        <v>0.87</v>
      </c>
      <c r="D336" s="31">
        <f t="shared" si="45"/>
        <v>188</v>
      </c>
      <c r="E336" s="31">
        <f t="shared" si="46"/>
        <v>246</v>
      </c>
      <c r="F336" s="31">
        <f t="shared" si="47"/>
        <v>-58</v>
      </c>
      <c r="G336" s="31">
        <f t="shared" si="48"/>
        <v>3364</v>
      </c>
      <c r="M336" s="31">
        <f t="shared" si="49"/>
        <v>0</v>
      </c>
      <c r="N336" s="31">
        <f t="shared" si="50"/>
        <v>0</v>
      </c>
      <c r="P336" s="31">
        <f t="shared" si="51"/>
        <v>0</v>
      </c>
      <c r="Q336" s="31">
        <f t="shared" si="52"/>
        <v>0</v>
      </c>
      <c r="R336" s="31">
        <f t="shared" si="53"/>
        <v>0</v>
      </c>
    </row>
    <row r="337" spans="1:18">
      <c r="A337" s="24">
        <v>28490</v>
      </c>
      <c r="B337" s="25">
        <v>0.47899999999999998</v>
      </c>
      <c r="C337" s="26">
        <v>-0.4</v>
      </c>
      <c r="D337" s="31">
        <f t="shared" si="45"/>
        <v>418</v>
      </c>
      <c r="E337" s="31">
        <f t="shared" si="46"/>
        <v>579</v>
      </c>
      <c r="F337" s="31">
        <f t="shared" si="47"/>
        <v>-161</v>
      </c>
      <c r="G337" s="31">
        <f t="shared" si="48"/>
        <v>25921</v>
      </c>
      <c r="M337" s="31">
        <f t="shared" si="49"/>
        <v>0</v>
      </c>
      <c r="N337" s="31">
        <f t="shared" si="50"/>
        <v>0</v>
      </c>
      <c r="P337" s="31">
        <f t="shared" si="51"/>
        <v>0</v>
      </c>
      <c r="Q337" s="31">
        <f t="shared" si="52"/>
        <v>0</v>
      </c>
      <c r="R337" s="31">
        <f t="shared" si="53"/>
        <v>0</v>
      </c>
    </row>
    <row r="338" spans="1:18">
      <c r="A338" s="24">
        <v>28521</v>
      </c>
      <c r="B338" s="25">
        <v>-5.9649999999999999</v>
      </c>
      <c r="C338" s="26">
        <v>-0.18</v>
      </c>
      <c r="D338" s="31">
        <f t="shared" si="45"/>
        <v>683</v>
      </c>
      <c r="E338" s="31">
        <f t="shared" si="46"/>
        <v>536</v>
      </c>
      <c r="F338" s="31">
        <f t="shared" si="47"/>
        <v>147</v>
      </c>
      <c r="G338" s="31">
        <f t="shared" si="48"/>
        <v>21609</v>
      </c>
      <c r="M338" s="31">
        <f t="shared" si="49"/>
        <v>0</v>
      </c>
      <c r="N338" s="31">
        <f t="shared" si="50"/>
        <v>0</v>
      </c>
      <c r="P338" s="31">
        <f t="shared" si="51"/>
        <v>0</v>
      </c>
      <c r="Q338" s="31">
        <f t="shared" si="52"/>
        <v>0</v>
      </c>
      <c r="R338" s="31">
        <f t="shared" si="53"/>
        <v>0</v>
      </c>
    </row>
    <row r="339" spans="1:18">
      <c r="A339" s="24">
        <v>28549</v>
      </c>
      <c r="B339" s="25">
        <v>-1.6140000000000001</v>
      </c>
      <c r="C339" s="26">
        <v>0.39</v>
      </c>
      <c r="D339" s="31">
        <f t="shared" si="45"/>
        <v>544</v>
      </c>
      <c r="E339" s="31">
        <f t="shared" si="46"/>
        <v>350</v>
      </c>
      <c r="F339" s="31">
        <f t="shared" si="47"/>
        <v>194</v>
      </c>
      <c r="G339" s="31">
        <f t="shared" si="48"/>
        <v>37636</v>
      </c>
      <c r="M339" s="31">
        <f t="shared" si="49"/>
        <v>0</v>
      </c>
      <c r="N339" s="31">
        <f t="shared" si="50"/>
        <v>0</v>
      </c>
      <c r="P339" s="31">
        <f t="shared" si="51"/>
        <v>0</v>
      </c>
      <c r="Q339" s="31">
        <f t="shared" si="52"/>
        <v>0</v>
      </c>
      <c r="R339" s="31">
        <f t="shared" si="53"/>
        <v>0</v>
      </c>
    </row>
    <row r="340" spans="1:18">
      <c r="A340" s="24">
        <v>28580</v>
      </c>
      <c r="B340" s="25">
        <v>2.76</v>
      </c>
      <c r="C340" s="26">
        <v>0.27</v>
      </c>
      <c r="D340" s="31">
        <f t="shared" si="45"/>
        <v>245</v>
      </c>
      <c r="E340" s="31">
        <f t="shared" si="46"/>
        <v>387</v>
      </c>
      <c r="F340" s="31">
        <f t="shared" si="47"/>
        <v>-142</v>
      </c>
      <c r="G340" s="31">
        <f t="shared" si="48"/>
        <v>20164</v>
      </c>
      <c r="M340" s="31">
        <f t="shared" si="49"/>
        <v>0</v>
      </c>
      <c r="N340" s="31">
        <f t="shared" si="50"/>
        <v>0</v>
      </c>
      <c r="P340" s="31">
        <f t="shared" si="51"/>
        <v>0</v>
      </c>
      <c r="Q340" s="31">
        <f t="shared" si="52"/>
        <v>0</v>
      </c>
      <c r="R340" s="31">
        <f t="shared" si="53"/>
        <v>0</v>
      </c>
    </row>
    <row r="341" spans="1:18">
      <c r="A341" s="24">
        <v>28610</v>
      </c>
      <c r="B341" s="25">
        <v>8.7010000000000005</v>
      </c>
      <c r="C341" s="26">
        <v>0.11990000000000001</v>
      </c>
      <c r="D341" s="31">
        <f t="shared" si="45"/>
        <v>16</v>
      </c>
      <c r="E341" s="31">
        <f t="shared" si="46"/>
        <v>444</v>
      </c>
      <c r="F341" s="31">
        <f t="shared" si="47"/>
        <v>-428</v>
      </c>
      <c r="G341" s="31">
        <f t="shared" si="48"/>
        <v>183184</v>
      </c>
      <c r="M341" s="31">
        <f t="shared" si="49"/>
        <v>0</v>
      </c>
      <c r="N341" s="31">
        <f t="shared" si="50"/>
        <v>0</v>
      </c>
      <c r="P341" s="31">
        <f t="shared" si="51"/>
        <v>0</v>
      </c>
      <c r="Q341" s="31">
        <f t="shared" si="52"/>
        <v>0</v>
      </c>
      <c r="R341" s="31">
        <f t="shared" si="53"/>
        <v>0</v>
      </c>
    </row>
    <row r="342" spans="1:18">
      <c r="A342" s="24">
        <v>28641</v>
      </c>
      <c r="B342" s="25">
        <v>1.3640000000000001</v>
      </c>
      <c r="C342" s="26">
        <v>-0.41</v>
      </c>
      <c r="D342" s="31">
        <f t="shared" si="45"/>
        <v>355</v>
      </c>
      <c r="E342" s="31">
        <f t="shared" si="46"/>
        <v>582</v>
      </c>
      <c r="F342" s="31">
        <f t="shared" si="47"/>
        <v>-227</v>
      </c>
      <c r="G342" s="31">
        <f t="shared" si="48"/>
        <v>51529</v>
      </c>
      <c r="M342" s="31">
        <f t="shared" si="49"/>
        <v>0</v>
      </c>
      <c r="N342" s="31">
        <f t="shared" si="50"/>
        <v>0</v>
      </c>
      <c r="P342" s="31">
        <f t="shared" si="51"/>
        <v>0</v>
      </c>
      <c r="Q342" s="31">
        <f t="shared" si="52"/>
        <v>0</v>
      </c>
      <c r="R342" s="31">
        <f t="shared" si="53"/>
        <v>0</v>
      </c>
    </row>
    <row r="343" spans="1:18">
      <c r="A343" s="24">
        <v>28671</v>
      </c>
      <c r="B343" s="25">
        <v>-1.5249999999999999</v>
      </c>
      <c r="C343" s="26">
        <v>-0.01</v>
      </c>
      <c r="D343" s="31">
        <f t="shared" si="45"/>
        <v>539</v>
      </c>
      <c r="E343" s="31">
        <f t="shared" si="46"/>
        <v>487</v>
      </c>
      <c r="F343" s="31">
        <f t="shared" si="47"/>
        <v>52</v>
      </c>
      <c r="G343" s="31">
        <f t="shared" si="48"/>
        <v>2704</v>
      </c>
      <c r="M343" s="31">
        <f t="shared" si="49"/>
        <v>0</v>
      </c>
      <c r="N343" s="31">
        <f t="shared" si="50"/>
        <v>0</v>
      </c>
      <c r="P343" s="31">
        <f t="shared" si="51"/>
        <v>0</v>
      </c>
      <c r="Q343" s="31">
        <f t="shared" si="52"/>
        <v>0</v>
      </c>
      <c r="R343" s="31">
        <f t="shared" si="53"/>
        <v>0</v>
      </c>
    </row>
    <row r="344" spans="1:18">
      <c r="A344" s="24">
        <v>28702</v>
      </c>
      <c r="B344" s="25">
        <v>5.5960000000000001</v>
      </c>
      <c r="C344" s="26">
        <v>1.08</v>
      </c>
      <c r="D344" s="31">
        <f t="shared" si="45"/>
        <v>75</v>
      </c>
      <c r="E344" s="31">
        <f t="shared" si="46"/>
        <v>204</v>
      </c>
      <c r="F344" s="31">
        <f t="shared" si="47"/>
        <v>-129</v>
      </c>
      <c r="G344" s="31">
        <f t="shared" si="48"/>
        <v>16641</v>
      </c>
      <c r="M344" s="31">
        <f t="shared" si="49"/>
        <v>0</v>
      </c>
      <c r="N344" s="31">
        <f t="shared" si="50"/>
        <v>0</v>
      </c>
      <c r="P344" s="31">
        <f t="shared" si="51"/>
        <v>0</v>
      </c>
      <c r="Q344" s="31">
        <f t="shared" si="52"/>
        <v>0</v>
      </c>
      <c r="R344" s="31">
        <f t="shared" si="53"/>
        <v>0</v>
      </c>
    </row>
    <row r="345" spans="1:18">
      <c r="A345" s="24">
        <v>28733</v>
      </c>
      <c r="B345" s="25">
        <v>3.4</v>
      </c>
      <c r="C345" s="26">
        <v>1.55</v>
      </c>
      <c r="D345" s="31">
        <f t="shared" si="45"/>
        <v>208</v>
      </c>
      <c r="E345" s="31">
        <f t="shared" si="46"/>
        <v>134</v>
      </c>
      <c r="F345" s="31">
        <f t="shared" si="47"/>
        <v>74</v>
      </c>
      <c r="G345" s="31">
        <f t="shared" si="48"/>
        <v>5476</v>
      </c>
      <c r="M345" s="31">
        <f t="shared" si="49"/>
        <v>0</v>
      </c>
      <c r="N345" s="31">
        <f t="shared" si="50"/>
        <v>0</v>
      </c>
      <c r="P345" s="31">
        <f t="shared" si="51"/>
        <v>0</v>
      </c>
      <c r="Q345" s="31">
        <f t="shared" si="52"/>
        <v>0</v>
      </c>
      <c r="R345" s="31">
        <f t="shared" si="53"/>
        <v>0</v>
      </c>
    </row>
    <row r="346" spans="1:18">
      <c r="A346" s="24">
        <v>28763</v>
      </c>
      <c r="B346" s="25">
        <v>-0.48299999999999998</v>
      </c>
      <c r="C346" s="26">
        <v>-0.04</v>
      </c>
      <c r="D346" s="31">
        <f t="shared" si="45"/>
        <v>477</v>
      </c>
      <c r="E346" s="31">
        <f t="shared" si="46"/>
        <v>497</v>
      </c>
      <c r="F346" s="31">
        <f t="shared" si="47"/>
        <v>-20</v>
      </c>
      <c r="G346" s="31">
        <f t="shared" si="48"/>
        <v>400</v>
      </c>
      <c r="M346" s="31">
        <f t="shared" si="49"/>
        <v>0</v>
      </c>
      <c r="N346" s="31">
        <f t="shared" si="50"/>
        <v>0</v>
      </c>
      <c r="P346" s="31">
        <f t="shared" si="51"/>
        <v>0</v>
      </c>
      <c r="Q346" s="31">
        <f t="shared" si="52"/>
        <v>0</v>
      </c>
      <c r="R346" s="31">
        <f t="shared" si="53"/>
        <v>0</v>
      </c>
    </row>
    <row r="347" spans="1:18">
      <c r="A347" s="24">
        <v>28794</v>
      </c>
      <c r="B347" s="25">
        <v>-8.9060000000000006</v>
      </c>
      <c r="C347" s="26">
        <v>-1.44</v>
      </c>
      <c r="D347" s="31">
        <f t="shared" si="45"/>
        <v>708</v>
      </c>
      <c r="E347" s="31">
        <f t="shared" si="46"/>
        <v>671</v>
      </c>
      <c r="F347" s="31">
        <f t="shared" si="47"/>
        <v>37</v>
      </c>
      <c r="G347" s="31">
        <f t="shared" si="48"/>
        <v>1369</v>
      </c>
      <c r="M347" s="31">
        <f t="shared" si="49"/>
        <v>0</v>
      </c>
      <c r="N347" s="31">
        <f t="shared" si="50"/>
        <v>0</v>
      </c>
      <c r="P347" s="31">
        <f t="shared" si="51"/>
        <v>0</v>
      </c>
      <c r="Q347" s="31">
        <f t="shared" si="52"/>
        <v>0</v>
      </c>
      <c r="R347" s="31">
        <f t="shared" si="53"/>
        <v>0</v>
      </c>
    </row>
    <row r="348" spans="1:18">
      <c r="A348" s="24">
        <v>28824</v>
      </c>
      <c r="B348" s="25">
        <v>2.6</v>
      </c>
      <c r="C348" s="26">
        <v>0.87990000000000002</v>
      </c>
      <c r="D348" s="31">
        <f t="shared" si="45"/>
        <v>253</v>
      </c>
      <c r="E348" s="31">
        <f t="shared" si="46"/>
        <v>243</v>
      </c>
      <c r="F348" s="31">
        <f t="shared" si="47"/>
        <v>10</v>
      </c>
      <c r="G348" s="31">
        <f t="shared" si="48"/>
        <v>100</v>
      </c>
      <c r="M348" s="31">
        <f t="shared" si="49"/>
        <v>0</v>
      </c>
      <c r="N348" s="31">
        <f t="shared" si="50"/>
        <v>0</v>
      </c>
      <c r="P348" s="31">
        <f t="shared" si="51"/>
        <v>0</v>
      </c>
      <c r="Q348" s="31">
        <f t="shared" si="52"/>
        <v>0</v>
      </c>
      <c r="R348" s="31">
        <f t="shared" si="53"/>
        <v>0</v>
      </c>
    </row>
    <row r="349" spans="1:18">
      <c r="A349" s="24">
        <v>28855</v>
      </c>
      <c r="B349" s="25">
        <v>1.7190000000000001</v>
      </c>
      <c r="C349" s="26">
        <v>-1.01</v>
      </c>
      <c r="D349" s="31">
        <f t="shared" si="45"/>
        <v>320</v>
      </c>
      <c r="E349" s="31">
        <f t="shared" si="46"/>
        <v>652</v>
      </c>
      <c r="F349" s="31">
        <f t="shared" si="47"/>
        <v>-332</v>
      </c>
      <c r="G349" s="31">
        <f t="shared" si="48"/>
        <v>110224</v>
      </c>
      <c r="M349" s="31">
        <f t="shared" si="49"/>
        <v>0</v>
      </c>
      <c r="N349" s="31">
        <f t="shared" si="50"/>
        <v>0</v>
      </c>
      <c r="P349" s="31">
        <f t="shared" si="51"/>
        <v>0</v>
      </c>
      <c r="Q349" s="31">
        <f t="shared" si="52"/>
        <v>0</v>
      </c>
      <c r="R349" s="31">
        <f t="shared" si="53"/>
        <v>0</v>
      </c>
    </row>
    <row r="350" spans="1:18">
      <c r="A350" s="24">
        <v>28886</v>
      </c>
      <c r="B350" s="25">
        <v>4.8959999999999999</v>
      </c>
      <c r="C350" s="26">
        <v>1.94</v>
      </c>
      <c r="D350" s="31">
        <f t="shared" si="45"/>
        <v>116</v>
      </c>
      <c r="E350" s="31">
        <f t="shared" si="46"/>
        <v>94</v>
      </c>
      <c r="F350" s="31">
        <f t="shared" si="47"/>
        <v>22</v>
      </c>
      <c r="G350" s="31">
        <f t="shared" si="48"/>
        <v>484</v>
      </c>
      <c r="M350" s="31">
        <f t="shared" si="49"/>
        <v>0</v>
      </c>
      <c r="N350" s="31">
        <f t="shared" si="50"/>
        <v>0</v>
      </c>
      <c r="P350" s="31">
        <f t="shared" si="51"/>
        <v>0</v>
      </c>
      <c r="Q350" s="31">
        <f t="shared" si="52"/>
        <v>0</v>
      </c>
      <c r="R350" s="31">
        <f t="shared" si="53"/>
        <v>0</v>
      </c>
    </row>
    <row r="351" spans="1:18">
      <c r="A351" s="24">
        <v>28914</v>
      </c>
      <c r="B351" s="25">
        <v>-2.7650000000000001</v>
      </c>
      <c r="C351" s="26">
        <v>-0.41</v>
      </c>
      <c r="D351" s="31">
        <f t="shared" si="45"/>
        <v>606</v>
      </c>
      <c r="E351" s="31">
        <f t="shared" si="46"/>
        <v>582</v>
      </c>
      <c r="F351" s="31">
        <f t="shared" si="47"/>
        <v>24</v>
      </c>
      <c r="G351" s="31">
        <f t="shared" si="48"/>
        <v>576</v>
      </c>
      <c r="M351" s="31">
        <f t="shared" si="49"/>
        <v>0</v>
      </c>
      <c r="N351" s="31">
        <f t="shared" si="50"/>
        <v>0</v>
      </c>
      <c r="P351" s="31">
        <f t="shared" si="51"/>
        <v>0</v>
      </c>
      <c r="Q351" s="31">
        <f t="shared" si="52"/>
        <v>0</v>
      </c>
      <c r="R351" s="31">
        <f t="shared" si="53"/>
        <v>0</v>
      </c>
    </row>
    <row r="352" spans="1:18">
      <c r="A352" s="24">
        <v>28945</v>
      </c>
      <c r="B352" s="25">
        <v>6.6110000000000007</v>
      </c>
      <c r="C352" s="26">
        <v>1.04</v>
      </c>
      <c r="D352" s="31">
        <f t="shared" si="45"/>
        <v>50</v>
      </c>
      <c r="E352" s="31">
        <f t="shared" si="46"/>
        <v>213</v>
      </c>
      <c r="F352" s="31">
        <f t="shared" si="47"/>
        <v>-163</v>
      </c>
      <c r="G352" s="31">
        <f t="shared" si="48"/>
        <v>26569</v>
      </c>
      <c r="M352" s="31">
        <f t="shared" si="49"/>
        <v>0</v>
      </c>
      <c r="N352" s="31">
        <f t="shared" si="50"/>
        <v>0</v>
      </c>
      <c r="P352" s="31">
        <f t="shared" si="51"/>
        <v>0</v>
      </c>
      <c r="Q352" s="31">
        <f t="shared" si="52"/>
        <v>0</v>
      </c>
      <c r="R352" s="31">
        <f t="shared" si="53"/>
        <v>0</v>
      </c>
    </row>
    <row r="353" spans="1:18">
      <c r="A353" s="24">
        <v>28975</v>
      </c>
      <c r="B353" s="25">
        <v>0.73099999999999998</v>
      </c>
      <c r="C353" s="26">
        <v>-0.11</v>
      </c>
      <c r="D353" s="31">
        <f t="shared" si="45"/>
        <v>397</v>
      </c>
      <c r="E353" s="31">
        <f t="shared" si="46"/>
        <v>516</v>
      </c>
      <c r="F353" s="31">
        <f t="shared" si="47"/>
        <v>-119</v>
      </c>
      <c r="G353" s="31">
        <f t="shared" si="48"/>
        <v>14161</v>
      </c>
      <c r="M353" s="31">
        <f t="shared" si="49"/>
        <v>0</v>
      </c>
      <c r="N353" s="31">
        <f t="shared" si="50"/>
        <v>0</v>
      </c>
      <c r="P353" s="31">
        <f t="shared" si="51"/>
        <v>0</v>
      </c>
      <c r="Q353" s="31">
        <f t="shared" si="52"/>
        <v>0</v>
      </c>
      <c r="R353" s="31">
        <f t="shared" si="53"/>
        <v>0</v>
      </c>
    </row>
    <row r="354" spans="1:18">
      <c r="A354" s="24">
        <v>29006</v>
      </c>
      <c r="B354" s="25">
        <v>-1.3660000000000001</v>
      </c>
      <c r="C354" s="26">
        <v>1.91</v>
      </c>
      <c r="D354" s="31">
        <f t="shared" si="45"/>
        <v>530</v>
      </c>
      <c r="E354" s="31">
        <f t="shared" si="46"/>
        <v>101</v>
      </c>
      <c r="F354" s="31">
        <f t="shared" si="47"/>
        <v>429</v>
      </c>
      <c r="G354" s="31">
        <f t="shared" si="48"/>
        <v>184041</v>
      </c>
      <c r="M354" s="31">
        <f t="shared" si="49"/>
        <v>0</v>
      </c>
      <c r="N354" s="31">
        <f t="shared" si="50"/>
        <v>0</v>
      </c>
      <c r="P354" s="31">
        <f t="shared" si="51"/>
        <v>0</v>
      </c>
      <c r="Q354" s="31">
        <f t="shared" si="52"/>
        <v>0</v>
      </c>
      <c r="R354" s="31">
        <f t="shared" si="53"/>
        <v>0</v>
      </c>
    </row>
    <row r="355" spans="1:18">
      <c r="A355" s="24">
        <v>29036</v>
      </c>
      <c r="B355" s="25">
        <v>4.6849999999999996</v>
      </c>
      <c r="C355" s="26">
        <v>2.09</v>
      </c>
      <c r="D355" s="31">
        <f t="shared" si="45"/>
        <v>123</v>
      </c>
      <c r="E355" s="31">
        <f t="shared" si="46"/>
        <v>78</v>
      </c>
      <c r="F355" s="31">
        <f t="shared" si="47"/>
        <v>45</v>
      </c>
      <c r="G355" s="31">
        <f t="shared" si="48"/>
        <v>2025</v>
      </c>
      <c r="M355" s="31">
        <f t="shared" si="49"/>
        <v>0</v>
      </c>
      <c r="N355" s="31">
        <f t="shared" si="50"/>
        <v>0</v>
      </c>
      <c r="P355" s="31">
        <f t="shared" si="51"/>
        <v>0</v>
      </c>
      <c r="Q355" s="31">
        <f t="shared" si="52"/>
        <v>0</v>
      </c>
      <c r="R355" s="31">
        <f t="shared" si="53"/>
        <v>0</v>
      </c>
    </row>
    <row r="356" spans="1:18">
      <c r="A356" s="24">
        <v>29067</v>
      </c>
      <c r="B356" s="25">
        <v>1.5029999999999999</v>
      </c>
      <c r="C356" s="26">
        <v>0.06</v>
      </c>
      <c r="D356" s="31">
        <f t="shared" si="45"/>
        <v>342</v>
      </c>
      <c r="E356" s="31">
        <f t="shared" si="46"/>
        <v>464</v>
      </c>
      <c r="F356" s="31">
        <f t="shared" si="47"/>
        <v>-122</v>
      </c>
      <c r="G356" s="31">
        <f t="shared" si="48"/>
        <v>14884</v>
      </c>
      <c r="M356" s="31">
        <f t="shared" si="49"/>
        <v>0</v>
      </c>
      <c r="N356" s="31">
        <f t="shared" si="50"/>
        <v>0</v>
      </c>
      <c r="P356" s="31">
        <f t="shared" si="51"/>
        <v>0</v>
      </c>
      <c r="Q356" s="31">
        <f t="shared" si="52"/>
        <v>0</v>
      </c>
      <c r="R356" s="31">
        <f t="shared" si="53"/>
        <v>0</v>
      </c>
    </row>
    <row r="357" spans="1:18">
      <c r="A357" s="24">
        <v>29098</v>
      </c>
      <c r="B357" s="25">
        <v>6.55</v>
      </c>
      <c r="C357" s="26">
        <v>-0.24</v>
      </c>
      <c r="D357" s="31">
        <f t="shared" si="45"/>
        <v>51</v>
      </c>
      <c r="E357" s="31">
        <f t="shared" si="46"/>
        <v>557</v>
      </c>
      <c r="F357" s="31">
        <f t="shared" si="47"/>
        <v>-506</v>
      </c>
      <c r="G357" s="31">
        <f t="shared" si="48"/>
        <v>256036</v>
      </c>
      <c r="M357" s="31">
        <f t="shared" si="49"/>
        <v>0</v>
      </c>
      <c r="N357" s="31">
        <f t="shared" si="50"/>
        <v>0</v>
      </c>
      <c r="P357" s="31">
        <f t="shared" si="51"/>
        <v>0</v>
      </c>
      <c r="Q357" s="31">
        <f t="shared" si="52"/>
        <v>0</v>
      </c>
      <c r="R357" s="31">
        <f t="shared" si="53"/>
        <v>0</v>
      </c>
    </row>
    <row r="358" spans="1:18">
      <c r="A358" s="24">
        <v>29128</v>
      </c>
      <c r="B358" s="25">
        <v>0.21099999999999999</v>
      </c>
      <c r="C358" s="26">
        <v>-0.9</v>
      </c>
      <c r="D358" s="31">
        <f t="shared" si="45"/>
        <v>433</v>
      </c>
      <c r="E358" s="31">
        <f t="shared" si="46"/>
        <v>639</v>
      </c>
      <c r="F358" s="31">
        <f t="shared" si="47"/>
        <v>-206</v>
      </c>
      <c r="G358" s="31">
        <f t="shared" si="48"/>
        <v>42436</v>
      </c>
      <c r="M358" s="31">
        <f t="shared" si="49"/>
        <v>0</v>
      </c>
      <c r="N358" s="31">
        <f t="shared" si="50"/>
        <v>0</v>
      </c>
      <c r="P358" s="31">
        <f t="shared" si="51"/>
        <v>0</v>
      </c>
      <c r="Q358" s="31">
        <f t="shared" si="52"/>
        <v>0</v>
      </c>
      <c r="R358" s="31">
        <f t="shared" si="53"/>
        <v>0</v>
      </c>
    </row>
    <row r="359" spans="1:18">
      <c r="A359" s="24">
        <v>29159</v>
      </c>
      <c r="B359" s="25">
        <v>-7.234</v>
      </c>
      <c r="C359" s="26">
        <v>-5.99</v>
      </c>
      <c r="D359" s="31">
        <f t="shared" si="45"/>
        <v>692</v>
      </c>
      <c r="E359" s="31">
        <f t="shared" si="46"/>
        <v>720</v>
      </c>
      <c r="F359" s="31">
        <f t="shared" si="47"/>
        <v>-28</v>
      </c>
      <c r="G359" s="31">
        <f t="shared" si="48"/>
        <v>784</v>
      </c>
      <c r="M359" s="31">
        <f t="shared" si="49"/>
        <v>0</v>
      </c>
      <c r="N359" s="31">
        <f t="shared" si="50"/>
        <v>0</v>
      </c>
      <c r="P359" s="31">
        <f t="shared" si="51"/>
        <v>0</v>
      </c>
      <c r="Q359" s="31">
        <f t="shared" si="52"/>
        <v>1</v>
      </c>
      <c r="R359" s="31">
        <f t="shared" si="53"/>
        <v>0</v>
      </c>
    </row>
    <row r="360" spans="1:18">
      <c r="A360" s="24">
        <v>29189</v>
      </c>
      <c r="B360" s="25">
        <v>6.19</v>
      </c>
      <c r="C360" s="26">
        <v>2.85</v>
      </c>
      <c r="D360" s="31">
        <f t="shared" si="45"/>
        <v>61</v>
      </c>
      <c r="E360" s="31">
        <f t="shared" si="46"/>
        <v>36</v>
      </c>
      <c r="F360" s="31">
        <f t="shared" si="47"/>
        <v>25</v>
      </c>
      <c r="G360" s="31">
        <f t="shared" si="48"/>
        <v>625</v>
      </c>
      <c r="M360" s="31">
        <f t="shared" si="49"/>
        <v>0</v>
      </c>
      <c r="N360" s="31">
        <f t="shared" si="50"/>
        <v>0</v>
      </c>
      <c r="P360" s="31">
        <f t="shared" si="51"/>
        <v>0</v>
      </c>
      <c r="Q360" s="31">
        <f t="shared" si="52"/>
        <v>0</v>
      </c>
      <c r="R360" s="31">
        <f t="shared" si="53"/>
        <v>0</v>
      </c>
    </row>
    <row r="361" spans="1:18">
      <c r="A361" s="24">
        <v>29220</v>
      </c>
      <c r="B361" s="25">
        <v>2.7850000000000001</v>
      </c>
      <c r="C361" s="26">
        <v>0.31</v>
      </c>
      <c r="D361" s="31">
        <f t="shared" si="45"/>
        <v>243</v>
      </c>
      <c r="E361" s="31">
        <f t="shared" si="46"/>
        <v>373</v>
      </c>
      <c r="F361" s="31">
        <f t="shared" si="47"/>
        <v>-130</v>
      </c>
      <c r="G361" s="31">
        <f t="shared" si="48"/>
        <v>16900</v>
      </c>
      <c r="M361" s="31">
        <f t="shared" si="49"/>
        <v>0</v>
      </c>
      <c r="N361" s="31">
        <f t="shared" si="50"/>
        <v>0</v>
      </c>
      <c r="P361" s="31">
        <f t="shared" si="51"/>
        <v>0</v>
      </c>
      <c r="Q361" s="31">
        <f t="shared" si="52"/>
        <v>0</v>
      </c>
      <c r="R361" s="31">
        <f t="shared" si="53"/>
        <v>0</v>
      </c>
    </row>
    <row r="362" spans="1:18">
      <c r="A362" s="24">
        <v>29251</v>
      </c>
      <c r="B362" s="25">
        <v>6.3560000000000008</v>
      </c>
      <c r="C362" s="26">
        <v>-2.87</v>
      </c>
      <c r="D362" s="31">
        <f t="shared" si="45"/>
        <v>57</v>
      </c>
      <c r="E362" s="31">
        <f t="shared" si="46"/>
        <v>710</v>
      </c>
      <c r="F362" s="31">
        <f t="shared" si="47"/>
        <v>-653</v>
      </c>
      <c r="G362" s="31">
        <f t="shared" si="48"/>
        <v>426409</v>
      </c>
      <c r="M362" s="31">
        <f t="shared" si="49"/>
        <v>0</v>
      </c>
      <c r="N362" s="31">
        <f t="shared" si="50"/>
        <v>0</v>
      </c>
      <c r="P362" s="31">
        <f t="shared" si="51"/>
        <v>0</v>
      </c>
      <c r="Q362" s="31">
        <f t="shared" si="52"/>
        <v>0</v>
      </c>
      <c r="R362" s="31">
        <f t="shared" si="53"/>
        <v>0</v>
      </c>
    </row>
    <row r="363" spans="1:18">
      <c r="A363" s="24">
        <v>29280</v>
      </c>
      <c r="B363" s="25">
        <v>0</v>
      </c>
      <c r="C363" s="26">
        <v>-5.81</v>
      </c>
      <c r="D363" s="31">
        <f t="shared" si="45"/>
        <v>452</v>
      </c>
      <c r="E363" s="31">
        <f t="shared" si="46"/>
        <v>719</v>
      </c>
      <c r="F363" s="31">
        <f t="shared" si="47"/>
        <v>-267</v>
      </c>
      <c r="G363" s="31">
        <f t="shared" si="48"/>
        <v>71289</v>
      </c>
      <c r="M363" s="31">
        <f t="shared" si="49"/>
        <v>0</v>
      </c>
      <c r="N363" s="31">
        <f t="shared" si="50"/>
        <v>0</v>
      </c>
      <c r="P363" s="31">
        <f t="shared" si="51"/>
        <v>0</v>
      </c>
      <c r="Q363" s="31">
        <f t="shared" si="52"/>
        <v>1</v>
      </c>
      <c r="R363" s="31">
        <f t="shared" si="53"/>
        <v>0</v>
      </c>
    </row>
    <row r="364" spans="1:18">
      <c r="A364" s="24">
        <v>29311</v>
      </c>
      <c r="B364" s="25">
        <v>-11.91</v>
      </c>
      <c r="C364" s="26">
        <v>0.18</v>
      </c>
      <c r="D364" s="31">
        <f t="shared" si="45"/>
        <v>717</v>
      </c>
      <c r="E364" s="31">
        <f t="shared" si="46"/>
        <v>418</v>
      </c>
      <c r="F364" s="31">
        <f t="shared" si="47"/>
        <v>299</v>
      </c>
      <c r="G364" s="31">
        <f t="shared" si="48"/>
        <v>89401</v>
      </c>
      <c r="M364" s="31">
        <f t="shared" si="49"/>
        <v>1</v>
      </c>
      <c r="N364" s="31">
        <f t="shared" si="50"/>
        <v>1</v>
      </c>
      <c r="P364" s="31">
        <f t="shared" si="51"/>
        <v>0</v>
      </c>
      <c r="Q364" s="31">
        <f t="shared" si="52"/>
        <v>0</v>
      </c>
      <c r="R364" s="31">
        <f t="shared" si="53"/>
        <v>0</v>
      </c>
    </row>
    <row r="365" spans="1:18">
      <c r="A365" s="24">
        <v>29341</v>
      </c>
      <c r="B365" s="25">
        <v>5.0209999999999999</v>
      </c>
      <c r="C365" s="26">
        <v>10.76</v>
      </c>
      <c r="D365" s="31">
        <f t="shared" si="45"/>
        <v>105</v>
      </c>
      <c r="E365" s="31">
        <f t="shared" si="46"/>
        <v>1</v>
      </c>
      <c r="F365" s="31">
        <f t="shared" si="47"/>
        <v>104</v>
      </c>
      <c r="G365" s="31">
        <f t="shared" si="48"/>
        <v>10816</v>
      </c>
      <c r="M365" s="31">
        <f t="shared" si="49"/>
        <v>0</v>
      </c>
      <c r="N365" s="31">
        <f t="shared" si="50"/>
        <v>0</v>
      </c>
      <c r="P365" s="31">
        <f t="shared" si="51"/>
        <v>0</v>
      </c>
      <c r="Q365" s="31">
        <f t="shared" si="52"/>
        <v>0</v>
      </c>
      <c r="R365" s="31">
        <f t="shared" si="53"/>
        <v>1</v>
      </c>
    </row>
    <row r="366" spans="1:18">
      <c r="A366" s="24">
        <v>29372</v>
      </c>
      <c r="B366" s="25">
        <v>6.0970000000000004</v>
      </c>
      <c r="C366" s="26">
        <v>4.68</v>
      </c>
      <c r="D366" s="31">
        <f t="shared" si="45"/>
        <v>63</v>
      </c>
      <c r="E366" s="31">
        <f t="shared" si="46"/>
        <v>7</v>
      </c>
      <c r="F366" s="31">
        <f t="shared" si="47"/>
        <v>56</v>
      </c>
      <c r="G366" s="31">
        <f t="shared" si="48"/>
        <v>3136</v>
      </c>
      <c r="M366" s="31">
        <f t="shared" si="49"/>
        <v>0</v>
      </c>
      <c r="N366" s="31">
        <f t="shared" si="50"/>
        <v>0</v>
      </c>
      <c r="P366" s="31">
        <f t="shared" si="51"/>
        <v>0</v>
      </c>
      <c r="Q366" s="31">
        <f t="shared" si="52"/>
        <v>0</v>
      </c>
      <c r="R366" s="31">
        <f t="shared" si="53"/>
        <v>1</v>
      </c>
    </row>
    <row r="367" spans="1:18">
      <c r="A367" s="24">
        <v>29402</v>
      </c>
      <c r="B367" s="25">
        <v>3.5790000000000002</v>
      </c>
      <c r="C367" s="26">
        <v>1.83</v>
      </c>
      <c r="D367" s="31">
        <f t="shared" si="45"/>
        <v>196</v>
      </c>
      <c r="E367" s="31">
        <f t="shared" si="46"/>
        <v>110</v>
      </c>
      <c r="F367" s="31">
        <f t="shared" si="47"/>
        <v>86</v>
      </c>
      <c r="G367" s="31">
        <f t="shared" si="48"/>
        <v>7396</v>
      </c>
      <c r="M367" s="31">
        <f t="shared" si="49"/>
        <v>0</v>
      </c>
      <c r="N367" s="31">
        <f t="shared" si="50"/>
        <v>0</v>
      </c>
      <c r="P367" s="31">
        <f t="shared" si="51"/>
        <v>0</v>
      </c>
      <c r="Q367" s="31">
        <f t="shared" si="52"/>
        <v>0</v>
      </c>
      <c r="R367" s="31">
        <f t="shared" si="53"/>
        <v>0</v>
      </c>
    </row>
    <row r="368" spans="1:18">
      <c r="A368" s="24">
        <v>29433</v>
      </c>
      <c r="B368" s="25">
        <v>7.0350000000000001</v>
      </c>
      <c r="C368" s="26">
        <v>-1.69</v>
      </c>
      <c r="D368" s="31">
        <f t="shared" si="45"/>
        <v>43</v>
      </c>
      <c r="E368" s="31">
        <f t="shared" si="46"/>
        <v>685</v>
      </c>
      <c r="F368" s="31">
        <f t="shared" si="47"/>
        <v>-642</v>
      </c>
      <c r="G368" s="31">
        <f t="shared" si="48"/>
        <v>412164</v>
      </c>
      <c r="M368" s="31">
        <f t="shared" si="49"/>
        <v>0</v>
      </c>
      <c r="N368" s="31">
        <f t="shared" si="50"/>
        <v>0</v>
      </c>
      <c r="P368" s="31">
        <f t="shared" si="51"/>
        <v>0</v>
      </c>
      <c r="Q368" s="31">
        <f t="shared" si="52"/>
        <v>0</v>
      </c>
      <c r="R368" s="31">
        <f t="shared" si="53"/>
        <v>0</v>
      </c>
    </row>
    <row r="369" spans="1:18">
      <c r="A369" s="24">
        <v>29464</v>
      </c>
      <c r="B369" s="25">
        <v>2.2509999999999999</v>
      </c>
      <c r="C369" s="26">
        <v>-3.48</v>
      </c>
      <c r="D369" s="31">
        <f t="shared" si="45"/>
        <v>272</v>
      </c>
      <c r="E369" s="31">
        <f t="shared" si="46"/>
        <v>717</v>
      </c>
      <c r="F369" s="31">
        <f t="shared" si="47"/>
        <v>-445</v>
      </c>
      <c r="G369" s="31">
        <f t="shared" si="48"/>
        <v>198025</v>
      </c>
      <c r="M369" s="31">
        <f t="shared" si="49"/>
        <v>0</v>
      </c>
      <c r="N369" s="31">
        <f t="shared" si="50"/>
        <v>0</v>
      </c>
      <c r="P369" s="31">
        <f t="shared" si="51"/>
        <v>0</v>
      </c>
      <c r="Q369" s="31">
        <f t="shared" si="52"/>
        <v>1</v>
      </c>
      <c r="R369" s="31">
        <f t="shared" si="53"/>
        <v>0</v>
      </c>
    </row>
    <row r="370" spans="1:18">
      <c r="A370" s="24">
        <v>29494</v>
      </c>
      <c r="B370" s="25">
        <v>2.956</v>
      </c>
      <c r="C370" s="26">
        <v>-1.1499999999999999</v>
      </c>
      <c r="D370" s="31">
        <f t="shared" si="45"/>
        <v>231</v>
      </c>
      <c r="E370" s="31">
        <f t="shared" si="46"/>
        <v>663</v>
      </c>
      <c r="F370" s="31">
        <f t="shared" si="47"/>
        <v>-432</v>
      </c>
      <c r="G370" s="31">
        <f t="shared" si="48"/>
        <v>186624</v>
      </c>
      <c r="M370" s="31">
        <f t="shared" si="49"/>
        <v>0</v>
      </c>
      <c r="N370" s="31">
        <f t="shared" si="50"/>
        <v>0</v>
      </c>
      <c r="P370" s="31">
        <f t="shared" si="51"/>
        <v>0</v>
      </c>
      <c r="Q370" s="31">
        <f t="shared" si="52"/>
        <v>0</v>
      </c>
      <c r="R370" s="31">
        <f t="shared" si="53"/>
        <v>0</v>
      </c>
    </row>
    <row r="371" spans="1:18">
      <c r="A371" s="24">
        <v>29525</v>
      </c>
      <c r="B371" s="25">
        <v>2.2599999999999998</v>
      </c>
      <c r="C371" s="26">
        <v>-1.01</v>
      </c>
      <c r="D371" s="31">
        <f t="shared" si="45"/>
        <v>271</v>
      </c>
      <c r="E371" s="31">
        <f t="shared" si="46"/>
        <v>652</v>
      </c>
      <c r="F371" s="31">
        <f t="shared" si="47"/>
        <v>-381</v>
      </c>
      <c r="G371" s="31">
        <f t="shared" si="48"/>
        <v>145161</v>
      </c>
      <c r="M371" s="31">
        <f t="shared" si="49"/>
        <v>0</v>
      </c>
      <c r="N371" s="31">
        <f t="shared" si="50"/>
        <v>0</v>
      </c>
      <c r="P371" s="31">
        <f t="shared" si="51"/>
        <v>0</v>
      </c>
      <c r="Q371" s="31">
        <f t="shared" si="52"/>
        <v>0</v>
      </c>
      <c r="R371" s="31">
        <f t="shared" si="53"/>
        <v>0</v>
      </c>
    </row>
    <row r="372" spans="1:18">
      <c r="A372" s="24">
        <v>29555</v>
      </c>
      <c r="B372" s="25">
        <v>10.37</v>
      </c>
      <c r="C372" s="26">
        <v>-0.23</v>
      </c>
      <c r="D372" s="31">
        <f t="shared" si="45"/>
        <v>11</v>
      </c>
      <c r="E372" s="31">
        <f t="shared" si="46"/>
        <v>553</v>
      </c>
      <c r="F372" s="31">
        <f t="shared" si="47"/>
        <v>-542</v>
      </c>
      <c r="G372" s="31">
        <f t="shared" si="48"/>
        <v>293764</v>
      </c>
      <c r="M372" s="31">
        <f t="shared" si="49"/>
        <v>0</v>
      </c>
      <c r="N372" s="31">
        <f t="shared" si="50"/>
        <v>0</v>
      </c>
      <c r="P372" s="31">
        <f t="shared" si="51"/>
        <v>0</v>
      </c>
      <c r="Q372" s="31">
        <f t="shared" si="52"/>
        <v>0</v>
      </c>
      <c r="R372" s="31">
        <f t="shared" si="53"/>
        <v>0</v>
      </c>
    </row>
    <row r="373" spans="1:18">
      <c r="A373" s="24">
        <v>29586</v>
      </c>
      <c r="B373" s="25">
        <v>-3.637</v>
      </c>
      <c r="C373" s="26">
        <v>2.8</v>
      </c>
      <c r="D373" s="31">
        <f t="shared" si="45"/>
        <v>630</v>
      </c>
      <c r="E373" s="31">
        <f t="shared" si="46"/>
        <v>37</v>
      </c>
      <c r="F373" s="31">
        <f t="shared" si="47"/>
        <v>593</v>
      </c>
      <c r="G373" s="31">
        <f t="shared" si="48"/>
        <v>351649</v>
      </c>
      <c r="M373" s="31">
        <f t="shared" si="49"/>
        <v>0</v>
      </c>
      <c r="N373" s="31">
        <f t="shared" si="50"/>
        <v>0</v>
      </c>
      <c r="P373" s="31">
        <f t="shared" si="51"/>
        <v>0</v>
      </c>
      <c r="Q373" s="31">
        <f t="shared" si="52"/>
        <v>0</v>
      </c>
      <c r="R373" s="31">
        <f t="shared" si="53"/>
        <v>0</v>
      </c>
    </row>
    <row r="374" spans="1:18">
      <c r="A374" s="24">
        <v>29617</v>
      </c>
      <c r="B374" s="25">
        <v>-4.0439999999999996</v>
      </c>
      <c r="C374" s="26">
        <v>-0.03</v>
      </c>
      <c r="D374" s="31">
        <f t="shared" si="45"/>
        <v>646</v>
      </c>
      <c r="E374" s="31">
        <f t="shared" si="46"/>
        <v>494</v>
      </c>
      <c r="F374" s="31">
        <f t="shared" si="47"/>
        <v>152</v>
      </c>
      <c r="G374" s="31">
        <f t="shared" si="48"/>
        <v>23104</v>
      </c>
      <c r="M374" s="31">
        <f t="shared" si="49"/>
        <v>0</v>
      </c>
      <c r="N374" s="31">
        <f t="shared" si="50"/>
        <v>0</v>
      </c>
      <c r="P374" s="31">
        <f t="shared" si="51"/>
        <v>0</v>
      </c>
      <c r="Q374" s="31">
        <f t="shared" si="52"/>
        <v>0</v>
      </c>
      <c r="R374" s="31">
        <f t="shared" si="53"/>
        <v>0</v>
      </c>
    </row>
    <row r="375" spans="1:18">
      <c r="A375" s="24">
        <v>29645</v>
      </c>
      <c r="B375" s="25">
        <v>1.627</v>
      </c>
      <c r="C375" s="26">
        <v>-1.6298999999999999</v>
      </c>
      <c r="D375" s="31">
        <f t="shared" si="45"/>
        <v>332</v>
      </c>
      <c r="E375" s="31">
        <f t="shared" si="46"/>
        <v>681</v>
      </c>
      <c r="F375" s="31">
        <f t="shared" si="47"/>
        <v>-349</v>
      </c>
      <c r="G375" s="31">
        <f t="shared" si="48"/>
        <v>121801</v>
      </c>
      <c r="M375" s="31">
        <f t="shared" si="49"/>
        <v>0</v>
      </c>
      <c r="N375" s="31">
        <f t="shared" si="50"/>
        <v>0</v>
      </c>
      <c r="P375" s="31">
        <f t="shared" si="51"/>
        <v>0</v>
      </c>
      <c r="Q375" s="31">
        <f t="shared" si="52"/>
        <v>0</v>
      </c>
      <c r="R375" s="31">
        <f t="shared" si="53"/>
        <v>0</v>
      </c>
    </row>
    <row r="376" spans="1:18">
      <c r="A376" s="24">
        <v>29676</v>
      </c>
      <c r="B376" s="25">
        <v>4.423</v>
      </c>
      <c r="C376" s="26">
        <v>2.3898999999999999</v>
      </c>
      <c r="D376" s="31">
        <f t="shared" si="45"/>
        <v>141</v>
      </c>
      <c r="E376" s="31">
        <f t="shared" si="46"/>
        <v>52</v>
      </c>
      <c r="F376" s="31">
        <f t="shared" si="47"/>
        <v>89</v>
      </c>
      <c r="G376" s="31">
        <f t="shared" si="48"/>
        <v>7921</v>
      </c>
      <c r="M376" s="31">
        <f t="shared" si="49"/>
        <v>0</v>
      </c>
      <c r="N376" s="31">
        <f t="shared" si="50"/>
        <v>0</v>
      </c>
      <c r="P376" s="31">
        <f t="shared" si="51"/>
        <v>0</v>
      </c>
      <c r="Q376" s="31">
        <f t="shared" si="52"/>
        <v>0</v>
      </c>
      <c r="R376" s="31">
        <f t="shared" si="53"/>
        <v>0</v>
      </c>
    </row>
    <row r="377" spans="1:18">
      <c r="A377" s="24">
        <v>29706</v>
      </c>
      <c r="B377" s="25">
        <v>-1.2909999999999999</v>
      </c>
      <c r="C377" s="26">
        <v>-3.22</v>
      </c>
      <c r="D377" s="31">
        <f t="shared" si="45"/>
        <v>525</v>
      </c>
      <c r="E377" s="31">
        <f t="shared" si="46"/>
        <v>714</v>
      </c>
      <c r="F377" s="31">
        <f t="shared" si="47"/>
        <v>-189</v>
      </c>
      <c r="G377" s="31">
        <f t="shared" si="48"/>
        <v>35721</v>
      </c>
      <c r="M377" s="31">
        <f t="shared" si="49"/>
        <v>0</v>
      </c>
      <c r="N377" s="31">
        <f t="shared" si="50"/>
        <v>0</v>
      </c>
      <c r="P377" s="31">
        <f t="shared" si="51"/>
        <v>0</v>
      </c>
      <c r="Q377" s="31">
        <f t="shared" si="52"/>
        <v>1</v>
      </c>
      <c r="R377" s="31">
        <f t="shared" si="53"/>
        <v>0</v>
      </c>
    </row>
    <row r="378" spans="1:18">
      <c r="A378" s="24">
        <v>29737</v>
      </c>
      <c r="B378" s="25">
        <v>1.129</v>
      </c>
      <c r="C378" s="26">
        <v>3.19</v>
      </c>
      <c r="D378" s="31">
        <f t="shared" si="45"/>
        <v>368</v>
      </c>
      <c r="E378" s="31">
        <f t="shared" si="46"/>
        <v>29</v>
      </c>
      <c r="F378" s="31">
        <f t="shared" si="47"/>
        <v>339</v>
      </c>
      <c r="G378" s="31">
        <f t="shared" si="48"/>
        <v>114921</v>
      </c>
      <c r="M378" s="31">
        <f t="shared" si="49"/>
        <v>0</v>
      </c>
      <c r="N378" s="31">
        <f t="shared" si="50"/>
        <v>0</v>
      </c>
      <c r="P378" s="31">
        <f t="shared" si="51"/>
        <v>0</v>
      </c>
      <c r="Q378" s="31">
        <f t="shared" si="52"/>
        <v>0</v>
      </c>
      <c r="R378" s="31">
        <f t="shared" si="53"/>
        <v>0</v>
      </c>
    </row>
    <row r="379" spans="1:18">
      <c r="A379" s="24">
        <v>29767</v>
      </c>
      <c r="B379" s="25">
        <v>-1.05</v>
      </c>
      <c r="C379" s="26">
        <v>0.15</v>
      </c>
      <c r="D379" s="31">
        <f t="shared" si="45"/>
        <v>509</v>
      </c>
      <c r="E379" s="31">
        <f t="shared" si="46"/>
        <v>432</v>
      </c>
      <c r="F379" s="31">
        <f t="shared" si="47"/>
        <v>77</v>
      </c>
      <c r="G379" s="31">
        <f t="shared" si="48"/>
        <v>5929</v>
      </c>
      <c r="M379" s="31">
        <f t="shared" si="49"/>
        <v>0</v>
      </c>
      <c r="N379" s="31">
        <f t="shared" si="50"/>
        <v>0</v>
      </c>
      <c r="P379" s="31">
        <f t="shared" si="51"/>
        <v>0</v>
      </c>
      <c r="Q379" s="31">
        <f t="shared" si="52"/>
        <v>0</v>
      </c>
      <c r="R379" s="31">
        <f t="shared" si="53"/>
        <v>0</v>
      </c>
    </row>
    <row r="380" spans="1:18">
      <c r="A380" s="24">
        <v>29798</v>
      </c>
      <c r="B380" s="25">
        <v>-0.21199999999999999</v>
      </c>
      <c r="C380" s="26">
        <v>-1.78</v>
      </c>
      <c r="D380" s="31">
        <f t="shared" si="45"/>
        <v>461</v>
      </c>
      <c r="E380" s="31">
        <f t="shared" si="46"/>
        <v>689</v>
      </c>
      <c r="F380" s="31">
        <f t="shared" si="47"/>
        <v>-228</v>
      </c>
      <c r="G380" s="31">
        <f t="shared" si="48"/>
        <v>51984</v>
      </c>
      <c r="M380" s="31">
        <f t="shared" si="49"/>
        <v>0</v>
      </c>
      <c r="N380" s="31">
        <f t="shared" si="50"/>
        <v>0</v>
      </c>
      <c r="P380" s="31">
        <f t="shared" si="51"/>
        <v>0</v>
      </c>
      <c r="Q380" s="31">
        <f t="shared" si="52"/>
        <v>0</v>
      </c>
      <c r="R380" s="31">
        <f t="shared" si="53"/>
        <v>0</v>
      </c>
    </row>
    <row r="381" spans="1:18">
      <c r="A381" s="24">
        <v>29829</v>
      </c>
      <c r="B381" s="25">
        <v>-5.7190000000000003</v>
      </c>
      <c r="C381" s="26">
        <v>-1.68</v>
      </c>
      <c r="D381" s="31">
        <f t="shared" si="45"/>
        <v>677</v>
      </c>
      <c r="E381" s="31">
        <f t="shared" si="46"/>
        <v>683</v>
      </c>
      <c r="F381" s="31">
        <f t="shared" si="47"/>
        <v>-6</v>
      </c>
      <c r="G381" s="31">
        <f t="shared" si="48"/>
        <v>36</v>
      </c>
      <c r="M381" s="31">
        <f t="shared" si="49"/>
        <v>0</v>
      </c>
      <c r="N381" s="31">
        <f t="shared" si="50"/>
        <v>0</v>
      </c>
      <c r="P381" s="31">
        <f t="shared" si="51"/>
        <v>0</v>
      </c>
      <c r="Q381" s="31">
        <f t="shared" si="52"/>
        <v>0</v>
      </c>
      <c r="R381" s="31">
        <f t="shared" si="53"/>
        <v>0</v>
      </c>
    </row>
    <row r="382" spans="1:18">
      <c r="A382" s="24">
        <v>29859</v>
      </c>
      <c r="B382" s="25">
        <v>-6.3029999999999999</v>
      </c>
      <c r="C382" s="26">
        <v>0.02</v>
      </c>
      <c r="D382" s="31">
        <f t="shared" si="45"/>
        <v>687</v>
      </c>
      <c r="E382" s="31">
        <f t="shared" si="46"/>
        <v>478</v>
      </c>
      <c r="F382" s="31">
        <f t="shared" si="47"/>
        <v>209</v>
      </c>
      <c r="G382" s="31">
        <f t="shared" si="48"/>
        <v>43681</v>
      </c>
      <c r="M382" s="31">
        <f t="shared" si="49"/>
        <v>0</v>
      </c>
      <c r="N382" s="31">
        <f t="shared" si="50"/>
        <v>0</v>
      </c>
      <c r="P382" s="31">
        <f t="shared" si="51"/>
        <v>0</v>
      </c>
      <c r="Q382" s="31">
        <f t="shared" si="52"/>
        <v>0</v>
      </c>
      <c r="R382" s="31">
        <f t="shared" si="53"/>
        <v>0</v>
      </c>
    </row>
    <row r="383" spans="1:18">
      <c r="A383" s="24">
        <v>29890</v>
      </c>
      <c r="B383" s="25">
        <v>6.0430000000000001</v>
      </c>
      <c r="C383" s="26">
        <v>5.45</v>
      </c>
      <c r="D383" s="31">
        <f t="shared" si="45"/>
        <v>66</v>
      </c>
      <c r="E383" s="31">
        <f t="shared" si="46"/>
        <v>3</v>
      </c>
      <c r="F383" s="31">
        <f t="shared" si="47"/>
        <v>63</v>
      </c>
      <c r="G383" s="31">
        <f t="shared" si="48"/>
        <v>3969</v>
      </c>
      <c r="M383" s="31">
        <f t="shared" si="49"/>
        <v>0</v>
      </c>
      <c r="N383" s="31">
        <f t="shared" si="50"/>
        <v>0</v>
      </c>
      <c r="P383" s="31">
        <f t="shared" si="51"/>
        <v>0</v>
      </c>
      <c r="Q383" s="31">
        <f t="shared" si="52"/>
        <v>0</v>
      </c>
      <c r="R383" s="31">
        <f t="shared" si="53"/>
        <v>1</v>
      </c>
    </row>
    <row r="384" spans="1:18">
      <c r="A384" s="24">
        <v>29920</v>
      </c>
      <c r="B384" s="25">
        <v>4.5640000000000001</v>
      </c>
      <c r="C384" s="26">
        <v>8.0399999999999991</v>
      </c>
      <c r="D384" s="31">
        <f t="shared" si="45"/>
        <v>131</v>
      </c>
      <c r="E384" s="31">
        <f t="shared" si="46"/>
        <v>2</v>
      </c>
      <c r="F384" s="31">
        <f t="shared" si="47"/>
        <v>129</v>
      </c>
      <c r="G384" s="31">
        <f t="shared" si="48"/>
        <v>16641</v>
      </c>
      <c r="M384" s="31">
        <f t="shared" si="49"/>
        <v>0</v>
      </c>
      <c r="N384" s="31">
        <f t="shared" si="50"/>
        <v>0</v>
      </c>
      <c r="P384" s="31">
        <f t="shared" si="51"/>
        <v>0</v>
      </c>
      <c r="Q384" s="31">
        <f t="shared" si="52"/>
        <v>0</v>
      </c>
      <c r="R384" s="31">
        <f t="shared" si="53"/>
        <v>1</v>
      </c>
    </row>
    <row r="385" spans="1:18">
      <c r="A385" s="24">
        <v>29951</v>
      </c>
      <c r="B385" s="25">
        <v>-2.7879999999999998</v>
      </c>
      <c r="C385" s="26">
        <v>-3.19</v>
      </c>
      <c r="D385" s="31">
        <f t="shared" si="45"/>
        <v>608</v>
      </c>
      <c r="E385" s="31">
        <f t="shared" si="46"/>
        <v>713</v>
      </c>
      <c r="F385" s="31">
        <f t="shared" si="47"/>
        <v>-105</v>
      </c>
      <c r="G385" s="31">
        <f t="shared" si="48"/>
        <v>11025</v>
      </c>
      <c r="M385" s="31">
        <f t="shared" si="49"/>
        <v>0</v>
      </c>
      <c r="N385" s="31">
        <f t="shared" si="50"/>
        <v>0</v>
      </c>
      <c r="P385" s="31">
        <f t="shared" si="51"/>
        <v>0</v>
      </c>
      <c r="Q385" s="31">
        <f t="shared" si="52"/>
        <v>1</v>
      </c>
      <c r="R385" s="31">
        <f t="shared" si="53"/>
        <v>0</v>
      </c>
    </row>
    <row r="386" spans="1:18">
      <c r="A386" s="24">
        <v>29982</v>
      </c>
      <c r="B386" s="25">
        <v>-2.5859999999999999</v>
      </c>
      <c r="C386" s="26">
        <v>0.49</v>
      </c>
      <c r="D386" s="31">
        <f t="shared" si="45"/>
        <v>592</v>
      </c>
      <c r="E386" s="31">
        <f t="shared" si="46"/>
        <v>325</v>
      </c>
      <c r="F386" s="31">
        <f t="shared" si="47"/>
        <v>267</v>
      </c>
      <c r="G386" s="31">
        <f t="shared" si="48"/>
        <v>71289</v>
      </c>
      <c r="M386" s="31">
        <f t="shared" si="49"/>
        <v>0</v>
      </c>
      <c r="N386" s="31">
        <f t="shared" si="50"/>
        <v>0</v>
      </c>
      <c r="P386" s="31">
        <f t="shared" si="51"/>
        <v>0</v>
      </c>
      <c r="Q386" s="31">
        <f t="shared" si="52"/>
        <v>0</v>
      </c>
      <c r="R386" s="31">
        <f t="shared" si="53"/>
        <v>0</v>
      </c>
    </row>
    <row r="387" spans="1:18">
      <c r="A387" s="24">
        <v>30010</v>
      </c>
      <c r="B387" s="25">
        <v>-5.0919999999999996</v>
      </c>
      <c r="C387" s="26">
        <v>1.77</v>
      </c>
      <c r="D387" s="31">
        <f t="shared" ref="D387:D450" si="54">RANK(B387,B$2:B$721,0)</f>
        <v>668</v>
      </c>
      <c r="E387" s="31">
        <f t="shared" ref="E387:E450" si="55">RANK(C387,C$2:C$721,0)</f>
        <v>113</v>
      </c>
      <c r="F387" s="31">
        <f t="shared" ref="F387:F450" si="56">D387-E387</f>
        <v>555</v>
      </c>
      <c r="G387" s="31">
        <f t="shared" ref="G387:G450" si="57">F387^2</f>
        <v>308025</v>
      </c>
      <c r="M387" s="31">
        <f t="shared" ref="M387:M450" si="58">IF(B387&lt;$H$4+$H$7*$H$5,1,0)</f>
        <v>0</v>
      </c>
      <c r="N387" s="31">
        <f t="shared" ref="N387:N450" si="59">IF(B387&lt;($H$4+$I$6*$H$5),1,0)</f>
        <v>0</v>
      </c>
      <c r="P387" s="31">
        <f t="shared" ref="P387:P450" si="60">IF(C387&lt;$I$4+$H$8*$I$5,1,0)</f>
        <v>0</v>
      </c>
      <c r="Q387" s="31">
        <f t="shared" ref="Q387:Q450" si="61">IF(C387&lt;$I$4+$I$6*$I$5,1,0)</f>
        <v>0</v>
      </c>
      <c r="R387" s="31">
        <f t="shared" ref="R387:R450" si="62">IF(C387&gt;$I$4-$I$6*$I$5,1,0)</f>
        <v>0</v>
      </c>
    </row>
    <row r="388" spans="1:18">
      <c r="A388" s="24">
        <v>30041</v>
      </c>
      <c r="B388" s="25">
        <v>-0.90300000000000002</v>
      </c>
      <c r="C388" s="26">
        <v>1.26</v>
      </c>
      <c r="D388" s="31">
        <f t="shared" si="54"/>
        <v>500</v>
      </c>
      <c r="E388" s="31">
        <f t="shared" si="55"/>
        <v>175</v>
      </c>
      <c r="F388" s="31">
        <f t="shared" si="56"/>
        <v>325</v>
      </c>
      <c r="G388" s="31">
        <f t="shared" si="57"/>
        <v>105625</v>
      </c>
      <c r="M388" s="31">
        <f t="shared" si="58"/>
        <v>0</v>
      </c>
      <c r="N388" s="31">
        <f t="shared" si="59"/>
        <v>0</v>
      </c>
      <c r="P388" s="31">
        <f t="shared" si="60"/>
        <v>0</v>
      </c>
      <c r="Q388" s="31">
        <f t="shared" si="61"/>
        <v>0</v>
      </c>
      <c r="R388" s="31">
        <f t="shared" si="62"/>
        <v>0</v>
      </c>
    </row>
    <row r="389" spans="1:18">
      <c r="A389" s="24">
        <v>30071</v>
      </c>
      <c r="B389" s="25">
        <v>4.2210000000000001</v>
      </c>
      <c r="C389" s="26">
        <v>2.73</v>
      </c>
      <c r="D389" s="31">
        <f t="shared" si="54"/>
        <v>152</v>
      </c>
      <c r="E389" s="31">
        <f t="shared" si="55"/>
        <v>40</v>
      </c>
      <c r="F389" s="31">
        <f t="shared" si="56"/>
        <v>112</v>
      </c>
      <c r="G389" s="31">
        <f t="shared" si="57"/>
        <v>12544</v>
      </c>
      <c r="M389" s="31">
        <f t="shared" si="58"/>
        <v>0</v>
      </c>
      <c r="N389" s="31">
        <f t="shared" si="59"/>
        <v>0</v>
      </c>
      <c r="P389" s="31">
        <f t="shared" si="60"/>
        <v>0</v>
      </c>
      <c r="Q389" s="31">
        <f t="shared" si="61"/>
        <v>0</v>
      </c>
      <c r="R389" s="31">
        <f t="shared" si="62"/>
        <v>0</v>
      </c>
    </row>
    <row r="390" spans="1:18">
      <c r="A390" s="24">
        <v>30102</v>
      </c>
      <c r="B390" s="25">
        <v>-2.7080000000000002</v>
      </c>
      <c r="C390" s="26">
        <v>1.6</v>
      </c>
      <c r="D390" s="31">
        <f t="shared" si="54"/>
        <v>598</v>
      </c>
      <c r="E390" s="31">
        <f t="shared" si="55"/>
        <v>131</v>
      </c>
      <c r="F390" s="31">
        <f t="shared" si="56"/>
        <v>467</v>
      </c>
      <c r="G390" s="31">
        <f t="shared" si="57"/>
        <v>218089</v>
      </c>
      <c r="M390" s="31">
        <f t="shared" si="58"/>
        <v>0</v>
      </c>
      <c r="N390" s="31">
        <f t="shared" si="59"/>
        <v>0</v>
      </c>
      <c r="P390" s="31">
        <f t="shared" si="60"/>
        <v>0</v>
      </c>
      <c r="Q390" s="31">
        <f t="shared" si="61"/>
        <v>0</v>
      </c>
      <c r="R390" s="31">
        <f t="shared" si="62"/>
        <v>0</v>
      </c>
    </row>
    <row r="391" spans="1:18">
      <c r="A391" s="24">
        <v>30132</v>
      </c>
      <c r="B391" s="25">
        <v>-2.4289999999999998</v>
      </c>
      <c r="C391" s="26">
        <v>-1.54</v>
      </c>
      <c r="D391" s="31">
        <f t="shared" si="54"/>
        <v>587</v>
      </c>
      <c r="E391" s="31">
        <f t="shared" si="55"/>
        <v>679</v>
      </c>
      <c r="F391" s="31">
        <f t="shared" si="56"/>
        <v>-92</v>
      </c>
      <c r="G391" s="31">
        <f t="shared" si="57"/>
        <v>8464</v>
      </c>
      <c r="M391" s="31">
        <f t="shared" si="58"/>
        <v>0</v>
      </c>
      <c r="N391" s="31">
        <f t="shared" si="59"/>
        <v>0</v>
      </c>
      <c r="P391" s="31">
        <f t="shared" si="60"/>
        <v>0</v>
      </c>
      <c r="Q391" s="31">
        <f t="shared" si="61"/>
        <v>0</v>
      </c>
      <c r="R391" s="31">
        <f t="shared" si="62"/>
        <v>0</v>
      </c>
    </row>
    <row r="392" spans="1:18">
      <c r="A392" s="24">
        <v>30163</v>
      </c>
      <c r="B392" s="25">
        <v>-2.036</v>
      </c>
      <c r="C392" s="26">
        <v>4.17</v>
      </c>
      <c r="D392" s="31">
        <f t="shared" si="54"/>
        <v>568</v>
      </c>
      <c r="E392" s="31">
        <f t="shared" si="55"/>
        <v>15</v>
      </c>
      <c r="F392" s="31">
        <f t="shared" si="56"/>
        <v>553</v>
      </c>
      <c r="G392" s="31">
        <f t="shared" si="57"/>
        <v>305809</v>
      </c>
      <c r="M392" s="31">
        <f t="shared" si="58"/>
        <v>0</v>
      </c>
      <c r="N392" s="31">
        <f t="shared" si="59"/>
        <v>0</v>
      </c>
      <c r="P392" s="31">
        <f t="shared" si="60"/>
        <v>0</v>
      </c>
      <c r="Q392" s="31">
        <f t="shared" si="61"/>
        <v>0</v>
      </c>
      <c r="R392" s="31">
        <f t="shared" si="62"/>
        <v>1</v>
      </c>
    </row>
    <row r="393" spans="1:18">
      <c r="A393" s="24">
        <v>30194</v>
      </c>
      <c r="B393" s="25">
        <v>11.978999999999999</v>
      </c>
      <c r="C393" s="26">
        <v>5.14</v>
      </c>
      <c r="D393" s="31">
        <f t="shared" si="54"/>
        <v>5</v>
      </c>
      <c r="E393" s="31">
        <f t="shared" si="55"/>
        <v>5</v>
      </c>
      <c r="F393" s="31">
        <f t="shared" si="56"/>
        <v>0</v>
      </c>
      <c r="G393" s="31">
        <f t="shared" si="57"/>
        <v>0</v>
      </c>
      <c r="M393" s="31">
        <f t="shared" si="58"/>
        <v>0</v>
      </c>
      <c r="N393" s="31">
        <f t="shared" si="59"/>
        <v>0</v>
      </c>
      <c r="P393" s="31">
        <f t="shared" si="60"/>
        <v>0</v>
      </c>
      <c r="Q393" s="31">
        <f t="shared" si="61"/>
        <v>0</v>
      </c>
      <c r="R393" s="31">
        <f t="shared" si="62"/>
        <v>1</v>
      </c>
    </row>
    <row r="394" spans="1:18">
      <c r="A394" s="24">
        <v>30224</v>
      </c>
      <c r="B394" s="25">
        <v>1.69</v>
      </c>
      <c r="C394" s="26">
        <v>3.87</v>
      </c>
      <c r="D394" s="31">
        <f t="shared" si="54"/>
        <v>322</v>
      </c>
      <c r="E394" s="31">
        <f t="shared" si="55"/>
        <v>20</v>
      </c>
      <c r="F394" s="31">
        <f t="shared" si="56"/>
        <v>302</v>
      </c>
      <c r="G394" s="31">
        <f t="shared" si="57"/>
        <v>91204</v>
      </c>
      <c r="M394" s="31">
        <f t="shared" si="58"/>
        <v>0</v>
      </c>
      <c r="N394" s="31">
        <f t="shared" si="59"/>
        <v>0</v>
      </c>
      <c r="P394" s="31">
        <f t="shared" si="60"/>
        <v>0</v>
      </c>
      <c r="Q394" s="31">
        <f t="shared" si="61"/>
        <v>0</v>
      </c>
      <c r="R394" s="31">
        <f t="shared" si="62"/>
        <v>0</v>
      </c>
    </row>
    <row r="395" spans="1:18">
      <c r="A395" s="24">
        <v>30255</v>
      </c>
      <c r="B395" s="25">
        <v>11.868</v>
      </c>
      <c r="C395" s="26">
        <v>5.15</v>
      </c>
      <c r="D395" s="31">
        <f t="shared" si="54"/>
        <v>6</v>
      </c>
      <c r="E395" s="31">
        <f t="shared" si="55"/>
        <v>4</v>
      </c>
      <c r="F395" s="31">
        <f t="shared" si="56"/>
        <v>2</v>
      </c>
      <c r="G395" s="31">
        <f t="shared" si="57"/>
        <v>4</v>
      </c>
      <c r="M395" s="31">
        <f t="shared" si="58"/>
        <v>0</v>
      </c>
      <c r="N395" s="31">
        <f t="shared" si="59"/>
        <v>0</v>
      </c>
      <c r="P395" s="31">
        <f t="shared" si="60"/>
        <v>0</v>
      </c>
      <c r="Q395" s="31">
        <f t="shared" si="61"/>
        <v>0</v>
      </c>
      <c r="R395" s="31">
        <f t="shared" si="62"/>
        <v>1</v>
      </c>
    </row>
    <row r="396" spans="1:18">
      <c r="A396" s="24">
        <v>30285</v>
      </c>
      <c r="B396" s="25">
        <v>5.1639999999999997</v>
      </c>
      <c r="C396" s="26">
        <v>1.08</v>
      </c>
      <c r="D396" s="31">
        <f t="shared" si="54"/>
        <v>93</v>
      </c>
      <c r="E396" s="31">
        <f t="shared" si="55"/>
        <v>204</v>
      </c>
      <c r="F396" s="31">
        <f t="shared" si="56"/>
        <v>-111</v>
      </c>
      <c r="G396" s="31">
        <f t="shared" si="57"/>
        <v>12321</v>
      </c>
      <c r="M396" s="31">
        <f t="shared" si="58"/>
        <v>0</v>
      </c>
      <c r="N396" s="31">
        <f t="shared" si="59"/>
        <v>0</v>
      </c>
      <c r="P396" s="31">
        <f t="shared" si="60"/>
        <v>0</v>
      </c>
      <c r="Q396" s="31">
        <f t="shared" si="61"/>
        <v>0</v>
      </c>
      <c r="R396" s="31">
        <f t="shared" si="62"/>
        <v>0</v>
      </c>
    </row>
    <row r="397" spans="1:18">
      <c r="A397" s="24">
        <v>30316</v>
      </c>
      <c r="B397" s="25">
        <v>1.502</v>
      </c>
      <c r="C397" s="26">
        <v>1.88</v>
      </c>
      <c r="D397" s="31">
        <f t="shared" si="54"/>
        <v>343</v>
      </c>
      <c r="E397" s="31">
        <f t="shared" si="55"/>
        <v>103</v>
      </c>
      <c r="F397" s="31">
        <f t="shared" si="56"/>
        <v>240</v>
      </c>
      <c r="G397" s="31">
        <f t="shared" si="57"/>
        <v>57600</v>
      </c>
      <c r="M397" s="31">
        <f t="shared" si="58"/>
        <v>0</v>
      </c>
      <c r="N397" s="31">
        <f t="shared" si="59"/>
        <v>0</v>
      </c>
      <c r="P397" s="31">
        <f t="shared" si="60"/>
        <v>0</v>
      </c>
      <c r="Q397" s="31">
        <f t="shared" si="61"/>
        <v>0</v>
      </c>
      <c r="R397" s="31">
        <f t="shared" si="62"/>
        <v>0</v>
      </c>
    </row>
    <row r="398" spans="1:18">
      <c r="A398" s="24">
        <v>30347</v>
      </c>
      <c r="B398" s="25">
        <v>3.8639999999999999</v>
      </c>
      <c r="C398" s="26">
        <v>0.17</v>
      </c>
      <c r="D398" s="31">
        <f t="shared" si="54"/>
        <v>180</v>
      </c>
      <c r="E398" s="31">
        <f t="shared" si="55"/>
        <v>424</v>
      </c>
      <c r="F398" s="31">
        <f t="shared" si="56"/>
        <v>-244</v>
      </c>
      <c r="G398" s="31">
        <f t="shared" si="57"/>
        <v>59536</v>
      </c>
      <c r="M398" s="31">
        <f t="shared" si="58"/>
        <v>0</v>
      </c>
      <c r="N398" s="31">
        <f t="shared" si="59"/>
        <v>0</v>
      </c>
      <c r="P398" s="31">
        <f t="shared" si="60"/>
        <v>0</v>
      </c>
      <c r="Q398" s="31">
        <f t="shared" si="61"/>
        <v>0</v>
      </c>
      <c r="R398" s="31">
        <f t="shared" si="62"/>
        <v>0</v>
      </c>
    </row>
    <row r="399" spans="1:18">
      <c r="A399" s="24">
        <v>30375</v>
      </c>
      <c r="B399" s="25">
        <v>3.14</v>
      </c>
      <c r="C399" s="26">
        <v>2.67</v>
      </c>
      <c r="D399" s="31">
        <f t="shared" si="54"/>
        <v>221</v>
      </c>
      <c r="E399" s="31">
        <f t="shared" si="55"/>
        <v>43</v>
      </c>
      <c r="F399" s="31">
        <f t="shared" si="56"/>
        <v>178</v>
      </c>
      <c r="G399" s="31">
        <f t="shared" si="57"/>
        <v>31684</v>
      </c>
      <c r="M399" s="31">
        <f t="shared" si="58"/>
        <v>0</v>
      </c>
      <c r="N399" s="31">
        <f t="shared" si="59"/>
        <v>0</v>
      </c>
      <c r="P399" s="31">
        <f t="shared" si="60"/>
        <v>0</v>
      </c>
      <c r="Q399" s="31">
        <f t="shared" si="61"/>
        <v>0</v>
      </c>
      <c r="R399" s="31">
        <f t="shared" si="62"/>
        <v>0</v>
      </c>
    </row>
    <row r="400" spans="1:18">
      <c r="A400" s="24">
        <v>30406</v>
      </c>
      <c r="B400" s="25">
        <v>3.4350000000000001</v>
      </c>
      <c r="C400" s="26">
        <v>0.28999999999999998</v>
      </c>
      <c r="D400" s="31">
        <f t="shared" si="54"/>
        <v>203</v>
      </c>
      <c r="E400" s="31">
        <f t="shared" si="55"/>
        <v>377</v>
      </c>
      <c r="F400" s="31">
        <f t="shared" si="56"/>
        <v>-174</v>
      </c>
      <c r="G400" s="31">
        <f t="shared" si="57"/>
        <v>30276</v>
      </c>
      <c r="M400" s="31">
        <f t="shared" si="58"/>
        <v>0</v>
      </c>
      <c r="N400" s="31">
        <f t="shared" si="59"/>
        <v>0</v>
      </c>
      <c r="P400" s="31">
        <f t="shared" si="60"/>
        <v>0</v>
      </c>
      <c r="Q400" s="31">
        <f t="shared" si="61"/>
        <v>0</v>
      </c>
      <c r="R400" s="31">
        <f t="shared" si="62"/>
        <v>0</v>
      </c>
    </row>
    <row r="401" spans="1:18">
      <c r="A401" s="24">
        <v>30436</v>
      </c>
      <c r="B401" s="25">
        <v>7.2560000000000002</v>
      </c>
      <c r="C401" s="26">
        <v>2.74</v>
      </c>
      <c r="D401" s="31">
        <f t="shared" si="54"/>
        <v>37</v>
      </c>
      <c r="E401" s="31">
        <f t="shared" si="55"/>
        <v>39</v>
      </c>
      <c r="F401" s="31">
        <f t="shared" si="56"/>
        <v>-2</v>
      </c>
      <c r="G401" s="31">
        <f t="shared" si="57"/>
        <v>4</v>
      </c>
      <c r="M401" s="31">
        <f t="shared" si="58"/>
        <v>0</v>
      </c>
      <c r="N401" s="31">
        <f t="shared" si="59"/>
        <v>0</v>
      </c>
      <c r="P401" s="31">
        <f t="shared" si="60"/>
        <v>0</v>
      </c>
      <c r="Q401" s="31">
        <f t="shared" si="61"/>
        <v>0</v>
      </c>
      <c r="R401" s="31">
        <f t="shared" si="62"/>
        <v>0</v>
      </c>
    </row>
    <row r="402" spans="1:18">
      <c r="A402" s="24">
        <v>30467</v>
      </c>
      <c r="B402" s="25">
        <v>1.147</v>
      </c>
      <c r="C402" s="26">
        <v>-1.28</v>
      </c>
      <c r="D402" s="31">
        <f t="shared" si="54"/>
        <v>366</v>
      </c>
      <c r="E402" s="31">
        <f t="shared" si="55"/>
        <v>668</v>
      </c>
      <c r="F402" s="31">
        <f t="shared" si="56"/>
        <v>-302</v>
      </c>
      <c r="G402" s="31">
        <f t="shared" si="57"/>
        <v>91204</v>
      </c>
      <c r="M402" s="31">
        <f t="shared" si="58"/>
        <v>0</v>
      </c>
      <c r="N402" s="31">
        <f t="shared" si="59"/>
        <v>0</v>
      </c>
      <c r="P402" s="31">
        <f t="shared" si="60"/>
        <v>0</v>
      </c>
      <c r="Q402" s="31">
        <f t="shared" si="61"/>
        <v>0</v>
      </c>
      <c r="R402" s="31">
        <f t="shared" si="62"/>
        <v>0</v>
      </c>
    </row>
    <row r="403" spans="1:18">
      <c r="A403" s="24">
        <v>30497</v>
      </c>
      <c r="B403" s="25">
        <v>4.0330000000000004</v>
      </c>
      <c r="C403" s="26">
        <v>0.2</v>
      </c>
      <c r="D403" s="31">
        <f t="shared" si="54"/>
        <v>167</v>
      </c>
      <c r="E403" s="31">
        <f t="shared" si="55"/>
        <v>405</v>
      </c>
      <c r="F403" s="31">
        <f t="shared" si="56"/>
        <v>-238</v>
      </c>
      <c r="G403" s="31">
        <f t="shared" si="57"/>
        <v>56644</v>
      </c>
      <c r="M403" s="31">
        <f t="shared" si="58"/>
        <v>0</v>
      </c>
      <c r="N403" s="31">
        <f t="shared" si="59"/>
        <v>0</v>
      </c>
      <c r="P403" s="31">
        <f t="shared" si="60"/>
        <v>0</v>
      </c>
      <c r="Q403" s="31">
        <f t="shared" si="61"/>
        <v>0</v>
      </c>
      <c r="R403" s="31">
        <f t="shared" si="62"/>
        <v>0</v>
      </c>
    </row>
    <row r="404" spans="1:18">
      <c r="A404" s="24">
        <v>30528</v>
      </c>
      <c r="B404" s="25">
        <v>-3.0750000000000002</v>
      </c>
      <c r="C404" s="26">
        <v>-2.02</v>
      </c>
      <c r="D404" s="31">
        <f t="shared" si="54"/>
        <v>618</v>
      </c>
      <c r="E404" s="31">
        <f t="shared" si="55"/>
        <v>697</v>
      </c>
      <c r="F404" s="31">
        <f t="shared" si="56"/>
        <v>-79</v>
      </c>
      <c r="G404" s="31">
        <f t="shared" si="57"/>
        <v>6241</v>
      </c>
      <c r="M404" s="31">
        <f t="shared" si="58"/>
        <v>0</v>
      </c>
      <c r="N404" s="31">
        <f t="shared" si="59"/>
        <v>0</v>
      </c>
      <c r="P404" s="31">
        <f t="shared" si="60"/>
        <v>0</v>
      </c>
      <c r="Q404" s="31">
        <f t="shared" si="61"/>
        <v>0</v>
      </c>
      <c r="R404" s="31">
        <f t="shared" si="62"/>
        <v>0</v>
      </c>
    </row>
    <row r="405" spans="1:18">
      <c r="A405" s="24">
        <v>30559</v>
      </c>
      <c r="B405" s="25">
        <v>0.53</v>
      </c>
      <c r="C405" s="26">
        <v>0.56000000000000005</v>
      </c>
      <c r="D405" s="31">
        <f t="shared" si="54"/>
        <v>412</v>
      </c>
      <c r="E405" s="31">
        <f t="shared" si="55"/>
        <v>304</v>
      </c>
      <c r="F405" s="31">
        <f t="shared" si="56"/>
        <v>108</v>
      </c>
      <c r="G405" s="31">
        <f t="shared" si="57"/>
        <v>11664</v>
      </c>
      <c r="M405" s="31">
        <f t="shared" si="58"/>
        <v>0</v>
      </c>
      <c r="N405" s="31">
        <f t="shared" si="59"/>
        <v>0</v>
      </c>
      <c r="P405" s="31">
        <f t="shared" si="60"/>
        <v>0</v>
      </c>
      <c r="Q405" s="31">
        <f t="shared" si="61"/>
        <v>0</v>
      </c>
      <c r="R405" s="31">
        <f t="shared" si="62"/>
        <v>0</v>
      </c>
    </row>
    <row r="406" spans="1:18">
      <c r="A406" s="24">
        <v>30589</v>
      </c>
      <c r="B406" s="25">
        <v>1.6619999999999999</v>
      </c>
      <c r="C406" s="26">
        <v>3.05</v>
      </c>
      <c r="D406" s="31">
        <f t="shared" si="54"/>
        <v>326</v>
      </c>
      <c r="E406" s="31">
        <f t="shared" si="55"/>
        <v>31</v>
      </c>
      <c r="F406" s="31">
        <f t="shared" si="56"/>
        <v>295</v>
      </c>
      <c r="G406" s="31">
        <f t="shared" si="57"/>
        <v>87025</v>
      </c>
      <c r="M406" s="31">
        <f t="shared" si="58"/>
        <v>0</v>
      </c>
      <c r="N406" s="31">
        <f t="shared" si="59"/>
        <v>0</v>
      </c>
      <c r="P406" s="31">
        <f t="shared" si="60"/>
        <v>0</v>
      </c>
      <c r="Q406" s="31">
        <f t="shared" si="61"/>
        <v>0</v>
      </c>
      <c r="R406" s="31">
        <f t="shared" si="62"/>
        <v>0</v>
      </c>
    </row>
    <row r="407" spans="1:18">
      <c r="A407" s="24">
        <v>30620</v>
      </c>
      <c r="B407" s="25">
        <v>-2.7189999999999999</v>
      </c>
      <c r="C407" s="26">
        <v>0.23</v>
      </c>
      <c r="D407" s="31">
        <f t="shared" si="54"/>
        <v>599</v>
      </c>
      <c r="E407" s="31">
        <f t="shared" si="55"/>
        <v>397</v>
      </c>
      <c r="F407" s="31">
        <f t="shared" si="56"/>
        <v>202</v>
      </c>
      <c r="G407" s="31">
        <f t="shared" si="57"/>
        <v>40804</v>
      </c>
      <c r="M407" s="31">
        <f t="shared" si="58"/>
        <v>0</v>
      </c>
      <c r="N407" s="31">
        <f t="shared" si="59"/>
        <v>0</v>
      </c>
      <c r="P407" s="31">
        <f t="shared" si="60"/>
        <v>0</v>
      </c>
      <c r="Q407" s="31">
        <f t="shared" si="61"/>
        <v>0</v>
      </c>
      <c r="R407" s="31">
        <f t="shared" si="62"/>
        <v>0</v>
      </c>
    </row>
    <row r="408" spans="1:18">
      <c r="A408" s="24">
        <v>30650</v>
      </c>
      <c r="B408" s="25">
        <v>2.8919999999999999</v>
      </c>
      <c r="C408" s="26">
        <v>1.1200000000000001</v>
      </c>
      <c r="D408" s="31">
        <f t="shared" si="54"/>
        <v>235</v>
      </c>
      <c r="E408" s="31">
        <f t="shared" si="55"/>
        <v>195</v>
      </c>
      <c r="F408" s="31">
        <f t="shared" si="56"/>
        <v>40</v>
      </c>
      <c r="G408" s="31">
        <f t="shared" si="57"/>
        <v>1600</v>
      </c>
      <c r="M408" s="31">
        <f t="shared" si="58"/>
        <v>0</v>
      </c>
      <c r="N408" s="31">
        <f t="shared" si="59"/>
        <v>0</v>
      </c>
      <c r="P408" s="31">
        <f t="shared" si="60"/>
        <v>0</v>
      </c>
      <c r="Q408" s="31">
        <f t="shared" si="61"/>
        <v>0</v>
      </c>
      <c r="R408" s="31">
        <f t="shared" si="62"/>
        <v>0</v>
      </c>
    </row>
    <row r="409" spans="1:18">
      <c r="A409" s="24">
        <v>30681</v>
      </c>
      <c r="B409" s="25">
        <v>-1.0129999999999999</v>
      </c>
      <c r="C409" s="26">
        <v>0.11</v>
      </c>
      <c r="D409" s="31">
        <f t="shared" si="54"/>
        <v>505</v>
      </c>
      <c r="E409" s="31">
        <f t="shared" si="55"/>
        <v>448</v>
      </c>
      <c r="F409" s="31">
        <f t="shared" si="56"/>
        <v>57</v>
      </c>
      <c r="G409" s="31">
        <f t="shared" si="57"/>
        <v>3249</v>
      </c>
      <c r="M409" s="31">
        <f t="shared" si="58"/>
        <v>0</v>
      </c>
      <c r="N409" s="31">
        <f t="shared" si="59"/>
        <v>0</v>
      </c>
      <c r="P409" s="31">
        <f t="shared" si="60"/>
        <v>0</v>
      </c>
      <c r="Q409" s="31">
        <f t="shared" si="61"/>
        <v>0</v>
      </c>
      <c r="R409" s="31">
        <f t="shared" si="62"/>
        <v>0</v>
      </c>
    </row>
    <row r="410" spans="1:18">
      <c r="A410" s="24">
        <v>30712</v>
      </c>
      <c r="B410" s="25">
        <v>-1.6420000000000001</v>
      </c>
      <c r="C410" s="26">
        <v>1.97</v>
      </c>
      <c r="D410" s="31">
        <f t="shared" si="54"/>
        <v>546</v>
      </c>
      <c r="E410" s="31">
        <f t="shared" si="55"/>
        <v>90</v>
      </c>
      <c r="F410" s="31">
        <f t="shared" si="56"/>
        <v>456</v>
      </c>
      <c r="G410" s="31">
        <f t="shared" si="57"/>
        <v>207936</v>
      </c>
      <c r="M410" s="31">
        <f t="shared" si="58"/>
        <v>0</v>
      </c>
      <c r="N410" s="31">
        <f t="shared" si="59"/>
        <v>0</v>
      </c>
      <c r="P410" s="31">
        <f t="shared" si="60"/>
        <v>0</v>
      </c>
      <c r="Q410" s="31">
        <f t="shared" si="61"/>
        <v>0</v>
      </c>
      <c r="R410" s="31">
        <f t="shared" si="62"/>
        <v>0</v>
      </c>
    </row>
    <row r="411" spans="1:18">
      <c r="A411" s="24">
        <v>30741</v>
      </c>
      <c r="B411" s="25">
        <v>-4.0880000000000001</v>
      </c>
      <c r="C411" s="26">
        <v>-0.56999999999999995</v>
      </c>
      <c r="D411" s="31">
        <f t="shared" si="54"/>
        <v>648</v>
      </c>
      <c r="E411" s="31">
        <f t="shared" si="55"/>
        <v>607</v>
      </c>
      <c r="F411" s="31">
        <f t="shared" si="56"/>
        <v>41</v>
      </c>
      <c r="G411" s="31">
        <f t="shared" si="57"/>
        <v>1681</v>
      </c>
      <c r="M411" s="31">
        <f t="shared" si="58"/>
        <v>0</v>
      </c>
      <c r="N411" s="31">
        <f t="shared" si="59"/>
        <v>0</v>
      </c>
      <c r="P411" s="31">
        <f t="shared" si="60"/>
        <v>0</v>
      </c>
      <c r="Q411" s="31">
        <f t="shared" si="61"/>
        <v>0</v>
      </c>
      <c r="R411" s="31">
        <f t="shared" si="62"/>
        <v>0</v>
      </c>
    </row>
    <row r="412" spans="1:18">
      <c r="A412" s="24">
        <v>30772</v>
      </c>
      <c r="B412" s="25">
        <v>1.4039999999999999</v>
      </c>
      <c r="C412" s="26">
        <v>-0.87</v>
      </c>
      <c r="D412" s="31">
        <f t="shared" si="54"/>
        <v>353</v>
      </c>
      <c r="E412" s="31">
        <f t="shared" si="55"/>
        <v>633</v>
      </c>
      <c r="F412" s="31">
        <f t="shared" si="56"/>
        <v>-280</v>
      </c>
      <c r="G412" s="31">
        <f t="shared" si="57"/>
        <v>78400</v>
      </c>
      <c r="M412" s="31">
        <f t="shared" si="58"/>
        <v>0</v>
      </c>
      <c r="N412" s="31">
        <f t="shared" si="59"/>
        <v>0</v>
      </c>
      <c r="P412" s="31">
        <f t="shared" si="60"/>
        <v>0</v>
      </c>
      <c r="Q412" s="31">
        <f t="shared" si="61"/>
        <v>0</v>
      </c>
      <c r="R412" s="31">
        <f t="shared" si="62"/>
        <v>0</v>
      </c>
    </row>
    <row r="413" spans="1:18">
      <c r="A413" s="24">
        <v>30802</v>
      </c>
      <c r="B413" s="25">
        <v>0.373</v>
      </c>
      <c r="C413" s="26">
        <v>-0.18</v>
      </c>
      <c r="D413" s="31">
        <f t="shared" si="54"/>
        <v>423</v>
      </c>
      <c r="E413" s="31">
        <f t="shared" si="55"/>
        <v>536</v>
      </c>
      <c r="F413" s="31">
        <f t="shared" si="56"/>
        <v>-113</v>
      </c>
      <c r="G413" s="31">
        <f t="shared" si="57"/>
        <v>12769</v>
      </c>
      <c r="M413" s="31">
        <f t="shared" si="58"/>
        <v>0</v>
      </c>
      <c r="N413" s="31">
        <f t="shared" si="59"/>
        <v>0</v>
      </c>
      <c r="P413" s="31">
        <f t="shared" si="60"/>
        <v>0</v>
      </c>
      <c r="Q413" s="31">
        <f t="shared" si="61"/>
        <v>0</v>
      </c>
      <c r="R413" s="31">
        <f t="shared" si="62"/>
        <v>0</v>
      </c>
    </row>
    <row r="414" spans="1:18">
      <c r="A414" s="24">
        <v>30833</v>
      </c>
      <c r="B414" s="25">
        <v>-5.2859999999999996</v>
      </c>
      <c r="C414" s="26">
        <v>-2.62</v>
      </c>
      <c r="D414" s="31">
        <f t="shared" si="54"/>
        <v>671</v>
      </c>
      <c r="E414" s="31">
        <f t="shared" si="55"/>
        <v>707</v>
      </c>
      <c r="F414" s="31">
        <f t="shared" si="56"/>
        <v>-36</v>
      </c>
      <c r="G414" s="31">
        <f t="shared" si="57"/>
        <v>1296</v>
      </c>
      <c r="M414" s="31">
        <f t="shared" si="58"/>
        <v>0</v>
      </c>
      <c r="N414" s="31">
        <f t="shared" si="59"/>
        <v>0</v>
      </c>
      <c r="P414" s="31">
        <f t="shared" si="60"/>
        <v>0</v>
      </c>
      <c r="Q414" s="31">
        <f t="shared" si="61"/>
        <v>0</v>
      </c>
      <c r="R414" s="31">
        <f t="shared" si="62"/>
        <v>0</v>
      </c>
    </row>
    <row r="415" spans="1:18">
      <c r="A415" s="24">
        <v>30863</v>
      </c>
      <c r="B415" s="25">
        <v>2.5379999999999998</v>
      </c>
      <c r="C415" s="26">
        <v>1.1200000000000001</v>
      </c>
      <c r="D415" s="31">
        <f t="shared" si="54"/>
        <v>256</v>
      </c>
      <c r="E415" s="31">
        <f t="shared" si="55"/>
        <v>195</v>
      </c>
      <c r="F415" s="31">
        <f t="shared" si="56"/>
        <v>61</v>
      </c>
      <c r="G415" s="31">
        <f t="shared" si="57"/>
        <v>3721</v>
      </c>
      <c r="M415" s="31">
        <f t="shared" si="58"/>
        <v>0</v>
      </c>
      <c r="N415" s="31">
        <f t="shared" si="59"/>
        <v>0</v>
      </c>
      <c r="P415" s="31">
        <f t="shared" si="60"/>
        <v>0</v>
      </c>
      <c r="Q415" s="31">
        <f t="shared" si="61"/>
        <v>0</v>
      </c>
      <c r="R415" s="31">
        <f t="shared" si="62"/>
        <v>0</v>
      </c>
    </row>
    <row r="416" spans="1:18">
      <c r="A416" s="24">
        <v>30894</v>
      </c>
      <c r="B416" s="25">
        <v>-1.931</v>
      </c>
      <c r="C416" s="26">
        <v>4.2</v>
      </c>
      <c r="D416" s="31">
        <f t="shared" si="54"/>
        <v>567</v>
      </c>
      <c r="E416" s="31">
        <f t="shared" si="55"/>
        <v>12</v>
      </c>
      <c r="F416" s="31">
        <f t="shared" si="56"/>
        <v>555</v>
      </c>
      <c r="G416" s="31">
        <f t="shared" si="57"/>
        <v>308025</v>
      </c>
      <c r="M416" s="31">
        <f t="shared" si="58"/>
        <v>0</v>
      </c>
      <c r="N416" s="31">
        <f t="shared" si="59"/>
        <v>0</v>
      </c>
      <c r="P416" s="31">
        <f t="shared" si="60"/>
        <v>0</v>
      </c>
      <c r="Q416" s="31">
        <f t="shared" si="61"/>
        <v>0</v>
      </c>
      <c r="R416" s="31">
        <f t="shared" si="62"/>
        <v>1</v>
      </c>
    </row>
    <row r="417" spans="1:18">
      <c r="A417" s="24">
        <v>30925</v>
      </c>
      <c r="B417" s="25">
        <v>11.481999999999999</v>
      </c>
      <c r="C417" s="26">
        <v>1.67</v>
      </c>
      <c r="D417" s="31">
        <f t="shared" si="54"/>
        <v>7</v>
      </c>
      <c r="E417" s="31">
        <f t="shared" si="55"/>
        <v>122</v>
      </c>
      <c r="F417" s="31">
        <f t="shared" si="56"/>
        <v>-115</v>
      </c>
      <c r="G417" s="31">
        <f t="shared" si="57"/>
        <v>13225</v>
      </c>
      <c r="M417" s="31">
        <f t="shared" si="58"/>
        <v>0</v>
      </c>
      <c r="N417" s="31">
        <f t="shared" si="59"/>
        <v>0</v>
      </c>
      <c r="P417" s="31">
        <f t="shared" si="60"/>
        <v>0</v>
      </c>
      <c r="Q417" s="31">
        <f t="shared" si="61"/>
        <v>0</v>
      </c>
      <c r="R417" s="31">
        <f t="shared" si="62"/>
        <v>0</v>
      </c>
    </row>
    <row r="418" spans="1:18">
      <c r="A418" s="24">
        <v>30955</v>
      </c>
      <c r="B418" s="25">
        <v>-1.6E-2</v>
      </c>
      <c r="C418" s="26">
        <v>2.27</v>
      </c>
      <c r="D418" s="31">
        <f t="shared" si="54"/>
        <v>454</v>
      </c>
      <c r="E418" s="31">
        <f t="shared" si="55"/>
        <v>61</v>
      </c>
      <c r="F418" s="31">
        <f t="shared" si="56"/>
        <v>393</v>
      </c>
      <c r="G418" s="31">
        <f t="shared" si="57"/>
        <v>154449</v>
      </c>
      <c r="M418" s="31">
        <f t="shared" si="58"/>
        <v>0</v>
      </c>
      <c r="N418" s="31">
        <f t="shared" si="59"/>
        <v>0</v>
      </c>
      <c r="P418" s="31">
        <f t="shared" si="60"/>
        <v>0</v>
      </c>
      <c r="Q418" s="31">
        <f t="shared" si="61"/>
        <v>0</v>
      </c>
      <c r="R418" s="31">
        <f t="shared" si="62"/>
        <v>0</v>
      </c>
    </row>
    <row r="419" spans="1:18">
      <c r="A419" s="24">
        <v>30986</v>
      </c>
      <c r="B419" s="25">
        <v>7.0000000000000007E-2</v>
      </c>
      <c r="C419" s="26">
        <v>4.1399999999999997</v>
      </c>
      <c r="D419" s="31">
        <f t="shared" si="54"/>
        <v>446</v>
      </c>
      <c r="E419" s="31">
        <f t="shared" si="55"/>
        <v>16</v>
      </c>
      <c r="F419" s="31">
        <f t="shared" si="56"/>
        <v>430</v>
      </c>
      <c r="G419" s="31">
        <f t="shared" si="57"/>
        <v>184900</v>
      </c>
      <c r="M419" s="31">
        <f t="shared" si="58"/>
        <v>0</v>
      </c>
      <c r="N419" s="31">
        <f t="shared" si="59"/>
        <v>0</v>
      </c>
      <c r="P419" s="31">
        <f t="shared" si="60"/>
        <v>0</v>
      </c>
      <c r="Q419" s="31">
        <f t="shared" si="61"/>
        <v>0</v>
      </c>
      <c r="R419" s="31">
        <f t="shared" si="62"/>
        <v>1</v>
      </c>
    </row>
    <row r="420" spans="1:18">
      <c r="A420" s="24">
        <v>31016</v>
      </c>
      <c r="B420" s="25">
        <v>-1.1040000000000001</v>
      </c>
      <c r="C420" s="26">
        <v>1.73</v>
      </c>
      <c r="D420" s="31">
        <f t="shared" si="54"/>
        <v>513</v>
      </c>
      <c r="E420" s="31">
        <f t="shared" si="55"/>
        <v>118</v>
      </c>
      <c r="F420" s="31">
        <f t="shared" si="56"/>
        <v>395</v>
      </c>
      <c r="G420" s="31">
        <f t="shared" si="57"/>
        <v>156025</v>
      </c>
      <c r="M420" s="31">
        <f t="shared" si="58"/>
        <v>0</v>
      </c>
      <c r="N420" s="31">
        <f t="shared" si="59"/>
        <v>0</v>
      </c>
      <c r="P420" s="31">
        <f t="shared" si="60"/>
        <v>0</v>
      </c>
      <c r="Q420" s="31">
        <f t="shared" si="61"/>
        <v>0</v>
      </c>
      <c r="R420" s="31">
        <f t="shared" si="62"/>
        <v>0</v>
      </c>
    </row>
    <row r="421" spans="1:18">
      <c r="A421" s="24">
        <v>31047</v>
      </c>
      <c r="B421" s="25">
        <v>2.484</v>
      </c>
      <c r="C421" s="26">
        <v>1.42</v>
      </c>
      <c r="D421" s="31">
        <f t="shared" si="54"/>
        <v>259</v>
      </c>
      <c r="E421" s="31">
        <f t="shared" si="55"/>
        <v>150</v>
      </c>
      <c r="F421" s="31">
        <f t="shared" si="56"/>
        <v>109</v>
      </c>
      <c r="G421" s="31">
        <f t="shared" si="57"/>
        <v>11881</v>
      </c>
      <c r="M421" s="31">
        <f t="shared" si="58"/>
        <v>0</v>
      </c>
      <c r="N421" s="31">
        <f t="shared" si="59"/>
        <v>0</v>
      </c>
      <c r="P421" s="31">
        <f t="shared" si="60"/>
        <v>0</v>
      </c>
      <c r="Q421" s="31">
        <f t="shared" si="61"/>
        <v>0</v>
      </c>
      <c r="R421" s="31">
        <f t="shared" si="62"/>
        <v>0</v>
      </c>
    </row>
    <row r="422" spans="1:18">
      <c r="A422" s="24">
        <v>31078</v>
      </c>
      <c r="B422" s="25">
        <v>8.5150000000000006</v>
      </c>
      <c r="C422" s="26">
        <v>2.19</v>
      </c>
      <c r="D422" s="31">
        <f t="shared" si="54"/>
        <v>17</v>
      </c>
      <c r="E422" s="31">
        <f t="shared" si="55"/>
        <v>68</v>
      </c>
      <c r="F422" s="31">
        <f t="shared" si="56"/>
        <v>-51</v>
      </c>
      <c r="G422" s="31">
        <f t="shared" si="57"/>
        <v>2601</v>
      </c>
      <c r="M422" s="31">
        <f t="shared" si="58"/>
        <v>0</v>
      </c>
      <c r="N422" s="31">
        <f t="shared" si="59"/>
        <v>0</v>
      </c>
      <c r="P422" s="31">
        <f t="shared" si="60"/>
        <v>0</v>
      </c>
      <c r="Q422" s="31">
        <f t="shared" si="61"/>
        <v>0</v>
      </c>
      <c r="R422" s="31">
        <f t="shared" si="62"/>
        <v>0</v>
      </c>
    </row>
    <row r="423" spans="1:18">
      <c r="A423" s="24">
        <v>31106</v>
      </c>
      <c r="B423" s="25">
        <v>1.7250000000000001</v>
      </c>
      <c r="C423" s="26">
        <v>-1.92</v>
      </c>
      <c r="D423" s="31">
        <f t="shared" si="54"/>
        <v>319</v>
      </c>
      <c r="E423" s="31">
        <f t="shared" si="55"/>
        <v>692</v>
      </c>
      <c r="F423" s="31">
        <f t="shared" si="56"/>
        <v>-373</v>
      </c>
      <c r="G423" s="31">
        <f t="shared" si="57"/>
        <v>139129</v>
      </c>
      <c r="M423" s="31">
        <f t="shared" si="58"/>
        <v>0</v>
      </c>
      <c r="N423" s="31">
        <f t="shared" si="59"/>
        <v>0</v>
      </c>
      <c r="P423" s="31">
        <f t="shared" si="60"/>
        <v>0</v>
      </c>
      <c r="Q423" s="31">
        <f t="shared" si="61"/>
        <v>0</v>
      </c>
      <c r="R423" s="31">
        <f t="shared" si="62"/>
        <v>0</v>
      </c>
    </row>
    <row r="424" spans="1:18">
      <c r="A424" s="24">
        <v>31137</v>
      </c>
      <c r="B424" s="25">
        <v>-0.24299999999999999</v>
      </c>
      <c r="C424" s="26">
        <v>1.91</v>
      </c>
      <c r="D424" s="31">
        <f t="shared" si="54"/>
        <v>466</v>
      </c>
      <c r="E424" s="31">
        <f t="shared" si="55"/>
        <v>101</v>
      </c>
      <c r="F424" s="31">
        <f t="shared" si="56"/>
        <v>365</v>
      </c>
      <c r="G424" s="31">
        <f t="shared" si="57"/>
        <v>133225</v>
      </c>
      <c r="M424" s="31">
        <f t="shared" si="58"/>
        <v>0</v>
      </c>
      <c r="N424" s="31">
        <f t="shared" si="59"/>
        <v>0</v>
      </c>
      <c r="P424" s="31">
        <f t="shared" si="60"/>
        <v>0</v>
      </c>
      <c r="Q424" s="31">
        <f t="shared" si="61"/>
        <v>0</v>
      </c>
      <c r="R424" s="31">
        <f t="shared" si="62"/>
        <v>0</v>
      </c>
    </row>
    <row r="425" spans="1:18">
      <c r="A425" s="24">
        <v>31167</v>
      </c>
      <c r="B425" s="25">
        <v>-0.23</v>
      </c>
      <c r="C425" s="26">
        <v>2.0499999999999998</v>
      </c>
      <c r="D425" s="31">
        <f t="shared" si="54"/>
        <v>465</v>
      </c>
      <c r="E425" s="31">
        <f t="shared" si="55"/>
        <v>85</v>
      </c>
      <c r="F425" s="31">
        <f t="shared" si="56"/>
        <v>380</v>
      </c>
      <c r="G425" s="31">
        <f t="shared" si="57"/>
        <v>144400</v>
      </c>
      <c r="M425" s="31">
        <f t="shared" si="58"/>
        <v>0</v>
      </c>
      <c r="N425" s="31">
        <f t="shared" si="59"/>
        <v>0</v>
      </c>
      <c r="P425" s="31">
        <f t="shared" si="60"/>
        <v>0</v>
      </c>
      <c r="Q425" s="31">
        <f t="shared" si="61"/>
        <v>0</v>
      </c>
      <c r="R425" s="31">
        <f t="shared" si="62"/>
        <v>0</v>
      </c>
    </row>
    <row r="426" spans="1:18">
      <c r="A426" s="24">
        <v>31198</v>
      </c>
      <c r="B426" s="25">
        <v>5.76</v>
      </c>
      <c r="C426" s="26">
        <v>5.04</v>
      </c>
      <c r="D426" s="31">
        <f t="shared" si="54"/>
        <v>72</v>
      </c>
      <c r="E426" s="31">
        <f t="shared" si="55"/>
        <v>6</v>
      </c>
      <c r="F426" s="31">
        <f t="shared" si="56"/>
        <v>66</v>
      </c>
      <c r="G426" s="31">
        <f t="shared" si="57"/>
        <v>4356</v>
      </c>
      <c r="M426" s="31">
        <f t="shared" si="58"/>
        <v>0</v>
      </c>
      <c r="N426" s="31">
        <f t="shared" si="59"/>
        <v>0</v>
      </c>
      <c r="P426" s="31">
        <f t="shared" si="60"/>
        <v>0</v>
      </c>
      <c r="Q426" s="31">
        <f t="shared" si="61"/>
        <v>0</v>
      </c>
      <c r="R426" s="31">
        <f t="shared" si="62"/>
        <v>1</v>
      </c>
    </row>
    <row r="427" spans="1:18">
      <c r="A427" s="24">
        <v>31228</v>
      </c>
      <c r="B427" s="25">
        <v>1.8290000000000002</v>
      </c>
      <c r="C427" s="26">
        <v>0.98</v>
      </c>
      <c r="D427" s="31">
        <f t="shared" si="54"/>
        <v>311</v>
      </c>
      <c r="E427" s="31">
        <f t="shared" si="55"/>
        <v>222</v>
      </c>
      <c r="F427" s="31">
        <f t="shared" si="56"/>
        <v>89</v>
      </c>
      <c r="G427" s="31">
        <f t="shared" si="57"/>
        <v>7921</v>
      </c>
      <c r="M427" s="31">
        <f t="shared" si="58"/>
        <v>0</v>
      </c>
      <c r="N427" s="31">
        <f t="shared" si="59"/>
        <v>0</v>
      </c>
      <c r="P427" s="31">
        <f t="shared" si="60"/>
        <v>0</v>
      </c>
      <c r="Q427" s="31">
        <f t="shared" si="61"/>
        <v>0</v>
      </c>
      <c r="R427" s="31">
        <f t="shared" si="62"/>
        <v>0</v>
      </c>
    </row>
    <row r="428" spans="1:18">
      <c r="A428" s="24">
        <v>31259</v>
      </c>
      <c r="B428" s="25">
        <v>-0.26600000000000001</v>
      </c>
      <c r="C428" s="26">
        <v>-0.32</v>
      </c>
      <c r="D428" s="31">
        <f t="shared" si="54"/>
        <v>468</v>
      </c>
      <c r="E428" s="31">
        <f t="shared" si="55"/>
        <v>570</v>
      </c>
      <c r="F428" s="31">
        <f t="shared" si="56"/>
        <v>-102</v>
      </c>
      <c r="G428" s="31">
        <f t="shared" si="57"/>
        <v>10404</v>
      </c>
      <c r="M428" s="31">
        <f t="shared" si="58"/>
        <v>0</v>
      </c>
      <c r="N428" s="31">
        <f t="shared" si="59"/>
        <v>0</v>
      </c>
      <c r="P428" s="31">
        <f t="shared" si="60"/>
        <v>0</v>
      </c>
      <c r="Q428" s="31">
        <f t="shared" si="61"/>
        <v>0</v>
      </c>
      <c r="R428" s="31">
        <f t="shared" si="62"/>
        <v>0</v>
      </c>
    </row>
    <row r="429" spans="1:18">
      <c r="A429" s="24">
        <v>31290</v>
      </c>
      <c r="B429" s="25">
        <v>-0.39</v>
      </c>
      <c r="C429" s="26">
        <v>1.81</v>
      </c>
      <c r="D429" s="31">
        <f t="shared" si="54"/>
        <v>474</v>
      </c>
      <c r="E429" s="31">
        <f t="shared" si="55"/>
        <v>111</v>
      </c>
      <c r="F429" s="31">
        <f t="shared" si="56"/>
        <v>363</v>
      </c>
      <c r="G429" s="31">
        <f t="shared" si="57"/>
        <v>131769</v>
      </c>
      <c r="M429" s="31">
        <f t="shared" si="58"/>
        <v>0</v>
      </c>
      <c r="N429" s="31">
        <f t="shared" si="59"/>
        <v>0</v>
      </c>
      <c r="P429" s="31">
        <f t="shared" si="60"/>
        <v>0</v>
      </c>
      <c r="Q429" s="31">
        <f t="shared" si="61"/>
        <v>0</v>
      </c>
      <c r="R429" s="31">
        <f t="shared" si="62"/>
        <v>0</v>
      </c>
    </row>
    <row r="430" spans="1:18">
      <c r="A430" s="24">
        <v>31320</v>
      </c>
      <c r="B430" s="25">
        <v>-3.8629999999999995</v>
      </c>
      <c r="C430" s="26">
        <v>0.51</v>
      </c>
      <c r="D430" s="31">
        <f t="shared" si="54"/>
        <v>637</v>
      </c>
      <c r="E430" s="31">
        <f t="shared" si="55"/>
        <v>321</v>
      </c>
      <c r="F430" s="31">
        <f t="shared" si="56"/>
        <v>316</v>
      </c>
      <c r="G430" s="31">
        <f t="shared" si="57"/>
        <v>99856</v>
      </c>
      <c r="M430" s="31">
        <f t="shared" si="58"/>
        <v>0</v>
      </c>
      <c r="N430" s="31">
        <f t="shared" si="59"/>
        <v>0</v>
      </c>
      <c r="P430" s="31">
        <f t="shared" si="60"/>
        <v>0</v>
      </c>
      <c r="Q430" s="31">
        <f t="shared" si="61"/>
        <v>0</v>
      </c>
      <c r="R430" s="31">
        <f t="shared" si="62"/>
        <v>0</v>
      </c>
    </row>
    <row r="431" spans="1:18">
      <c r="A431" s="24">
        <v>31351</v>
      </c>
      <c r="B431" s="25">
        <v>4.6360000000000001</v>
      </c>
      <c r="C431" s="26">
        <v>2.0099999999999998</v>
      </c>
      <c r="D431" s="31">
        <f t="shared" si="54"/>
        <v>127</v>
      </c>
      <c r="E431" s="31">
        <f t="shared" si="55"/>
        <v>86</v>
      </c>
      <c r="F431" s="31">
        <f t="shared" si="56"/>
        <v>41</v>
      </c>
      <c r="G431" s="31">
        <f t="shared" si="57"/>
        <v>1681</v>
      </c>
      <c r="M431" s="31">
        <f t="shared" si="58"/>
        <v>0</v>
      </c>
      <c r="N431" s="31">
        <f t="shared" si="59"/>
        <v>0</v>
      </c>
      <c r="P431" s="31">
        <f t="shared" si="60"/>
        <v>0</v>
      </c>
      <c r="Q431" s="31">
        <f t="shared" si="61"/>
        <v>0</v>
      </c>
      <c r="R431" s="31">
        <f t="shared" si="62"/>
        <v>0</v>
      </c>
    </row>
    <row r="432" spans="1:18">
      <c r="A432" s="24">
        <v>31381</v>
      </c>
      <c r="B432" s="25">
        <v>7.0709999999999997</v>
      </c>
      <c r="C432" s="26">
        <v>2.29</v>
      </c>
      <c r="D432" s="31">
        <f t="shared" si="54"/>
        <v>41</v>
      </c>
      <c r="E432" s="31">
        <f t="shared" si="55"/>
        <v>60</v>
      </c>
      <c r="F432" s="31">
        <f t="shared" si="56"/>
        <v>-19</v>
      </c>
      <c r="G432" s="31">
        <f t="shared" si="57"/>
        <v>361</v>
      </c>
      <c r="M432" s="31">
        <f t="shared" si="58"/>
        <v>0</v>
      </c>
      <c r="N432" s="31">
        <f t="shared" si="59"/>
        <v>0</v>
      </c>
      <c r="P432" s="31">
        <f t="shared" si="60"/>
        <v>0</v>
      </c>
      <c r="Q432" s="31">
        <f t="shared" si="61"/>
        <v>0</v>
      </c>
      <c r="R432" s="31">
        <f t="shared" si="62"/>
        <v>0</v>
      </c>
    </row>
    <row r="433" spans="1:18">
      <c r="A433" s="24">
        <v>31412</v>
      </c>
      <c r="B433" s="25">
        <v>4.3869999999999996</v>
      </c>
      <c r="C433" s="26">
        <v>3.1</v>
      </c>
      <c r="D433" s="31">
        <f t="shared" si="54"/>
        <v>142</v>
      </c>
      <c r="E433" s="31">
        <f t="shared" si="55"/>
        <v>30</v>
      </c>
      <c r="F433" s="31">
        <f t="shared" si="56"/>
        <v>112</v>
      </c>
      <c r="G433" s="31">
        <f t="shared" si="57"/>
        <v>12544</v>
      </c>
      <c r="M433" s="31">
        <f t="shared" si="58"/>
        <v>0</v>
      </c>
      <c r="N433" s="31">
        <f t="shared" si="59"/>
        <v>0</v>
      </c>
      <c r="P433" s="31">
        <f t="shared" si="60"/>
        <v>0</v>
      </c>
      <c r="Q433" s="31">
        <f t="shared" si="61"/>
        <v>0</v>
      </c>
      <c r="R433" s="31">
        <f t="shared" si="62"/>
        <v>0</v>
      </c>
    </row>
    <row r="434" spans="1:18">
      <c r="A434" s="24">
        <v>31443</v>
      </c>
      <c r="B434" s="25">
        <v>1.1259999999999999</v>
      </c>
      <c r="C434" s="26">
        <v>0.59</v>
      </c>
      <c r="D434" s="31">
        <f t="shared" si="54"/>
        <v>369</v>
      </c>
      <c r="E434" s="31">
        <f t="shared" si="55"/>
        <v>297</v>
      </c>
      <c r="F434" s="31">
        <f t="shared" si="56"/>
        <v>72</v>
      </c>
      <c r="G434" s="31">
        <f t="shared" si="57"/>
        <v>5184</v>
      </c>
      <c r="M434" s="31">
        <f t="shared" si="58"/>
        <v>0</v>
      </c>
      <c r="N434" s="31">
        <f t="shared" si="59"/>
        <v>0</v>
      </c>
      <c r="P434" s="31">
        <f t="shared" si="60"/>
        <v>0</v>
      </c>
      <c r="Q434" s="31">
        <f t="shared" si="61"/>
        <v>0</v>
      </c>
      <c r="R434" s="31">
        <f t="shared" si="62"/>
        <v>0</v>
      </c>
    </row>
    <row r="435" spans="1:18">
      <c r="A435" s="24">
        <v>31471</v>
      </c>
      <c r="B435" s="25">
        <v>7.657</v>
      </c>
      <c r="C435" s="26">
        <v>4.2</v>
      </c>
      <c r="D435" s="31">
        <f t="shared" si="54"/>
        <v>31</v>
      </c>
      <c r="E435" s="31">
        <f t="shared" si="55"/>
        <v>12</v>
      </c>
      <c r="F435" s="31">
        <f t="shared" si="56"/>
        <v>19</v>
      </c>
      <c r="G435" s="31">
        <f t="shared" si="57"/>
        <v>361</v>
      </c>
      <c r="M435" s="31">
        <f t="shared" si="58"/>
        <v>0</v>
      </c>
      <c r="N435" s="31">
        <f t="shared" si="59"/>
        <v>0</v>
      </c>
      <c r="P435" s="31">
        <f t="shared" si="60"/>
        <v>0</v>
      </c>
      <c r="Q435" s="31">
        <f t="shared" si="61"/>
        <v>0</v>
      </c>
      <c r="R435" s="31">
        <f t="shared" si="62"/>
        <v>1</v>
      </c>
    </row>
    <row r="436" spans="1:18">
      <c r="A436" s="24">
        <v>31502</v>
      </c>
      <c r="B436" s="25">
        <v>5.3479999999999999</v>
      </c>
      <c r="C436" s="26">
        <v>3.54</v>
      </c>
      <c r="D436" s="31">
        <f t="shared" si="54"/>
        <v>85</v>
      </c>
      <c r="E436" s="31">
        <f t="shared" si="55"/>
        <v>22</v>
      </c>
      <c r="F436" s="31">
        <f t="shared" si="56"/>
        <v>63</v>
      </c>
      <c r="G436" s="31">
        <f t="shared" si="57"/>
        <v>3969</v>
      </c>
      <c r="M436" s="31">
        <f t="shared" si="58"/>
        <v>0</v>
      </c>
      <c r="N436" s="31">
        <f t="shared" si="59"/>
        <v>0</v>
      </c>
      <c r="P436" s="31">
        <f t="shared" si="60"/>
        <v>0</v>
      </c>
      <c r="Q436" s="31">
        <f t="shared" si="61"/>
        <v>0</v>
      </c>
      <c r="R436" s="31">
        <f t="shared" si="62"/>
        <v>0</v>
      </c>
    </row>
    <row r="437" spans="1:18">
      <c r="A437" s="24">
        <v>31532</v>
      </c>
      <c r="B437" s="25">
        <v>-0.83</v>
      </c>
      <c r="C437" s="26">
        <v>0.45</v>
      </c>
      <c r="D437" s="31">
        <f t="shared" si="54"/>
        <v>497</v>
      </c>
      <c r="E437" s="31">
        <f t="shared" si="55"/>
        <v>331</v>
      </c>
      <c r="F437" s="31">
        <f t="shared" si="56"/>
        <v>166</v>
      </c>
      <c r="G437" s="31">
        <f t="shared" si="57"/>
        <v>27556</v>
      </c>
      <c r="M437" s="31">
        <f t="shared" si="58"/>
        <v>0</v>
      </c>
      <c r="N437" s="31">
        <f t="shared" si="59"/>
        <v>0</v>
      </c>
      <c r="P437" s="31">
        <f t="shared" si="60"/>
        <v>0</v>
      </c>
      <c r="Q437" s="31">
        <f t="shared" si="61"/>
        <v>0</v>
      </c>
      <c r="R437" s="31">
        <f t="shared" si="62"/>
        <v>0</v>
      </c>
    </row>
    <row r="438" spans="1:18">
      <c r="A438" s="24">
        <v>31563</v>
      </c>
      <c r="B438" s="25">
        <v>5.2110000000000003</v>
      </c>
      <c r="C438" s="26">
        <v>-1.98</v>
      </c>
      <c r="D438" s="31">
        <f t="shared" si="54"/>
        <v>92</v>
      </c>
      <c r="E438" s="31">
        <f t="shared" si="55"/>
        <v>696</v>
      </c>
      <c r="F438" s="31">
        <f t="shared" si="56"/>
        <v>-604</v>
      </c>
      <c r="G438" s="31">
        <f t="shared" si="57"/>
        <v>364816</v>
      </c>
      <c r="M438" s="31">
        <f t="shared" si="58"/>
        <v>0</v>
      </c>
      <c r="N438" s="31">
        <f t="shared" si="59"/>
        <v>0</v>
      </c>
      <c r="P438" s="31">
        <f t="shared" si="60"/>
        <v>0</v>
      </c>
      <c r="Q438" s="31">
        <f t="shared" si="61"/>
        <v>0</v>
      </c>
      <c r="R438" s="31">
        <f t="shared" si="62"/>
        <v>0</v>
      </c>
    </row>
    <row r="439" spans="1:18">
      <c r="A439" s="24">
        <v>31593</v>
      </c>
      <c r="B439" s="25">
        <v>1.5129999999999999</v>
      </c>
      <c r="C439" s="26">
        <v>2.9</v>
      </c>
      <c r="D439" s="31">
        <f t="shared" si="54"/>
        <v>341</v>
      </c>
      <c r="E439" s="31">
        <f t="shared" si="55"/>
        <v>33</v>
      </c>
      <c r="F439" s="31">
        <f t="shared" si="56"/>
        <v>308</v>
      </c>
      <c r="G439" s="31">
        <f t="shared" si="57"/>
        <v>94864</v>
      </c>
      <c r="M439" s="31">
        <f t="shared" si="58"/>
        <v>0</v>
      </c>
      <c r="N439" s="31">
        <f t="shared" si="59"/>
        <v>0</v>
      </c>
      <c r="P439" s="31">
        <f t="shared" si="60"/>
        <v>0</v>
      </c>
      <c r="Q439" s="31">
        <f t="shared" si="61"/>
        <v>0</v>
      </c>
      <c r="R439" s="31">
        <f t="shared" si="62"/>
        <v>0</v>
      </c>
    </row>
    <row r="440" spans="1:18">
      <c r="A440" s="24">
        <v>31624</v>
      </c>
      <c r="B440" s="25">
        <v>-5.9349999999999996</v>
      </c>
      <c r="C440" s="26">
        <v>0.65</v>
      </c>
      <c r="D440" s="31">
        <f t="shared" si="54"/>
        <v>682</v>
      </c>
      <c r="E440" s="31">
        <f t="shared" si="55"/>
        <v>284</v>
      </c>
      <c r="F440" s="31">
        <f t="shared" si="56"/>
        <v>398</v>
      </c>
      <c r="G440" s="31">
        <f t="shared" si="57"/>
        <v>158404</v>
      </c>
      <c r="M440" s="31">
        <f t="shared" si="58"/>
        <v>0</v>
      </c>
      <c r="N440" s="31">
        <f t="shared" si="59"/>
        <v>0</v>
      </c>
      <c r="P440" s="31">
        <f t="shared" si="60"/>
        <v>0</v>
      </c>
      <c r="Q440" s="31">
        <f t="shared" si="61"/>
        <v>0</v>
      </c>
      <c r="R440" s="31">
        <f t="shared" si="62"/>
        <v>0</v>
      </c>
    </row>
    <row r="441" spans="1:18">
      <c r="A441" s="24">
        <v>31655</v>
      </c>
      <c r="B441" s="25">
        <v>6.8120000000000003</v>
      </c>
      <c r="C441" s="26">
        <v>2.64</v>
      </c>
      <c r="D441" s="31">
        <f t="shared" si="54"/>
        <v>47</v>
      </c>
      <c r="E441" s="31">
        <f t="shared" si="55"/>
        <v>46</v>
      </c>
      <c r="F441" s="31">
        <f t="shared" si="56"/>
        <v>1</v>
      </c>
      <c r="G441" s="31">
        <f t="shared" si="57"/>
        <v>1</v>
      </c>
      <c r="M441" s="31">
        <f t="shared" si="58"/>
        <v>0</v>
      </c>
      <c r="N441" s="31">
        <f t="shared" si="59"/>
        <v>0</v>
      </c>
      <c r="P441" s="31">
        <f t="shared" si="60"/>
        <v>0</v>
      </c>
      <c r="Q441" s="31">
        <f t="shared" si="61"/>
        <v>0</v>
      </c>
      <c r="R441" s="31">
        <f t="shared" si="62"/>
        <v>0</v>
      </c>
    </row>
    <row r="442" spans="1:18">
      <c r="A442" s="24">
        <v>31685</v>
      </c>
      <c r="B442" s="25">
        <v>-8.1280000000000001</v>
      </c>
      <c r="C442" s="26">
        <v>-1.25</v>
      </c>
      <c r="D442" s="31">
        <f t="shared" si="54"/>
        <v>702</v>
      </c>
      <c r="E442" s="31">
        <f t="shared" si="55"/>
        <v>666</v>
      </c>
      <c r="F442" s="31">
        <f t="shared" si="56"/>
        <v>36</v>
      </c>
      <c r="G442" s="31">
        <f t="shared" si="57"/>
        <v>1296</v>
      </c>
      <c r="M442" s="31">
        <f t="shared" si="58"/>
        <v>0</v>
      </c>
      <c r="N442" s="31">
        <f t="shared" si="59"/>
        <v>0</v>
      </c>
      <c r="P442" s="31">
        <f t="shared" si="60"/>
        <v>0</v>
      </c>
      <c r="Q442" s="31">
        <f t="shared" si="61"/>
        <v>0</v>
      </c>
      <c r="R442" s="31">
        <f t="shared" si="62"/>
        <v>0</v>
      </c>
    </row>
    <row r="443" spans="1:18">
      <c r="A443" s="24">
        <v>31716</v>
      </c>
      <c r="B443" s="25">
        <v>5.29</v>
      </c>
      <c r="C443" s="26">
        <v>1.45</v>
      </c>
      <c r="D443" s="31">
        <f t="shared" si="54"/>
        <v>90</v>
      </c>
      <c r="E443" s="31">
        <f t="shared" si="55"/>
        <v>148</v>
      </c>
      <c r="F443" s="31">
        <f t="shared" si="56"/>
        <v>-58</v>
      </c>
      <c r="G443" s="31">
        <f t="shared" si="57"/>
        <v>3364</v>
      </c>
      <c r="M443" s="31">
        <f t="shared" si="58"/>
        <v>0</v>
      </c>
      <c r="N443" s="31">
        <f t="shared" si="59"/>
        <v>0</v>
      </c>
      <c r="P443" s="31">
        <f t="shared" si="60"/>
        <v>0</v>
      </c>
      <c r="Q443" s="31">
        <f t="shared" si="61"/>
        <v>0</v>
      </c>
      <c r="R443" s="31">
        <f t="shared" si="62"/>
        <v>0</v>
      </c>
    </row>
    <row r="444" spans="1:18">
      <c r="A444" s="24">
        <v>31746</v>
      </c>
      <c r="B444" s="25">
        <v>1.6179999999999999</v>
      </c>
      <c r="C444" s="26">
        <v>1.22</v>
      </c>
      <c r="D444" s="31">
        <f t="shared" si="54"/>
        <v>334</v>
      </c>
      <c r="E444" s="31">
        <f t="shared" si="55"/>
        <v>181</v>
      </c>
      <c r="F444" s="31">
        <f t="shared" si="56"/>
        <v>153</v>
      </c>
      <c r="G444" s="31">
        <f t="shared" si="57"/>
        <v>23409</v>
      </c>
      <c r="M444" s="31">
        <f t="shared" si="58"/>
        <v>0</v>
      </c>
      <c r="N444" s="31">
        <f t="shared" si="59"/>
        <v>0</v>
      </c>
      <c r="P444" s="31">
        <f t="shared" si="60"/>
        <v>0</v>
      </c>
      <c r="Q444" s="31">
        <f t="shared" si="61"/>
        <v>0</v>
      </c>
      <c r="R444" s="31">
        <f t="shared" si="62"/>
        <v>0</v>
      </c>
    </row>
    <row r="445" spans="1:18">
      <c r="A445" s="24">
        <v>31777</v>
      </c>
      <c r="B445" s="25">
        <v>-2.7189999999999999</v>
      </c>
      <c r="C445" s="26">
        <v>0.36</v>
      </c>
      <c r="D445" s="31">
        <f t="shared" si="54"/>
        <v>599</v>
      </c>
      <c r="E445" s="31">
        <f t="shared" si="55"/>
        <v>356</v>
      </c>
      <c r="F445" s="31">
        <f t="shared" si="56"/>
        <v>243</v>
      </c>
      <c r="G445" s="31">
        <f t="shared" si="57"/>
        <v>59049</v>
      </c>
      <c r="M445" s="31">
        <f t="shared" si="58"/>
        <v>0</v>
      </c>
      <c r="N445" s="31">
        <f t="shared" si="59"/>
        <v>0</v>
      </c>
      <c r="P445" s="31">
        <f t="shared" si="60"/>
        <v>0</v>
      </c>
      <c r="Q445" s="31">
        <f t="shared" si="61"/>
        <v>0</v>
      </c>
      <c r="R445" s="31">
        <f t="shared" si="62"/>
        <v>0</v>
      </c>
    </row>
    <row r="446" spans="1:18">
      <c r="A446" s="24">
        <v>31808</v>
      </c>
      <c r="B446" s="25">
        <v>12.828000000000001</v>
      </c>
      <c r="C446" s="26">
        <v>1.37</v>
      </c>
      <c r="D446" s="31">
        <f t="shared" si="54"/>
        <v>2</v>
      </c>
      <c r="E446" s="31">
        <f t="shared" si="55"/>
        <v>158</v>
      </c>
      <c r="F446" s="31">
        <f t="shared" si="56"/>
        <v>-156</v>
      </c>
      <c r="G446" s="31">
        <f t="shared" si="57"/>
        <v>24336</v>
      </c>
      <c r="M446" s="31">
        <f t="shared" si="58"/>
        <v>0</v>
      </c>
      <c r="N446" s="31">
        <f t="shared" si="59"/>
        <v>0</v>
      </c>
      <c r="P446" s="31">
        <f t="shared" si="60"/>
        <v>0</v>
      </c>
      <c r="Q446" s="31">
        <f t="shared" si="61"/>
        <v>0</v>
      </c>
      <c r="R446" s="31">
        <f t="shared" si="62"/>
        <v>0</v>
      </c>
    </row>
    <row r="447" spans="1:18">
      <c r="A447" s="24">
        <v>31836</v>
      </c>
      <c r="B447" s="25">
        <v>4.7149999999999999</v>
      </c>
      <c r="C447" s="26">
        <v>0.66</v>
      </c>
      <c r="D447" s="31">
        <f t="shared" si="54"/>
        <v>122</v>
      </c>
      <c r="E447" s="31">
        <f t="shared" si="55"/>
        <v>281</v>
      </c>
      <c r="F447" s="31">
        <f t="shared" si="56"/>
        <v>-159</v>
      </c>
      <c r="G447" s="31">
        <f t="shared" si="57"/>
        <v>25281</v>
      </c>
      <c r="M447" s="31">
        <f t="shared" si="58"/>
        <v>0</v>
      </c>
      <c r="N447" s="31">
        <f t="shared" si="59"/>
        <v>0</v>
      </c>
      <c r="P447" s="31">
        <f t="shared" si="60"/>
        <v>0</v>
      </c>
      <c r="Q447" s="31">
        <f t="shared" si="61"/>
        <v>0</v>
      </c>
      <c r="R447" s="31">
        <f t="shared" si="62"/>
        <v>0</v>
      </c>
    </row>
    <row r="448" spans="1:18">
      <c r="A448" s="24">
        <v>31867</v>
      </c>
      <c r="B448" s="25">
        <v>2.0649999999999999</v>
      </c>
      <c r="C448" s="26">
        <v>-0.55000000000000004</v>
      </c>
      <c r="D448" s="31">
        <f t="shared" si="54"/>
        <v>289</v>
      </c>
      <c r="E448" s="31">
        <f t="shared" si="55"/>
        <v>603</v>
      </c>
      <c r="F448" s="31">
        <f t="shared" si="56"/>
        <v>-314</v>
      </c>
      <c r="G448" s="31">
        <f t="shared" si="57"/>
        <v>98596</v>
      </c>
      <c r="M448" s="31">
        <f t="shared" si="58"/>
        <v>0</v>
      </c>
      <c r="N448" s="31">
        <f t="shared" si="59"/>
        <v>0</v>
      </c>
      <c r="P448" s="31">
        <f t="shared" si="60"/>
        <v>0</v>
      </c>
      <c r="Q448" s="31">
        <f t="shared" si="61"/>
        <v>0</v>
      </c>
      <c r="R448" s="31">
        <f t="shared" si="62"/>
        <v>0</v>
      </c>
    </row>
    <row r="449" spans="1:18">
      <c r="A449" s="24">
        <v>31897</v>
      </c>
      <c r="B449" s="25">
        <v>-1.681</v>
      </c>
      <c r="C449" s="26">
        <v>-2.66</v>
      </c>
      <c r="D449" s="31">
        <f t="shared" si="54"/>
        <v>550</v>
      </c>
      <c r="E449" s="31">
        <f t="shared" si="55"/>
        <v>708</v>
      </c>
      <c r="F449" s="31">
        <f t="shared" si="56"/>
        <v>-158</v>
      </c>
      <c r="G449" s="31">
        <f t="shared" si="57"/>
        <v>24964</v>
      </c>
      <c r="M449" s="31">
        <f t="shared" si="58"/>
        <v>0</v>
      </c>
      <c r="N449" s="31">
        <f t="shared" si="59"/>
        <v>0</v>
      </c>
      <c r="P449" s="31">
        <f t="shared" si="60"/>
        <v>0</v>
      </c>
      <c r="Q449" s="31">
        <f t="shared" si="61"/>
        <v>0</v>
      </c>
      <c r="R449" s="31">
        <f t="shared" si="62"/>
        <v>0</v>
      </c>
    </row>
    <row r="450" spans="1:18">
      <c r="A450" s="24">
        <v>31928</v>
      </c>
      <c r="B450" s="25">
        <v>0.623</v>
      </c>
      <c r="C450" s="26">
        <v>-0.44</v>
      </c>
      <c r="D450" s="31">
        <f t="shared" si="54"/>
        <v>407</v>
      </c>
      <c r="E450" s="31">
        <f t="shared" si="55"/>
        <v>587</v>
      </c>
      <c r="F450" s="31">
        <f t="shared" si="56"/>
        <v>-180</v>
      </c>
      <c r="G450" s="31">
        <f t="shared" si="57"/>
        <v>32400</v>
      </c>
      <c r="M450" s="31">
        <f t="shared" si="58"/>
        <v>0</v>
      </c>
      <c r="N450" s="31">
        <f t="shared" si="59"/>
        <v>0</v>
      </c>
      <c r="P450" s="31">
        <f t="shared" si="60"/>
        <v>0</v>
      </c>
      <c r="Q450" s="31">
        <f t="shared" si="61"/>
        <v>0</v>
      </c>
      <c r="R450" s="31">
        <f t="shared" si="62"/>
        <v>0</v>
      </c>
    </row>
    <row r="451" spans="1:18">
      <c r="A451" s="24">
        <v>31958</v>
      </c>
      <c r="B451" s="25">
        <v>4.5549999999999997</v>
      </c>
      <c r="C451" s="26">
        <v>1.24</v>
      </c>
      <c r="D451" s="31">
        <f t="shared" ref="D451:D514" si="63">RANK(B451,B$2:B$721,0)</f>
        <v>132</v>
      </c>
      <c r="E451" s="31">
        <f t="shared" ref="E451:E514" si="64">RANK(C451,C$2:C$721,0)</f>
        <v>179</v>
      </c>
      <c r="F451" s="31">
        <f t="shared" ref="F451:F514" si="65">D451-E451</f>
        <v>-47</v>
      </c>
      <c r="G451" s="31">
        <f t="shared" ref="G451:G514" si="66">F451^2</f>
        <v>2209</v>
      </c>
      <c r="M451" s="31">
        <f t="shared" ref="M451:M514" si="67">IF(B451&lt;$H$4+$H$7*$H$5,1,0)</f>
        <v>0</v>
      </c>
      <c r="N451" s="31">
        <f t="shared" ref="N451:N514" si="68">IF(B451&lt;($H$4+$I$6*$H$5),1,0)</f>
        <v>0</v>
      </c>
      <c r="P451" s="31">
        <f t="shared" ref="P451:P514" si="69">IF(C451&lt;$I$4+$H$8*$I$5,1,0)</f>
        <v>0</v>
      </c>
      <c r="Q451" s="31">
        <f t="shared" ref="Q451:Q514" si="70">IF(C451&lt;$I$4+$I$6*$I$5,1,0)</f>
        <v>0</v>
      </c>
      <c r="R451" s="31">
        <f t="shared" ref="R451:R514" si="71">IF(C451&gt;$I$4-$I$6*$I$5,1,0)</f>
        <v>0</v>
      </c>
    </row>
    <row r="452" spans="1:18">
      <c r="A452" s="24">
        <v>31989</v>
      </c>
      <c r="B452" s="25">
        <v>4.2670000000000003</v>
      </c>
      <c r="C452" s="26">
        <v>-0.22</v>
      </c>
      <c r="D452" s="31">
        <f t="shared" si="63"/>
        <v>149</v>
      </c>
      <c r="E452" s="31">
        <f t="shared" si="64"/>
        <v>550</v>
      </c>
      <c r="F452" s="31">
        <f t="shared" si="65"/>
        <v>-401</v>
      </c>
      <c r="G452" s="31">
        <f t="shared" si="66"/>
        <v>160801</v>
      </c>
      <c r="M452" s="31">
        <f t="shared" si="67"/>
        <v>0</v>
      </c>
      <c r="N452" s="31">
        <f t="shared" si="68"/>
        <v>0</v>
      </c>
      <c r="P452" s="31">
        <f t="shared" si="69"/>
        <v>0</v>
      </c>
      <c r="Q452" s="31">
        <f t="shared" si="70"/>
        <v>0</v>
      </c>
      <c r="R452" s="31">
        <f t="shared" si="71"/>
        <v>0</v>
      </c>
    </row>
    <row r="453" spans="1:18">
      <c r="A453" s="24">
        <v>32020</v>
      </c>
      <c r="B453" s="25">
        <v>4.04</v>
      </c>
      <c r="C453" s="26">
        <v>-0.56000000000000005</v>
      </c>
      <c r="D453" s="31">
        <f t="shared" si="63"/>
        <v>166</v>
      </c>
      <c r="E453" s="31">
        <f t="shared" si="64"/>
        <v>605</v>
      </c>
      <c r="F453" s="31">
        <f t="shared" si="65"/>
        <v>-439</v>
      </c>
      <c r="G453" s="31">
        <f t="shared" si="66"/>
        <v>192721</v>
      </c>
      <c r="M453" s="31">
        <f t="shared" si="67"/>
        <v>0</v>
      </c>
      <c r="N453" s="31">
        <f t="shared" si="68"/>
        <v>0</v>
      </c>
      <c r="P453" s="31">
        <f t="shared" si="69"/>
        <v>0</v>
      </c>
      <c r="Q453" s="31">
        <f t="shared" si="70"/>
        <v>0</v>
      </c>
      <c r="R453" s="31">
        <f t="shared" si="71"/>
        <v>0</v>
      </c>
    </row>
    <row r="454" spans="1:18">
      <c r="A454" s="24">
        <v>32050</v>
      </c>
      <c r="B454" s="25">
        <v>-2.1800000000000002</v>
      </c>
      <c r="C454" s="26">
        <v>-2.15</v>
      </c>
      <c r="D454" s="31">
        <f t="shared" si="63"/>
        <v>579</v>
      </c>
      <c r="E454" s="31">
        <f t="shared" si="64"/>
        <v>699</v>
      </c>
      <c r="F454" s="31">
        <f t="shared" si="65"/>
        <v>-120</v>
      </c>
      <c r="G454" s="31">
        <f t="shared" si="66"/>
        <v>14400</v>
      </c>
      <c r="M454" s="31">
        <f t="shared" si="67"/>
        <v>0</v>
      </c>
      <c r="N454" s="31">
        <f t="shared" si="68"/>
        <v>0</v>
      </c>
      <c r="P454" s="31">
        <f t="shared" si="69"/>
        <v>0</v>
      </c>
      <c r="Q454" s="31">
        <f t="shared" si="70"/>
        <v>0</v>
      </c>
      <c r="R454" s="31">
        <f t="shared" si="71"/>
        <v>0</v>
      </c>
    </row>
    <row r="455" spans="1:18">
      <c r="A455" s="24">
        <v>32081</v>
      </c>
      <c r="B455" s="25">
        <v>-22.428000000000001</v>
      </c>
      <c r="C455" s="26">
        <v>3.75</v>
      </c>
      <c r="D455" s="31">
        <f t="shared" si="63"/>
        <v>720</v>
      </c>
      <c r="E455" s="31">
        <f t="shared" si="64"/>
        <v>21</v>
      </c>
      <c r="F455" s="31">
        <f t="shared" si="65"/>
        <v>699</v>
      </c>
      <c r="G455" s="31">
        <f t="shared" si="66"/>
        <v>488601</v>
      </c>
      <c r="M455" s="31">
        <f t="shared" si="67"/>
        <v>1</v>
      </c>
      <c r="N455" s="31">
        <f t="shared" si="68"/>
        <v>1</v>
      </c>
      <c r="P455" s="31">
        <f t="shared" si="69"/>
        <v>0</v>
      </c>
      <c r="Q455" s="31">
        <f t="shared" si="70"/>
        <v>0</v>
      </c>
      <c r="R455" s="31">
        <f t="shared" si="71"/>
        <v>0</v>
      </c>
    </row>
    <row r="456" spans="1:18">
      <c r="A456" s="24">
        <v>32111</v>
      </c>
      <c r="B456" s="25">
        <v>-7.5410000000000004</v>
      </c>
      <c r="C456" s="26">
        <v>0.63</v>
      </c>
      <c r="D456" s="31">
        <f t="shared" si="63"/>
        <v>696</v>
      </c>
      <c r="E456" s="31">
        <f t="shared" si="64"/>
        <v>290</v>
      </c>
      <c r="F456" s="31">
        <f t="shared" si="65"/>
        <v>406</v>
      </c>
      <c r="G456" s="31">
        <f t="shared" si="66"/>
        <v>164836</v>
      </c>
      <c r="M456" s="31">
        <f t="shared" si="67"/>
        <v>0</v>
      </c>
      <c r="N456" s="31">
        <f t="shared" si="68"/>
        <v>0</v>
      </c>
      <c r="P456" s="31">
        <f t="shared" si="69"/>
        <v>0</v>
      </c>
      <c r="Q456" s="31">
        <f t="shared" si="70"/>
        <v>0</v>
      </c>
      <c r="R456" s="31">
        <f t="shared" si="71"/>
        <v>0</v>
      </c>
    </row>
    <row r="457" spans="1:18">
      <c r="A457" s="24">
        <v>32142</v>
      </c>
      <c r="B457" s="25">
        <v>7.3819999999999997</v>
      </c>
      <c r="C457" s="26">
        <v>1.37</v>
      </c>
      <c r="D457" s="31">
        <f t="shared" si="63"/>
        <v>36</v>
      </c>
      <c r="E457" s="31">
        <f t="shared" si="64"/>
        <v>158</v>
      </c>
      <c r="F457" s="31">
        <f t="shared" si="65"/>
        <v>-122</v>
      </c>
      <c r="G457" s="31">
        <f t="shared" si="66"/>
        <v>14884</v>
      </c>
      <c r="M457" s="31">
        <f t="shared" si="67"/>
        <v>0</v>
      </c>
      <c r="N457" s="31">
        <f t="shared" si="68"/>
        <v>0</v>
      </c>
      <c r="P457" s="31">
        <f t="shared" si="69"/>
        <v>0</v>
      </c>
      <c r="Q457" s="31">
        <f t="shared" si="70"/>
        <v>0</v>
      </c>
      <c r="R457" s="31">
        <f t="shared" si="71"/>
        <v>0</v>
      </c>
    </row>
    <row r="458" spans="1:18">
      <c r="A458" s="24">
        <v>32173</v>
      </c>
      <c r="B458" s="25">
        <v>4.484</v>
      </c>
      <c r="C458" s="26">
        <v>3.43</v>
      </c>
      <c r="D458" s="31">
        <f t="shared" si="63"/>
        <v>136</v>
      </c>
      <c r="E458" s="31">
        <f t="shared" si="64"/>
        <v>25</v>
      </c>
      <c r="F458" s="31">
        <f t="shared" si="65"/>
        <v>111</v>
      </c>
      <c r="G458" s="31">
        <f t="shared" si="66"/>
        <v>12321</v>
      </c>
      <c r="M458" s="31">
        <f t="shared" si="67"/>
        <v>0</v>
      </c>
      <c r="N458" s="31">
        <f t="shared" si="68"/>
        <v>0</v>
      </c>
      <c r="P458" s="31">
        <f t="shared" si="69"/>
        <v>0</v>
      </c>
      <c r="Q458" s="31">
        <f t="shared" si="70"/>
        <v>0</v>
      </c>
      <c r="R458" s="31">
        <f t="shared" si="71"/>
        <v>0</v>
      </c>
    </row>
    <row r="459" spans="1:18">
      <c r="A459" s="24">
        <v>32202</v>
      </c>
      <c r="B459" s="25">
        <v>5.2359999999999998</v>
      </c>
      <c r="C459" s="26">
        <v>1.1499999999999999</v>
      </c>
      <c r="D459" s="31">
        <f t="shared" si="63"/>
        <v>91</v>
      </c>
      <c r="E459" s="31">
        <f t="shared" si="64"/>
        <v>192</v>
      </c>
      <c r="F459" s="31">
        <f t="shared" si="65"/>
        <v>-101</v>
      </c>
      <c r="G459" s="31">
        <f t="shared" si="66"/>
        <v>10201</v>
      </c>
      <c r="M459" s="31">
        <f t="shared" si="67"/>
        <v>0</v>
      </c>
      <c r="N459" s="31">
        <f t="shared" si="68"/>
        <v>0</v>
      </c>
      <c r="P459" s="31">
        <f t="shared" si="69"/>
        <v>0</v>
      </c>
      <c r="Q459" s="31">
        <f t="shared" si="70"/>
        <v>0</v>
      </c>
      <c r="R459" s="31">
        <f t="shared" si="71"/>
        <v>0</v>
      </c>
    </row>
    <row r="460" spans="1:18">
      <c r="A460" s="24">
        <v>32233</v>
      </c>
      <c r="B460" s="25">
        <v>-2.0470000000000002</v>
      </c>
      <c r="C460" s="26">
        <v>-0.99</v>
      </c>
      <c r="D460" s="31">
        <f t="shared" si="63"/>
        <v>570</v>
      </c>
      <c r="E460" s="31">
        <f t="shared" si="64"/>
        <v>649</v>
      </c>
      <c r="F460" s="31">
        <f t="shared" si="65"/>
        <v>-79</v>
      </c>
      <c r="G460" s="31">
        <f t="shared" si="66"/>
        <v>6241</v>
      </c>
      <c r="M460" s="31">
        <f t="shared" si="67"/>
        <v>0</v>
      </c>
      <c r="N460" s="31">
        <f t="shared" si="68"/>
        <v>0</v>
      </c>
      <c r="P460" s="31">
        <f t="shared" si="69"/>
        <v>0</v>
      </c>
      <c r="Q460" s="31">
        <f t="shared" si="70"/>
        <v>0</v>
      </c>
      <c r="R460" s="31">
        <f t="shared" si="71"/>
        <v>0</v>
      </c>
    </row>
    <row r="461" spans="1:18">
      <c r="A461" s="24">
        <v>32263</v>
      </c>
      <c r="B461" s="25">
        <v>0.94900000000000007</v>
      </c>
      <c r="C461" s="26">
        <v>-0.57999999999999996</v>
      </c>
      <c r="D461" s="31">
        <f t="shared" si="63"/>
        <v>386</v>
      </c>
      <c r="E461" s="31">
        <f t="shared" si="64"/>
        <v>609</v>
      </c>
      <c r="F461" s="31">
        <f t="shared" si="65"/>
        <v>-223</v>
      </c>
      <c r="G461" s="31">
        <f t="shared" si="66"/>
        <v>49729</v>
      </c>
      <c r="M461" s="31">
        <f t="shared" si="67"/>
        <v>0</v>
      </c>
      <c r="N461" s="31">
        <f t="shared" si="68"/>
        <v>0</v>
      </c>
      <c r="P461" s="31">
        <f t="shared" si="69"/>
        <v>0</v>
      </c>
      <c r="Q461" s="31">
        <f t="shared" si="70"/>
        <v>0</v>
      </c>
      <c r="R461" s="31">
        <f t="shared" si="71"/>
        <v>0</v>
      </c>
    </row>
    <row r="462" spans="1:18">
      <c r="A462" s="24">
        <v>32294</v>
      </c>
      <c r="B462" s="25">
        <v>0.31</v>
      </c>
      <c r="C462" s="26">
        <v>-0.67</v>
      </c>
      <c r="D462" s="31">
        <f t="shared" si="63"/>
        <v>426</v>
      </c>
      <c r="E462" s="31">
        <f t="shared" si="64"/>
        <v>617</v>
      </c>
      <c r="F462" s="31">
        <f t="shared" si="65"/>
        <v>-191</v>
      </c>
      <c r="G462" s="31">
        <f t="shared" si="66"/>
        <v>36481</v>
      </c>
      <c r="M462" s="31">
        <f t="shared" si="67"/>
        <v>0</v>
      </c>
      <c r="N462" s="31">
        <f t="shared" si="68"/>
        <v>0</v>
      </c>
      <c r="P462" s="31">
        <f t="shared" si="69"/>
        <v>0</v>
      </c>
      <c r="Q462" s="31">
        <f t="shared" si="70"/>
        <v>0</v>
      </c>
      <c r="R462" s="31">
        <f t="shared" si="71"/>
        <v>0</v>
      </c>
    </row>
    <row r="463" spans="1:18">
      <c r="A463" s="24">
        <v>32324</v>
      </c>
      <c r="B463" s="26">
        <v>5.2969999999999997</v>
      </c>
      <c r="C463" s="26">
        <v>2.2599999999999998</v>
      </c>
      <c r="D463" s="31">
        <f t="shared" si="63"/>
        <v>89</v>
      </c>
      <c r="E463" s="31">
        <f t="shared" si="64"/>
        <v>63</v>
      </c>
      <c r="F463" s="31">
        <f t="shared" si="65"/>
        <v>26</v>
      </c>
      <c r="G463" s="31">
        <f t="shared" si="66"/>
        <v>676</v>
      </c>
      <c r="M463" s="31">
        <f t="shared" si="67"/>
        <v>0</v>
      </c>
      <c r="N463" s="31">
        <f t="shared" si="68"/>
        <v>0</v>
      </c>
      <c r="P463" s="31">
        <f t="shared" si="69"/>
        <v>0</v>
      </c>
      <c r="Q463" s="31">
        <f t="shared" si="70"/>
        <v>0</v>
      </c>
      <c r="R463" s="31">
        <f t="shared" si="71"/>
        <v>0</v>
      </c>
    </row>
    <row r="464" spans="1:18">
      <c r="A464" s="24">
        <v>32355</v>
      </c>
      <c r="B464" s="26">
        <v>-0.80700000000000005</v>
      </c>
      <c r="C464" s="26">
        <v>-0.56999999999999995</v>
      </c>
      <c r="D464" s="31">
        <f t="shared" si="63"/>
        <v>496</v>
      </c>
      <c r="E464" s="31">
        <f t="shared" si="64"/>
        <v>607</v>
      </c>
      <c r="F464" s="31">
        <f t="shared" si="65"/>
        <v>-111</v>
      </c>
      <c r="G464" s="31">
        <f t="shared" si="66"/>
        <v>12321</v>
      </c>
      <c r="M464" s="31">
        <f t="shared" si="67"/>
        <v>0</v>
      </c>
      <c r="N464" s="31">
        <f t="shared" si="68"/>
        <v>0</v>
      </c>
      <c r="P464" s="31">
        <f t="shared" si="69"/>
        <v>0</v>
      </c>
      <c r="Q464" s="31">
        <f t="shared" si="70"/>
        <v>0</v>
      </c>
      <c r="R464" s="31">
        <f t="shared" si="71"/>
        <v>0</v>
      </c>
    </row>
    <row r="465" spans="1:18">
      <c r="A465" s="24">
        <v>32386</v>
      </c>
      <c r="B465" s="26">
        <v>-2.7770000000000001</v>
      </c>
      <c r="C465" s="26">
        <v>0.26</v>
      </c>
      <c r="D465" s="31">
        <f t="shared" si="63"/>
        <v>607</v>
      </c>
      <c r="E465" s="31">
        <f t="shared" si="64"/>
        <v>390</v>
      </c>
      <c r="F465" s="31">
        <f t="shared" si="65"/>
        <v>217</v>
      </c>
      <c r="G465" s="31">
        <f t="shared" si="66"/>
        <v>47089</v>
      </c>
      <c r="M465" s="31">
        <f t="shared" si="67"/>
        <v>0</v>
      </c>
      <c r="N465" s="31">
        <f t="shared" si="68"/>
        <v>0</v>
      </c>
      <c r="P465" s="31">
        <f t="shared" si="69"/>
        <v>0</v>
      </c>
      <c r="Q465" s="31">
        <f t="shared" si="70"/>
        <v>0</v>
      </c>
      <c r="R465" s="31">
        <f t="shared" si="71"/>
        <v>0</v>
      </c>
    </row>
    <row r="466" spans="1:18">
      <c r="A466" s="24">
        <v>32416</v>
      </c>
      <c r="B466" s="26">
        <v>4.016</v>
      </c>
      <c r="C466" s="26">
        <v>2.19</v>
      </c>
      <c r="D466" s="31">
        <f t="shared" si="63"/>
        <v>169</v>
      </c>
      <c r="E466" s="31">
        <f t="shared" si="64"/>
        <v>68</v>
      </c>
      <c r="F466" s="31">
        <f t="shared" si="65"/>
        <v>101</v>
      </c>
      <c r="G466" s="31">
        <f t="shared" si="66"/>
        <v>10201</v>
      </c>
      <c r="M466" s="31">
        <f t="shared" si="67"/>
        <v>0</v>
      </c>
      <c r="N466" s="31">
        <f t="shared" si="68"/>
        <v>0</v>
      </c>
      <c r="P466" s="31">
        <f t="shared" si="69"/>
        <v>0</v>
      </c>
      <c r="Q466" s="31">
        <f t="shared" si="70"/>
        <v>0</v>
      </c>
      <c r="R466" s="31">
        <f t="shared" si="71"/>
        <v>0</v>
      </c>
    </row>
    <row r="467" spans="1:18">
      <c r="A467" s="24">
        <v>32447</v>
      </c>
      <c r="B467" s="26">
        <v>1.8460000000000001</v>
      </c>
      <c r="C467" s="26">
        <v>1.77</v>
      </c>
      <c r="D467" s="31">
        <f t="shared" si="63"/>
        <v>308</v>
      </c>
      <c r="E467" s="31">
        <f t="shared" si="64"/>
        <v>113</v>
      </c>
      <c r="F467" s="31">
        <f t="shared" si="65"/>
        <v>195</v>
      </c>
      <c r="G467" s="31">
        <f t="shared" si="66"/>
        <v>38025</v>
      </c>
      <c r="M467" s="31">
        <f t="shared" si="67"/>
        <v>0</v>
      </c>
      <c r="N467" s="31">
        <f t="shared" si="68"/>
        <v>0</v>
      </c>
      <c r="P467" s="31">
        <f t="shared" si="69"/>
        <v>0</v>
      </c>
      <c r="Q467" s="31">
        <f t="shared" si="70"/>
        <v>0</v>
      </c>
      <c r="R467" s="31">
        <f t="shared" si="71"/>
        <v>0</v>
      </c>
    </row>
    <row r="468" spans="1:18">
      <c r="A468" s="24">
        <v>32477</v>
      </c>
      <c r="B468" s="26">
        <v>-1.6839999999999999</v>
      </c>
      <c r="C468" s="26">
        <v>-1.1299999999999999</v>
      </c>
      <c r="D468" s="31">
        <f t="shared" si="63"/>
        <v>551</v>
      </c>
      <c r="E468" s="31">
        <f t="shared" si="64"/>
        <v>661</v>
      </c>
      <c r="F468" s="31">
        <f t="shared" si="65"/>
        <v>-110</v>
      </c>
      <c r="G468" s="31">
        <f t="shared" si="66"/>
        <v>12100</v>
      </c>
      <c r="M468" s="31">
        <f t="shared" si="67"/>
        <v>0</v>
      </c>
      <c r="N468" s="31">
        <f t="shared" si="68"/>
        <v>0</v>
      </c>
      <c r="P468" s="31">
        <f t="shared" si="69"/>
        <v>0</v>
      </c>
      <c r="Q468" s="31">
        <f t="shared" si="70"/>
        <v>0</v>
      </c>
      <c r="R468" s="31">
        <f t="shared" si="71"/>
        <v>0</v>
      </c>
    </row>
    <row r="469" spans="1:18">
      <c r="A469" s="24">
        <v>32508</v>
      </c>
      <c r="B469" s="26">
        <v>2.145</v>
      </c>
      <c r="C469" s="26">
        <v>0.34</v>
      </c>
      <c r="D469" s="31">
        <f t="shared" si="63"/>
        <v>281</v>
      </c>
      <c r="E469" s="31">
        <f t="shared" si="64"/>
        <v>362</v>
      </c>
      <c r="F469" s="31">
        <f t="shared" si="65"/>
        <v>-81</v>
      </c>
      <c r="G469" s="31">
        <f t="shared" si="66"/>
        <v>6561</v>
      </c>
      <c r="M469" s="31">
        <f t="shared" si="67"/>
        <v>0</v>
      </c>
      <c r="N469" s="31">
        <f t="shared" si="68"/>
        <v>0</v>
      </c>
      <c r="P469" s="31">
        <f t="shared" si="69"/>
        <v>0</v>
      </c>
      <c r="Q469" s="31">
        <f t="shared" si="70"/>
        <v>0</v>
      </c>
      <c r="R469" s="31">
        <f t="shared" si="71"/>
        <v>0</v>
      </c>
    </row>
    <row r="470" spans="1:18">
      <c r="A470" s="24">
        <v>32539</v>
      </c>
      <c r="B470" s="26">
        <v>6.7279999999999998</v>
      </c>
      <c r="C470" s="26">
        <v>1.33</v>
      </c>
      <c r="D470" s="31">
        <f t="shared" si="63"/>
        <v>49</v>
      </c>
      <c r="E470" s="31">
        <f t="shared" si="64"/>
        <v>167</v>
      </c>
      <c r="F470" s="31">
        <f t="shared" si="65"/>
        <v>-118</v>
      </c>
      <c r="G470" s="31">
        <f t="shared" si="66"/>
        <v>13924</v>
      </c>
      <c r="M470" s="31">
        <f t="shared" si="67"/>
        <v>0</v>
      </c>
      <c r="N470" s="31">
        <f t="shared" si="68"/>
        <v>0</v>
      </c>
      <c r="P470" s="31">
        <f t="shared" si="69"/>
        <v>0</v>
      </c>
      <c r="Q470" s="31">
        <f t="shared" si="70"/>
        <v>0</v>
      </c>
      <c r="R470" s="31">
        <f t="shared" si="71"/>
        <v>0</v>
      </c>
    </row>
    <row r="471" spans="1:18">
      <c r="A471" s="24">
        <v>32567</v>
      </c>
      <c r="B471" s="26">
        <v>-1.75</v>
      </c>
      <c r="C471" s="26">
        <v>-0.76</v>
      </c>
      <c r="D471" s="31">
        <f t="shared" si="63"/>
        <v>554</v>
      </c>
      <c r="E471" s="31">
        <f t="shared" si="64"/>
        <v>622</v>
      </c>
      <c r="F471" s="31">
        <f t="shared" si="65"/>
        <v>-68</v>
      </c>
      <c r="G471" s="31">
        <f t="shared" si="66"/>
        <v>4624</v>
      </c>
      <c r="M471" s="31">
        <f t="shared" si="67"/>
        <v>0</v>
      </c>
      <c r="N471" s="31">
        <f t="shared" si="68"/>
        <v>0</v>
      </c>
      <c r="P471" s="31">
        <f t="shared" si="69"/>
        <v>0</v>
      </c>
      <c r="Q471" s="31">
        <f t="shared" si="70"/>
        <v>0</v>
      </c>
      <c r="R471" s="31">
        <f t="shared" si="71"/>
        <v>0</v>
      </c>
    </row>
    <row r="472" spans="1:18">
      <c r="A472" s="24">
        <v>32598</v>
      </c>
      <c r="B472" s="26">
        <v>2.2799999999999998</v>
      </c>
      <c r="C472" s="26">
        <v>0.53</v>
      </c>
      <c r="D472" s="31">
        <f t="shared" si="63"/>
        <v>270</v>
      </c>
      <c r="E472" s="31">
        <f t="shared" si="64"/>
        <v>314</v>
      </c>
      <c r="F472" s="31">
        <f t="shared" si="65"/>
        <v>-44</v>
      </c>
      <c r="G472" s="31">
        <f t="shared" si="66"/>
        <v>1936</v>
      </c>
      <c r="M472" s="31">
        <f t="shared" si="67"/>
        <v>0</v>
      </c>
      <c r="N472" s="31">
        <f t="shared" si="68"/>
        <v>0</v>
      </c>
      <c r="P472" s="31">
        <f t="shared" si="69"/>
        <v>0</v>
      </c>
      <c r="Q472" s="31">
        <f t="shared" si="70"/>
        <v>0</v>
      </c>
      <c r="R472" s="31">
        <f t="shared" si="71"/>
        <v>0</v>
      </c>
    </row>
    <row r="473" spans="1:18">
      <c r="A473" s="24">
        <v>32628</v>
      </c>
      <c r="B473" s="26">
        <v>5.0069999999999997</v>
      </c>
      <c r="C473" s="26">
        <v>2.12</v>
      </c>
      <c r="D473" s="31">
        <f t="shared" si="63"/>
        <v>107</v>
      </c>
      <c r="E473" s="31">
        <f t="shared" si="64"/>
        <v>76</v>
      </c>
      <c r="F473" s="31">
        <f t="shared" si="65"/>
        <v>31</v>
      </c>
      <c r="G473" s="31">
        <f t="shared" si="66"/>
        <v>961</v>
      </c>
      <c r="M473" s="31">
        <f t="shared" si="67"/>
        <v>0</v>
      </c>
      <c r="N473" s="31">
        <f t="shared" si="68"/>
        <v>0</v>
      </c>
      <c r="P473" s="31">
        <f t="shared" si="69"/>
        <v>0</v>
      </c>
      <c r="Q473" s="31">
        <f t="shared" si="70"/>
        <v>0</v>
      </c>
      <c r="R473" s="31">
        <f t="shared" si="71"/>
        <v>0</v>
      </c>
    </row>
    <row r="474" spans="1:18">
      <c r="A474" s="24">
        <v>32659</v>
      </c>
      <c r="B474" s="26">
        <v>4.2670000000000003</v>
      </c>
      <c r="C474" s="26">
        <v>2.46</v>
      </c>
      <c r="D474" s="31">
        <f t="shared" si="63"/>
        <v>149</v>
      </c>
      <c r="E474" s="31">
        <f t="shared" si="64"/>
        <v>50</v>
      </c>
      <c r="F474" s="31">
        <f t="shared" si="65"/>
        <v>99</v>
      </c>
      <c r="G474" s="31">
        <f t="shared" si="66"/>
        <v>9801</v>
      </c>
      <c r="M474" s="31">
        <f t="shared" si="67"/>
        <v>0</v>
      </c>
      <c r="N474" s="31">
        <f t="shared" si="68"/>
        <v>0</v>
      </c>
      <c r="P474" s="31">
        <f t="shared" si="69"/>
        <v>0</v>
      </c>
      <c r="Q474" s="31">
        <f t="shared" si="70"/>
        <v>0</v>
      </c>
      <c r="R474" s="31">
        <f t="shared" si="71"/>
        <v>0</v>
      </c>
    </row>
    <row r="475" spans="1:18">
      <c r="A475" s="24">
        <v>32689</v>
      </c>
      <c r="B475" s="26">
        <v>-0.66700000000000004</v>
      </c>
      <c r="C475" s="26">
        <v>3.26</v>
      </c>
      <c r="D475" s="31">
        <f t="shared" si="63"/>
        <v>487</v>
      </c>
      <c r="E475" s="31">
        <f t="shared" si="64"/>
        <v>28</v>
      </c>
      <c r="F475" s="31">
        <f t="shared" si="65"/>
        <v>459</v>
      </c>
      <c r="G475" s="31">
        <f t="shared" si="66"/>
        <v>210681</v>
      </c>
      <c r="M475" s="31">
        <f t="shared" si="67"/>
        <v>0</v>
      </c>
      <c r="N475" s="31">
        <f t="shared" si="68"/>
        <v>0</v>
      </c>
      <c r="P475" s="31">
        <f t="shared" si="69"/>
        <v>0</v>
      </c>
      <c r="Q475" s="31">
        <f t="shared" si="70"/>
        <v>0</v>
      </c>
      <c r="R475" s="31">
        <f t="shared" si="71"/>
        <v>0</v>
      </c>
    </row>
    <row r="476" spans="1:18">
      <c r="A476" s="24">
        <v>32720</v>
      </c>
      <c r="B476" s="26">
        <v>8.0449999999999999</v>
      </c>
      <c r="C476" s="26">
        <v>2.08</v>
      </c>
      <c r="D476" s="31">
        <f t="shared" si="63"/>
        <v>23</v>
      </c>
      <c r="E476" s="31">
        <f t="shared" si="64"/>
        <v>82</v>
      </c>
      <c r="F476" s="31">
        <f t="shared" si="65"/>
        <v>-59</v>
      </c>
      <c r="G476" s="31">
        <f t="shared" si="66"/>
        <v>3481</v>
      </c>
      <c r="M476" s="31">
        <f t="shared" si="67"/>
        <v>0</v>
      </c>
      <c r="N476" s="31">
        <f t="shared" si="68"/>
        <v>0</v>
      </c>
      <c r="P476" s="31">
        <f t="shared" si="69"/>
        <v>0</v>
      </c>
      <c r="Q476" s="31">
        <f t="shared" si="70"/>
        <v>0</v>
      </c>
      <c r="R476" s="31">
        <f t="shared" si="71"/>
        <v>0</v>
      </c>
    </row>
    <row r="477" spans="1:18">
      <c r="A477" s="24">
        <v>32751</v>
      </c>
      <c r="B477" s="26">
        <v>2.093</v>
      </c>
      <c r="C477" s="26">
        <v>-1.55</v>
      </c>
      <c r="D477" s="31">
        <f t="shared" si="63"/>
        <v>284</v>
      </c>
      <c r="E477" s="31">
        <f t="shared" si="64"/>
        <v>680</v>
      </c>
      <c r="F477" s="31">
        <f t="shared" si="65"/>
        <v>-396</v>
      </c>
      <c r="G477" s="31">
        <f t="shared" si="66"/>
        <v>156816</v>
      </c>
      <c r="M477" s="31">
        <f t="shared" si="67"/>
        <v>0</v>
      </c>
      <c r="N477" s="31">
        <f t="shared" si="68"/>
        <v>0</v>
      </c>
      <c r="P477" s="31">
        <f t="shared" si="69"/>
        <v>0</v>
      </c>
      <c r="Q477" s="31">
        <f t="shared" si="70"/>
        <v>0</v>
      </c>
      <c r="R477" s="31">
        <f t="shared" si="71"/>
        <v>0</v>
      </c>
    </row>
    <row r="478" spans="1:18">
      <c r="A478" s="24">
        <v>32781</v>
      </c>
      <c r="B478" s="26">
        <v>-0.216</v>
      </c>
      <c r="C478" s="26">
        <v>0.44</v>
      </c>
      <c r="D478" s="31">
        <f t="shared" si="63"/>
        <v>463</v>
      </c>
      <c r="E478" s="31">
        <f t="shared" si="64"/>
        <v>335</v>
      </c>
      <c r="F478" s="31">
        <f t="shared" si="65"/>
        <v>128</v>
      </c>
      <c r="G478" s="31">
        <f t="shared" si="66"/>
        <v>16384</v>
      </c>
      <c r="M478" s="31">
        <f t="shared" si="67"/>
        <v>0</v>
      </c>
      <c r="N478" s="31">
        <f t="shared" si="68"/>
        <v>0</v>
      </c>
      <c r="P478" s="31">
        <f t="shared" si="69"/>
        <v>0</v>
      </c>
      <c r="Q478" s="31">
        <f t="shared" si="70"/>
        <v>0</v>
      </c>
      <c r="R478" s="31">
        <f t="shared" si="71"/>
        <v>0</v>
      </c>
    </row>
    <row r="479" spans="1:18">
      <c r="A479" s="24">
        <v>32812</v>
      </c>
      <c r="B479" s="26">
        <v>-2.9129999999999998</v>
      </c>
      <c r="C479" s="26">
        <v>2.5299999999999998</v>
      </c>
      <c r="D479" s="31">
        <f t="shared" si="63"/>
        <v>613</v>
      </c>
      <c r="E479" s="31">
        <f t="shared" si="64"/>
        <v>49</v>
      </c>
      <c r="F479" s="31">
        <f t="shared" si="65"/>
        <v>564</v>
      </c>
      <c r="G479" s="31">
        <f t="shared" si="66"/>
        <v>318096</v>
      </c>
      <c r="M479" s="31">
        <f t="shared" si="67"/>
        <v>0</v>
      </c>
      <c r="N479" s="31">
        <f t="shared" si="68"/>
        <v>0</v>
      </c>
      <c r="P479" s="31">
        <f t="shared" si="69"/>
        <v>0</v>
      </c>
      <c r="Q479" s="31">
        <f t="shared" si="70"/>
        <v>0</v>
      </c>
      <c r="R479" s="31">
        <f t="shared" si="71"/>
        <v>0</v>
      </c>
    </row>
    <row r="480" spans="1:18">
      <c r="A480" s="24">
        <v>32842</v>
      </c>
      <c r="B480" s="26">
        <v>1.7929999999999999</v>
      </c>
      <c r="C480" s="26">
        <v>0.9</v>
      </c>
      <c r="D480" s="31">
        <f t="shared" si="63"/>
        <v>315</v>
      </c>
      <c r="E480" s="31">
        <f t="shared" si="64"/>
        <v>237</v>
      </c>
      <c r="F480" s="31">
        <f t="shared" si="65"/>
        <v>78</v>
      </c>
      <c r="G480" s="31">
        <f t="shared" si="66"/>
        <v>6084</v>
      </c>
      <c r="M480" s="31">
        <f t="shared" si="67"/>
        <v>0</v>
      </c>
      <c r="N480" s="31">
        <f t="shared" si="68"/>
        <v>0</v>
      </c>
      <c r="P480" s="31">
        <f t="shared" si="69"/>
        <v>0</v>
      </c>
      <c r="Q480" s="31">
        <f t="shared" si="70"/>
        <v>0</v>
      </c>
      <c r="R480" s="31">
        <f t="shared" si="71"/>
        <v>0</v>
      </c>
    </row>
    <row r="481" spans="1:18">
      <c r="A481" s="24">
        <v>32873</v>
      </c>
      <c r="B481" s="26">
        <v>1.923</v>
      </c>
      <c r="C481" s="26">
        <v>0.15</v>
      </c>
      <c r="D481" s="31">
        <f t="shared" si="63"/>
        <v>303</v>
      </c>
      <c r="E481" s="31">
        <f t="shared" si="64"/>
        <v>432</v>
      </c>
      <c r="F481" s="31">
        <f t="shared" si="65"/>
        <v>-129</v>
      </c>
      <c r="G481" s="31">
        <f t="shared" si="66"/>
        <v>16641</v>
      </c>
      <c r="M481" s="31">
        <f t="shared" si="67"/>
        <v>0</v>
      </c>
      <c r="N481" s="31">
        <f t="shared" si="68"/>
        <v>0</v>
      </c>
      <c r="P481" s="31">
        <f t="shared" si="69"/>
        <v>0</v>
      </c>
      <c r="Q481" s="31">
        <f t="shared" si="70"/>
        <v>0</v>
      </c>
      <c r="R481" s="31">
        <f t="shared" si="71"/>
        <v>0</v>
      </c>
    </row>
    <row r="482" spans="1:18">
      <c r="A482" s="24">
        <v>32904</v>
      </c>
      <c r="B482" s="26">
        <v>-7.25</v>
      </c>
      <c r="C482" s="26">
        <v>-1.37</v>
      </c>
      <c r="D482" s="31">
        <f t="shared" si="63"/>
        <v>694</v>
      </c>
      <c r="E482" s="31">
        <f t="shared" si="64"/>
        <v>669</v>
      </c>
      <c r="F482" s="31">
        <f t="shared" si="65"/>
        <v>25</v>
      </c>
      <c r="G482" s="31">
        <f t="shared" si="66"/>
        <v>625</v>
      </c>
      <c r="M482" s="31">
        <f t="shared" si="67"/>
        <v>0</v>
      </c>
      <c r="N482" s="31">
        <f t="shared" si="68"/>
        <v>0</v>
      </c>
      <c r="P482" s="31">
        <f t="shared" si="69"/>
        <v>0</v>
      </c>
      <c r="Q482" s="31">
        <f t="shared" si="70"/>
        <v>0</v>
      </c>
      <c r="R482" s="31">
        <f t="shared" si="71"/>
        <v>0</v>
      </c>
    </row>
    <row r="483" spans="1:18">
      <c r="A483" s="24">
        <v>32932</v>
      </c>
      <c r="B483" s="26">
        <v>1.7190000000000001</v>
      </c>
      <c r="C483" s="26">
        <v>0.22</v>
      </c>
      <c r="D483" s="31">
        <f t="shared" si="63"/>
        <v>320</v>
      </c>
      <c r="E483" s="31">
        <f t="shared" si="64"/>
        <v>398</v>
      </c>
      <c r="F483" s="31">
        <f t="shared" si="65"/>
        <v>-78</v>
      </c>
      <c r="G483" s="31">
        <f t="shared" si="66"/>
        <v>6084</v>
      </c>
      <c r="M483" s="31">
        <f t="shared" si="67"/>
        <v>0</v>
      </c>
      <c r="N483" s="31">
        <f t="shared" si="68"/>
        <v>0</v>
      </c>
      <c r="P483" s="31">
        <f t="shared" si="69"/>
        <v>0</v>
      </c>
      <c r="Q483" s="31">
        <f t="shared" si="70"/>
        <v>0</v>
      </c>
      <c r="R483" s="31">
        <f t="shared" si="71"/>
        <v>0</v>
      </c>
    </row>
    <row r="484" spans="1:18">
      <c r="A484" s="24">
        <v>32963</v>
      </c>
      <c r="B484" s="26">
        <v>2.5840000000000001</v>
      </c>
      <c r="C484" s="26">
        <v>0.01</v>
      </c>
      <c r="D484" s="31">
        <f t="shared" si="63"/>
        <v>254</v>
      </c>
      <c r="E484" s="31">
        <f t="shared" si="64"/>
        <v>480</v>
      </c>
      <c r="F484" s="31">
        <f t="shared" si="65"/>
        <v>-226</v>
      </c>
      <c r="G484" s="31">
        <f t="shared" si="66"/>
        <v>51076</v>
      </c>
      <c r="M484" s="31">
        <f t="shared" si="67"/>
        <v>0</v>
      </c>
      <c r="N484" s="31">
        <f t="shared" si="68"/>
        <v>0</v>
      </c>
      <c r="P484" s="31">
        <f t="shared" si="69"/>
        <v>0</v>
      </c>
      <c r="Q484" s="31">
        <f t="shared" si="70"/>
        <v>0</v>
      </c>
      <c r="R484" s="31">
        <f t="shared" si="71"/>
        <v>0</v>
      </c>
    </row>
    <row r="485" spans="1:18">
      <c r="A485" s="24">
        <v>32993</v>
      </c>
      <c r="B485" s="26">
        <v>-2.641</v>
      </c>
      <c r="C485" s="26">
        <v>-0.92</v>
      </c>
      <c r="D485" s="31">
        <f t="shared" si="63"/>
        <v>595</v>
      </c>
      <c r="E485" s="31">
        <f t="shared" si="64"/>
        <v>643</v>
      </c>
      <c r="F485" s="31">
        <f t="shared" si="65"/>
        <v>-48</v>
      </c>
      <c r="G485" s="31">
        <f t="shared" si="66"/>
        <v>2304</v>
      </c>
      <c r="M485" s="31">
        <f t="shared" si="67"/>
        <v>0</v>
      </c>
      <c r="N485" s="31">
        <f t="shared" si="68"/>
        <v>0</v>
      </c>
      <c r="P485" s="31">
        <f t="shared" si="69"/>
        <v>0</v>
      </c>
      <c r="Q485" s="31">
        <f t="shared" si="70"/>
        <v>0</v>
      </c>
      <c r="R485" s="31">
        <f t="shared" si="71"/>
        <v>0</v>
      </c>
    </row>
    <row r="486" spans="1:18">
      <c r="A486" s="24">
        <v>33024</v>
      </c>
      <c r="B486" s="26">
        <v>9.2070000000000007</v>
      </c>
      <c r="C486" s="26">
        <v>2.9</v>
      </c>
      <c r="D486" s="31">
        <f t="shared" si="63"/>
        <v>12</v>
      </c>
      <c r="E486" s="31">
        <f t="shared" si="64"/>
        <v>33</v>
      </c>
      <c r="F486" s="31">
        <f t="shared" si="65"/>
        <v>-21</v>
      </c>
      <c r="G486" s="31">
        <f t="shared" si="66"/>
        <v>441</v>
      </c>
      <c r="M486" s="31">
        <f t="shared" si="67"/>
        <v>0</v>
      </c>
      <c r="N486" s="31">
        <f t="shared" si="68"/>
        <v>0</v>
      </c>
      <c r="P486" s="31">
        <f t="shared" si="69"/>
        <v>0</v>
      </c>
      <c r="Q486" s="31">
        <f t="shared" si="70"/>
        <v>0</v>
      </c>
      <c r="R486" s="31">
        <f t="shared" si="71"/>
        <v>0</v>
      </c>
    </row>
    <row r="487" spans="1:18">
      <c r="A487" s="24">
        <v>33054</v>
      </c>
      <c r="B487" s="26">
        <v>-0.496</v>
      </c>
      <c r="C487" s="26">
        <v>1.62</v>
      </c>
      <c r="D487" s="31">
        <f t="shared" si="63"/>
        <v>479</v>
      </c>
      <c r="E487" s="31">
        <f t="shared" si="64"/>
        <v>130</v>
      </c>
      <c r="F487" s="31">
        <f t="shared" si="65"/>
        <v>349</v>
      </c>
      <c r="G487" s="31">
        <f t="shared" si="66"/>
        <v>121801</v>
      </c>
      <c r="M487" s="31">
        <f t="shared" si="67"/>
        <v>0</v>
      </c>
      <c r="N487" s="31">
        <f t="shared" si="68"/>
        <v>0</v>
      </c>
      <c r="P487" s="31">
        <f t="shared" si="69"/>
        <v>0</v>
      </c>
      <c r="Q487" s="31">
        <f t="shared" si="70"/>
        <v>0</v>
      </c>
      <c r="R487" s="31">
        <f t="shared" si="71"/>
        <v>0</v>
      </c>
    </row>
    <row r="488" spans="1:18">
      <c r="A488" s="24">
        <v>33085</v>
      </c>
      <c r="B488" s="26">
        <v>-1.093</v>
      </c>
      <c r="C488" s="26">
        <v>1.24</v>
      </c>
      <c r="D488" s="31">
        <f t="shared" si="63"/>
        <v>512</v>
      </c>
      <c r="E488" s="31">
        <f t="shared" si="64"/>
        <v>179</v>
      </c>
      <c r="F488" s="31">
        <f t="shared" si="65"/>
        <v>333</v>
      </c>
      <c r="G488" s="31">
        <f t="shared" si="66"/>
        <v>110889</v>
      </c>
      <c r="M488" s="31">
        <f t="shared" si="67"/>
        <v>0</v>
      </c>
      <c r="N488" s="31">
        <f t="shared" si="68"/>
        <v>0</v>
      </c>
      <c r="P488" s="31">
        <f t="shared" si="69"/>
        <v>0</v>
      </c>
      <c r="Q488" s="31">
        <f t="shared" si="70"/>
        <v>0</v>
      </c>
      <c r="R488" s="31">
        <f t="shared" si="71"/>
        <v>0</v>
      </c>
    </row>
    <row r="489" spans="1:18">
      <c r="A489" s="24">
        <v>33116</v>
      </c>
      <c r="B489" s="26">
        <v>-9.42</v>
      </c>
      <c r="C489" s="26">
        <v>-1.45</v>
      </c>
      <c r="D489" s="31">
        <f t="shared" si="63"/>
        <v>712</v>
      </c>
      <c r="E489" s="31">
        <f t="shared" si="64"/>
        <v>673</v>
      </c>
      <c r="F489" s="31">
        <f t="shared" si="65"/>
        <v>39</v>
      </c>
      <c r="G489" s="31">
        <f t="shared" si="66"/>
        <v>1521</v>
      </c>
      <c r="M489" s="31">
        <f t="shared" si="67"/>
        <v>0</v>
      </c>
      <c r="N489" s="31">
        <f t="shared" si="68"/>
        <v>1</v>
      </c>
      <c r="P489" s="31">
        <f t="shared" si="69"/>
        <v>0</v>
      </c>
      <c r="Q489" s="31">
        <f t="shared" si="70"/>
        <v>0</v>
      </c>
      <c r="R489" s="31">
        <f t="shared" si="71"/>
        <v>0</v>
      </c>
    </row>
    <row r="490" spans="1:18">
      <c r="A490" s="24">
        <v>33146</v>
      </c>
      <c r="B490" s="26">
        <v>-5.3129999999999997</v>
      </c>
      <c r="C490" s="26">
        <v>0.83</v>
      </c>
      <c r="D490" s="31">
        <f t="shared" si="63"/>
        <v>672</v>
      </c>
      <c r="E490" s="31">
        <f t="shared" si="64"/>
        <v>253</v>
      </c>
      <c r="F490" s="31">
        <f t="shared" si="65"/>
        <v>419</v>
      </c>
      <c r="G490" s="31">
        <f t="shared" si="66"/>
        <v>175561</v>
      </c>
      <c r="M490" s="31">
        <f t="shared" si="67"/>
        <v>0</v>
      </c>
      <c r="N490" s="31">
        <f t="shared" si="68"/>
        <v>0</v>
      </c>
      <c r="P490" s="31">
        <f t="shared" si="69"/>
        <v>0</v>
      </c>
      <c r="Q490" s="31">
        <f t="shared" si="70"/>
        <v>0</v>
      </c>
      <c r="R490" s="31">
        <f t="shared" si="71"/>
        <v>0</v>
      </c>
    </row>
    <row r="491" spans="1:18">
      <c r="A491" s="24">
        <v>33177</v>
      </c>
      <c r="B491" s="26">
        <v>-0.78200000000000003</v>
      </c>
      <c r="C491" s="26">
        <v>1.33</v>
      </c>
      <c r="D491" s="31">
        <f t="shared" si="63"/>
        <v>495</v>
      </c>
      <c r="E491" s="31">
        <f t="shared" si="64"/>
        <v>167</v>
      </c>
      <c r="F491" s="31">
        <f t="shared" si="65"/>
        <v>328</v>
      </c>
      <c r="G491" s="31">
        <f t="shared" si="66"/>
        <v>107584</v>
      </c>
      <c r="M491" s="31">
        <f t="shared" si="67"/>
        <v>0</v>
      </c>
      <c r="N491" s="31">
        <f t="shared" si="68"/>
        <v>0</v>
      </c>
      <c r="P491" s="31">
        <f t="shared" si="69"/>
        <v>0</v>
      </c>
      <c r="Q491" s="31">
        <f t="shared" si="70"/>
        <v>0</v>
      </c>
      <c r="R491" s="31">
        <f t="shared" si="71"/>
        <v>0</v>
      </c>
    </row>
    <row r="492" spans="1:18">
      <c r="A492" s="24">
        <v>33207</v>
      </c>
      <c r="B492" s="26">
        <v>6.8739999999999997</v>
      </c>
      <c r="C492" s="26">
        <v>2.1800000000000002</v>
      </c>
      <c r="D492" s="31">
        <f t="shared" si="63"/>
        <v>44</v>
      </c>
      <c r="E492" s="31">
        <f t="shared" si="64"/>
        <v>70</v>
      </c>
      <c r="F492" s="31">
        <f t="shared" si="65"/>
        <v>-26</v>
      </c>
      <c r="G492" s="31">
        <f t="shared" si="66"/>
        <v>676</v>
      </c>
      <c r="M492" s="31">
        <f t="shared" si="67"/>
        <v>0</v>
      </c>
      <c r="N492" s="31">
        <f t="shared" si="68"/>
        <v>0</v>
      </c>
      <c r="P492" s="31">
        <f t="shared" si="69"/>
        <v>0</v>
      </c>
      <c r="Q492" s="31">
        <f t="shared" si="70"/>
        <v>0</v>
      </c>
      <c r="R492" s="31">
        <f t="shared" si="71"/>
        <v>0</v>
      </c>
    </row>
    <row r="493" spans="1:18">
      <c r="A493" s="24">
        <v>33238</v>
      </c>
      <c r="B493" s="26">
        <v>3.0819999999999999</v>
      </c>
      <c r="C493" s="26">
        <v>1.51</v>
      </c>
      <c r="D493" s="31">
        <f t="shared" si="63"/>
        <v>224</v>
      </c>
      <c r="E493" s="31">
        <f t="shared" si="64"/>
        <v>140</v>
      </c>
      <c r="F493" s="31">
        <f t="shared" si="65"/>
        <v>84</v>
      </c>
      <c r="G493" s="31">
        <f t="shared" si="66"/>
        <v>7056</v>
      </c>
      <c r="M493" s="31">
        <f t="shared" si="67"/>
        <v>0</v>
      </c>
      <c r="N493" s="31">
        <f t="shared" si="68"/>
        <v>0</v>
      </c>
      <c r="P493" s="31">
        <f t="shared" si="69"/>
        <v>0</v>
      </c>
      <c r="Q493" s="31">
        <f t="shared" si="70"/>
        <v>0</v>
      </c>
      <c r="R493" s="31">
        <f t="shared" si="71"/>
        <v>0</v>
      </c>
    </row>
    <row r="494" spans="1:18">
      <c r="A494" s="24">
        <v>33269</v>
      </c>
      <c r="B494" s="26">
        <v>5.0179999999999998</v>
      </c>
      <c r="C494" s="26">
        <v>1.1200000000000001</v>
      </c>
      <c r="D494" s="31">
        <f t="shared" si="63"/>
        <v>106</v>
      </c>
      <c r="E494" s="31">
        <f t="shared" si="64"/>
        <v>195</v>
      </c>
      <c r="F494" s="31">
        <f t="shared" si="65"/>
        <v>-89</v>
      </c>
      <c r="G494" s="31">
        <f t="shared" si="66"/>
        <v>7921</v>
      </c>
      <c r="M494" s="31">
        <f t="shared" si="67"/>
        <v>0</v>
      </c>
      <c r="N494" s="31">
        <f t="shared" si="68"/>
        <v>0</v>
      </c>
      <c r="P494" s="31">
        <f t="shared" si="69"/>
        <v>0</v>
      </c>
      <c r="Q494" s="31">
        <f t="shared" si="70"/>
        <v>0</v>
      </c>
      <c r="R494" s="31">
        <f t="shared" si="71"/>
        <v>0</v>
      </c>
    </row>
    <row r="495" spans="1:18">
      <c r="A495" s="24">
        <v>33297</v>
      </c>
      <c r="B495" s="26">
        <v>7.5</v>
      </c>
      <c r="C495" s="26">
        <v>0.86</v>
      </c>
      <c r="D495" s="31">
        <f t="shared" si="63"/>
        <v>34</v>
      </c>
      <c r="E495" s="31">
        <f t="shared" si="64"/>
        <v>249</v>
      </c>
      <c r="F495" s="31">
        <f t="shared" si="65"/>
        <v>-215</v>
      </c>
      <c r="G495" s="31">
        <f t="shared" si="66"/>
        <v>46225</v>
      </c>
      <c r="M495" s="31">
        <f t="shared" si="67"/>
        <v>0</v>
      </c>
      <c r="N495" s="31">
        <f t="shared" si="68"/>
        <v>0</v>
      </c>
      <c r="P495" s="31">
        <f t="shared" si="69"/>
        <v>0</v>
      </c>
      <c r="Q495" s="31">
        <f t="shared" si="70"/>
        <v>0</v>
      </c>
      <c r="R495" s="31">
        <f t="shared" si="71"/>
        <v>0</v>
      </c>
    </row>
    <row r="496" spans="1:18">
      <c r="A496" s="24">
        <v>33328</v>
      </c>
      <c r="B496" s="26">
        <v>2.952</v>
      </c>
      <c r="C496" s="26">
        <v>0.69</v>
      </c>
      <c r="D496" s="31">
        <f t="shared" si="63"/>
        <v>232</v>
      </c>
      <c r="E496" s="31">
        <f t="shared" si="64"/>
        <v>275</v>
      </c>
      <c r="F496" s="31">
        <f t="shared" si="65"/>
        <v>-43</v>
      </c>
      <c r="G496" s="31">
        <f t="shared" si="66"/>
        <v>1849</v>
      </c>
      <c r="M496" s="31">
        <f t="shared" si="67"/>
        <v>0</v>
      </c>
      <c r="N496" s="31">
        <f t="shared" si="68"/>
        <v>0</v>
      </c>
      <c r="P496" s="31">
        <f t="shared" si="69"/>
        <v>0</v>
      </c>
      <c r="Q496" s="31">
        <f t="shared" si="70"/>
        <v>0</v>
      </c>
      <c r="R496" s="31">
        <f t="shared" si="71"/>
        <v>0</v>
      </c>
    </row>
    <row r="497" spans="1:18">
      <c r="A497" s="24">
        <v>33358</v>
      </c>
      <c r="B497" s="26">
        <v>0.10100000000000001</v>
      </c>
      <c r="C497" s="26">
        <v>1.1499999999999999</v>
      </c>
      <c r="D497" s="31">
        <f t="shared" si="63"/>
        <v>444</v>
      </c>
      <c r="E497" s="31">
        <f t="shared" si="64"/>
        <v>192</v>
      </c>
      <c r="F497" s="31">
        <f t="shared" si="65"/>
        <v>252</v>
      </c>
      <c r="G497" s="31">
        <f t="shared" si="66"/>
        <v>63504</v>
      </c>
      <c r="M497" s="31">
        <f t="shared" si="67"/>
        <v>0</v>
      </c>
      <c r="N497" s="31">
        <f t="shared" si="68"/>
        <v>0</v>
      </c>
      <c r="P497" s="31">
        <f t="shared" si="69"/>
        <v>0</v>
      </c>
      <c r="Q497" s="31">
        <f t="shared" si="70"/>
        <v>0</v>
      </c>
      <c r="R497" s="31">
        <f t="shared" si="71"/>
        <v>0</v>
      </c>
    </row>
    <row r="498" spans="1:18">
      <c r="A498" s="24">
        <v>33389</v>
      </c>
      <c r="B498" s="26">
        <v>4.1369999999999996</v>
      </c>
      <c r="C498" s="26">
        <v>0.47</v>
      </c>
      <c r="D498" s="31">
        <f t="shared" si="63"/>
        <v>158</v>
      </c>
      <c r="E498" s="31">
        <f t="shared" si="64"/>
        <v>328</v>
      </c>
      <c r="F498" s="31">
        <f t="shared" si="65"/>
        <v>-170</v>
      </c>
      <c r="G498" s="31">
        <f t="shared" si="66"/>
        <v>28900</v>
      </c>
      <c r="M498" s="31">
        <f t="shared" si="67"/>
        <v>0</v>
      </c>
      <c r="N498" s="31">
        <f t="shared" si="68"/>
        <v>0</v>
      </c>
      <c r="P498" s="31">
        <f t="shared" si="69"/>
        <v>0</v>
      </c>
      <c r="Q498" s="31">
        <f t="shared" si="70"/>
        <v>0</v>
      </c>
      <c r="R498" s="31">
        <f t="shared" si="71"/>
        <v>0</v>
      </c>
    </row>
    <row r="499" spans="1:18">
      <c r="A499" s="24">
        <v>33419</v>
      </c>
      <c r="B499" s="26">
        <v>-4.556</v>
      </c>
      <c r="C499" s="26">
        <v>-0.11</v>
      </c>
      <c r="D499" s="31">
        <f t="shared" si="63"/>
        <v>659</v>
      </c>
      <c r="E499" s="31">
        <f t="shared" si="64"/>
        <v>516</v>
      </c>
      <c r="F499" s="31">
        <f t="shared" si="65"/>
        <v>143</v>
      </c>
      <c r="G499" s="31">
        <f t="shared" si="66"/>
        <v>20449</v>
      </c>
      <c r="M499" s="31">
        <f t="shared" si="67"/>
        <v>0</v>
      </c>
      <c r="N499" s="31">
        <f t="shared" si="68"/>
        <v>0</v>
      </c>
      <c r="P499" s="31">
        <f t="shared" si="69"/>
        <v>0</v>
      </c>
      <c r="Q499" s="31">
        <f t="shared" si="70"/>
        <v>0</v>
      </c>
      <c r="R499" s="31">
        <f t="shared" si="71"/>
        <v>0</v>
      </c>
    </row>
    <row r="500" spans="1:18">
      <c r="A500" s="24">
        <v>33450</v>
      </c>
      <c r="B500" s="26">
        <v>4.72</v>
      </c>
      <c r="C500" s="26">
        <v>1.26</v>
      </c>
      <c r="D500" s="31">
        <f t="shared" si="63"/>
        <v>121</v>
      </c>
      <c r="E500" s="31">
        <f t="shared" si="64"/>
        <v>175</v>
      </c>
      <c r="F500" s="31">
        <f t="shared" si="65"/>
        <v>-54</v>
      </c>
      <c r="G500" s="31">
        <f t="shared" si="66"/>
        <v>2916</v>
      </c>
      <c r="M500" s="31">
        <f t="shared" si="67"/>
        <v>0</v>
      </c>
      <c r="N500" s="31">
        <f t="shared" si="68"/>
        <v>0</v>
      </c>
      <c r="P500" s="31">
        <f t="shared" si="69"/>
        <v>0</v>
      </c>
      <c r="Q500" s="31">
        <f t="shared" si="70"/>
        <v>0</v>
      </c>
      <c r="R500" s="31">
        <f t="shared" si="71"/>
        <v>0</v>
      </c>
    </row>
    <row r="501" spans="1:18">
      <c r="A501" s="24">
        <v>33481</v>
      </c>
      <c r="B501" s="26">
        <v>2.6749999999999998</v>
      </c>
      <c r="C501" s="26">
        <v>2.2999999999999998</v>
      </c>
      <c r="D501" s="31">
        <f t="shared" si="63"/>
        <v>250</v>
      </c>
      <c r="E501" s="31">
        <f t="shared" si="64"/>
        <v>58</v>
      </c>
      <c r="F501" s="31">
        <f t="shared" si="65"/>
        <v>192</v>
      </c>
      <c r="G501" s="31">
        <f t="shared" si="66"/>
        <v>36864</v>
      </c>
      <c r="M501" s="31">
        <f t="shared" si="67"/>
        <v>0</v>
      </c>
      <c r="N501" s="31">
        <f t="shared" si="68"/>
        <v>0</v>
      </c>
      <c r="P501" s="31">
        <f t="shared" si="69"/>
        <v>0</v>
      </c>
      <c r="Q501" s="31">
        <f t="shared" si="70"/>
        <v>0</v>
      </c>
      <c r="R501" s="31">
        <f t="shared" si="71"/>
        <v>0</v>
      </c>
    </row>
    <row r="502" spans="1:18">
      <c r="A502" s="24">
        <v>33511</v>
      </c>
      <c r="B502" s="26">
        <v>-1.139</v>
      </c>
      <c r="C502" s="26">
        <v>2.09</v>
      </c>
      <c r="D502" s="31">
        <f t="shared" si="63"/>
        <v>515</v>
      </c>
      <c r="E502" s="31">
        <f t="shared" si="64"/>
        <v>78</v>
      </c>
      <c r="F502" s="31">
        <f t="shared" si="65"/>
        <v>437</v>
      </c>
      <c r="G502" s="31">
        <f t="shared" si="66"/>
        <v>190969</v>
      </c>
      <c r="M502" s="31">
        <f t="shared" si="67"/>
        <v>0</v>
      </c>
      <c r="N502" s="31">
        <f t="shared" si="68"/>
        <v>0</v>
      </c>
      <c r="P502" s="31">
        <f t="shared" si="69"/>
        <v>0</v>
      </c>
      <c r="Q502" s="31">
        <f t="shared" si="70"/>
        <v>0</v>
      </c>
      <c r="R502" s="31">
        <f t="shared" si="71"/>
        <v>0</v>
      </c>
    </row>
    <row r="503" spans="1:18">
      <c r="A503" s="24">
        <v>33542</v>
      </c>
      <c r="B503" s="26">
        <v>1.6679999999999999</v>
      </c>
      <c r="C503" s="26">
        <v>0.89</v>
      </c>
      <c r="D503" s="31">
        <f t="shared" si="63"/>
        <v>325</v>
      </c>
      <c r="E503" s="31">
        <f t="shared" si="64"/>
        <v>240</v>
      </c>
      <c r="F503" s="31">
        <f t="shared" si="65"/>
        <v>85</v>
      </c>
      <c r="G503" s="31">
        <f t="shared" si="66"/>
        <v>7225</v>
      </c>
      <c r="M503" s="31">
        <f t="shared" si="67"/>
        <v>0</v>
      </c>
      <c r="N503" s="31">
        <f t="shared" si="68"/>
        <v>0</v>
      </c>
      <c r="P503" s="31">
        <f t="shared" si="69"/>
        <v>0</v>
      </c>
      <c r="Q503" s="31">
        <f t="shared" si="70"/>
        <v>0</v>
      </c>
      <c r="R503" s="31">
        <f t="shared" si="71"/>
        <v>0</v>
      </c>
    </row>
    <row r="504" spans="1:18">
      <c r="A504" s="24">
        <v>33572</v>
      </c>
      <c r="B504" s="26">
        <v>-3.8340000000000001</v>
      </c>
      <c r="C504" s="26">
        <v>1</v>
      </c>
      <c r="D504" s="31">
        <f t="shared" si="63"/>
        <v>636</v>
      </c>
      <c r="E504" s="31">
        <f t="shared" si="64"/>
        <v>220</v>
      </c>
      <c r="F504" s="31">
        <f t="shared" si="65"/>
        <v>416</v>
      </c>
      <c r="G504" s="31">
        <f t="shared" si="66"/>
        <v>173056</v>
      </c>
      <c r="M504" s="31">
        <f t="shared" si="67"/>
        <v>0</v>
      </c>
      <c r="N504" s="31">
        <f t="shared" si="68"/>
        <v>0</v>
      </c>
      <c r="P504" s="31">
        <f t="shared" si="69"/>
        <v>0</v>
      </c>
      <c r="Q504" s="31">
        <f t="shared" si="70"/>
        <v>0</v>
      </c>
      <c r="R504" s="31">
        <f t="shared" si="71"/>
        <v>0</v>
      </c>
    </row>
    <row r="505" spans="1:18">
      <c r="A505" s="24">
        <v>33603</v>
      </c>
      <c r="B505" s="26">
        <v>11.215</v>
      </c>
      <c r="C505" s="26">
        <v>3.37</v>
      </c>
      <c r="D505" s="31">
        <f t="shared" si="63"/>
        <v>8</v>
      </c>
      <c r="E505" s="31">
        <f t="shared" si="64"/>
        <v>26</v>
      </c>
      <c r="F505" s="31">
        <f t="shared" si="65"/>
        <v>-18</v>
      </c>
      <c r="G505" s="31">
        <f t="shared" si="66"/>
        <v>324</v>
      </c>
      <c r="M505" s="31">
        <f t="shared" si="67"/>
        <v>0</v>
      </c>
      <c r="N505" s="31">
        <f t="shared" si="68"/>
        <v>0</v>
      </c>
      <c r="P505" s="31">
        <f t="shared" si="69"/>
        <v>0</v>
      </c>
      <c r="Q505" s="31">
        <f t="shared" si="70"/>
        <v>0</v>
      </c>
      <c r="R505" s="31">
        <f t="shared" si="71"/>
        <v>0</v>
      </c>
    </row>
    <row r="506" spans="1:18">
      <c r="A506" s="24">
        <v>33634</v>
      </c>
      <c r="B506" s="26">
        <v>-0.67900000000000005</v>
      </c>
      <c r="C506" s="26">
        <v>-1.48</v>
      </c>
      <c r="D506" s="31">
        <f t="shared" si="63"/>
        <v>488</v>
      </c>
      <c r="E506" s="31">
        <f t="shared" si="64"/>
        <v>674</v>
      </c>
      <c r="F506" s="31">
        <f t="shared" si="65"/>
        <v>-186</v>
      </c>
      <c r="G506" s="31">
        <f t="shared" si="66"/>
        <v>34596</v>
      </c>
      <c r="M506" s="31">
        <f t="shared" si="67"/>
        <v>0</v>
      </c>
      <c r="N506" s="31">
        <f t="shared" si="68"/>
        <v>0</v>
      </c>
      <c r="P506" s="31">
        <f t="shared" si="69"/>
        <v>0</v>
      </c>
      <c r="Q506" s="31">
        <f t="shared" si="70"/>
        <v>0</v>
      </c>
      <c r="R506" s="31">
        <f t="shared" si="71"/>
        <v>0</v>
      </c>
    </row>
    <row r="507" spans="1:18">
      <c r="A507" s="24">
        <v>33663</v>
      </c>
      <c r="B507" s="26">
        <v>1.329</v>
      </c>
      <c r="C507" s="26">
        <v>0.53</v>
      </c>
      <c r="D507" s="31">
        <f t="shared" si="63"/>
        <v>359</v>
      </c>
      <c r="E507" s="31">
        <f t="shared" si="64"/>
        <v>314</v>
      </c>
      <c r="F507" s="31">
        <f t="shared" si="65"/>
        <v>45</v>
      </c>
      <c r="G507" s="31">
        <f t="shared" si="66"/>
        <v>2025</v>
      </c>
      <c r="M507" s="31">
        <f t="shared" si="67"/>
        <v>0</v>
      </c>
      <c r="N507" s="31">
        <f t="shared" si="68"/>
        <v>0</v>
      </c>
      <c r="P507" s="31">
        <f t="shared" si="69"/>
        <v>0</v>
      </c>
      <c r="Q507" s="31">
        <f t="shared" si="70"/>
        <v>0</v>
      </c>
      <c r="R507" s="31">
        <f t="shared" si="71"/>
        <v>0</v>
      </c>
    </row>
    <row r="508" spans="1:18">
      <c r="A508" s="24">
        <v>33694</v>
      </c>
      <c r="B508" s="26">
        <v>-2.2130000000000001</v>
      </c>
      <c r="C508" s="26">
        <v>-0.55000000000000004</v>
      </c>
      <c r="D508" s="31">
        <f t="shared" si="63"/>
        <v>580</v>
      </c>
      <c r="E508" s="31">
        <f t="shared" si="64"/>
        <v>603</v>
      </c>
      <c r="F508" s="31">
        <f t="shared" si="65"/>
        <v>-23</v>
      </c>
      <c r="G508" s="31">
        <f t="shared" si="66"/>
        <v>529</v>
      </c>
      <c r="M508" s="31">
        <f t="shared" si="67"/>
        <v>0</v>
      </c>
      <c r="N508" s="31">
        <f t="shared" si="68"/>
        <v>0</v>
      </c>
      <c r="P508" s="31">
        <f t="shared" si="69"/>
        <v>0</v>
      </c>
      <c r="Q508" s="31">
        <f t="shared" si="70"/>
        <v>0</v>
      </c>
      <c r="R508" s="31">
        <f t="shared" si="71"/>
        <v>0</v>
      </c>
    </row>
    <row r="509" spans="1:18">
      <c r="A509" s="24">
        <v>33724</v>
      </c>
      <c r="B509" s="26">
        <v>2.024</v>
      </c>
      <c r="C509" s="26">
        <v>0.6</v>
      </c>
      <c r="D509" s="31">
        <f t="shared" si="63"/>
        <v>292</v>
      </c>
      <c r="E509" s="31">
        <f t="shared" si="64"/>
        <v>295</v>
      </c>
      <c r="F509" s="31">
        <f t="shared" si="65"/>
        <v>-3</v>
      </c>
      <c r="G509" s="31">
        <f t="shared" si="66"/>
        <v>9</v>
      </c>
      <c r="M509" s="31">
        <f t="shared" si="67"/>
        <v>0</v>
      </c>
      <c r="N509" s="31">
        <f t="shared" si="68"/>
        <v>0</v>
      </c>
      <c r="P509" s="31">
        <f t="shared" si="69"/>
        <v>0</v>
      </c>
      <c r="Q509" s="31">
        <f t="shared" si="70"/>
        <v>0</v>
      </c>
      <c r="R509" s="31">
        <f t="shared" si="71"/>
        <v>0</v>
      </c>
    </row>
    <row r="510" spans="1:18">
      <c r="A510" s="24">
        <v>33755</v>
      </c>
      <c r="B510" s="26">
        <v>0.66600000000000004</v>
      </c>
      <c r="C510" s="26">
        <v>1.94</v>
      </c>
      <c r="D510" s="31">
        <f t="shared" si="63"/>
        <v>401</v>
      </c>
      <c r="E510" s="31">
        <f t="shared" si="64"/>
        <v>94</v>
      </c>
      <c r="F510" s="31">
        <f t="shared" si="65"/>
        <v>307</v>
      </c>
      <c r="G510" s="31">
        <f t="shared" si="66"/>
        <v>94249</v>
      </c>
      <c r="M510" s="31">
        <f t="shared" si="67"/>
        <v>0</v>
      </c>
      <c r="N510" s="31">
        <f t="shared" si="68"/>
        <v>0</v>
      </c>
      <c r="P510" s="31">
        <f t="shared" si="69"/>
        <v>0</v>
      </c>
      <c r="Q510" s="31">
        <f t="shared" si="70"/>
        <v>0</v>
      </c>
      <c r="R510" s="31">
        <f t="shared" si="71"/>
        <v>0</v>
      </c>
    </row>
    <row r="511" spans="1:18">
      <c r="A511" s="24">
        <v>33785</v>
      </c>
      <c r="B511" s="26">
        <v>-1.7989999999999999</v>
      </c>
      <c r="C511" s="26">
        <v>1.47</v>
      </c>
      <c r="D511" s="31">
        <f t="shared" si="63"/>
        <v>559</v>
      </c>
      <c r="E511" s="31">
        <f t="shared" si="64"/>
        <v>144</v>
      </c>
      <c r="F511" s="31">
        <f t="shared" si="65"/>
        <v>415</v>
      </c>
      <c r="G511" s="31">
        <f t="shared" si="66"/>
        <v>172225</v>
      </c>
      <c r="M511" s="31">
        <f t="shared" si="67"/>
        <v>0</v>
      </c>
      <c r="N511" s="31">
        <f t="shared" si="68"/>
        <v>0</v>
      </c>
      <c r="P511" s="31">
        <f t="shared" si="69"/>
        <v>0</v>
      </c>
      <c r="Q511" s="31">
        <f t="shared" si="70"/>
        <v>0</v>
      </c>
      <c r="R511" s="31">
        <f t="shared" si="71"/>
        <v>0</v>
      </c>
    </row>
    <row r="512" spans="1:18">
      <c r="A512" s="24">
        <v>33816</v>
      </c>
      <c r="B512" s="26">
        <v>4.1319999999999997</v>
      </c>
      <c r="C512" s="26">
        <v>2.56</v>
      </c>
      <c r="D512" s="31">
        <f t="shared" si="63"/>
        <v>159</v>
      </c>
      <c r="E512" s="31">
        <f t="shared" si="64"/>
        <v>48</v>
      </c>
      <c r="F512" s="31">
        <f t="shared" si="65"/>
        <v>111</v>
      </c>
      <c r="G512" s="31">
        <f t="shared" si="66"/>
        <v>12321</v>
      </c>
      <c r="M512" s="31">
        <f t="shared" si="67"/>
        <v>0</v>
      </c>
      <c r="N512" s="31">
        <f t="shared" si="68"/>
        <v>0</v>
      </c>
      <c r="P512" s="31">
        <f t="shared" si="69"/>
        <v>0</v>
      </c>
      <c r="Q512" s="31">
        <f t="shared" si="70"/>
        <v>0</v>
      </c>
      <c r="R512" s="31">
        <f t="shared" si="71"/>
        <v>0</v>
      </c>
    </row>
    <row r="513" spans="1:18">
      <c r="A513" s="24">
        <v>33847</v>
      </c>
      <c r="B513" s="26">
        <v>-2.16</v>
      </c>
      <c r="C513" s="26">
        <v>0.89</v>
      </c>
      <c r="D513" s="31">
        <f t="shared" si="63"/>
        <v>577</v>
      </c>
      <c r="E513" s="31">
        <f t="shared" si="64"/>
        <v>240</v>
      </c>
      <c r="F513" s="31">
        <f t="shared" si="65"/>
        <v>337</v>
      </c>
      <c r="G513" s="31">
        <f t="shared" si="66"/>
        <v>113569</v>
      </c>
      <c r="M513" s="31">
        <f t="shared" si="67"/>
        <v>0</v>
      </c>
      <c r="N513" s="31">
        <f t="shared" si="68"/>
        <v>0</v>
      </c>
      <c r="P513" s="31">
        <f t="shared" si="69"/>
        <v>0</v>
      </c>
      <c r="Q513" s="31">
        <f t="shared" si="70"/>
        <v>0</v>
      </c>
      <c r="R513" s="31">
        <f t="shared" si="71"/>
        <v>0</v>
      </c>
    </row>
    <row r="514" spans="1:18">
      <c r="A514" s="24">
        <v>33877</v>
      </c>
      <c r="B514" s="26">
        <v>1.34</v>
      </c>
      <c r="C514" s="26">
        <v>1.36</v>
      </c>
      <c r="D514" s="31">
        <f t="shared" si="63"/>
        <v>358</v>
      </c>
      <c r="E514" s="31">
        <f t="shared" si="64"/>
        <v>161</v>
      </c>
      <c r="F514" s="31">
        <f t="shared" si="65"/>
        <v>197</v>
      </c>
      <c r="G514" s="31">
        <f t="shared" si="66"/>
        <v>38809</v>
      </c>
      <c r="M514" s="31">
        <f t="shared" si="67"/>
        <v>0</v>
      </c>
      <c r="N514" s="31">
        <f t="shared" si="68"/>
        <v>0</v>
      </c>
      <c r="P514" s="31">
        <f t="shared" si="69"/>
        <v>0</v>
      </c>
      <c r="Q514" s="31">
        <f t="shared" si="70"/>
        <v>0</v>
      </c>
      <c r="R514" s="31">
        <f t="shared" si="71"/>
        <v>0</v>
      </c>
    </row>
    <row r="515" spans="1:18">
      <c r="A515" s="24">
        <v>33908</v>
      </c>
      <c r="B515" s="26">
        <v>0.99</v>
      </c>
      <c r="C515" s="26">
        <v>-1.53</v>
      </c>
      <c r="D515" s="31">
        <f t="shared" ref="D515:D578" si="72">RANK(B515,B$2:B$721,0)</f>
        <v>380</v>
      </c>
      <c r="E515" s="31">
        <f t="shared" ref="E515:E578" si="73">RANK(C515,C$2:C$721,0)</f>
        <v>678</v>
      </c>
      <c r="F515" s="31">
        <f t="shared" ref="F515:F578" si="74">D515-E515</f>
        <v>-298</v>
      </c>
      <c r="G515" s="31">
        <f t="shared" ref="G515:G578" si="75">F515^2</f>
        <v>88804</v>
      </c>
      <c r="M515" s="31">
        <f t="shared" ref="M515:M578" si="76">IF(B515&lt;$H$4+$H$7*$H$5,1,0)</f>
        <v>0</v>
      </c>
      <c r="N515" s="31">
        <f t="shared" ref="N515:N578" si="77">IF(B515&lt;($H$4+$I$6*$H$5),1,0)</f>
        <v>0</v>
      </c>
      <c r="P515" s="31">
        <f t="shared" ref="P515:P578" si="78">IF(C515&lt;$I$4+$H$8*$I$5,1,0)</f>
        <v>0</v>
      </c>
      <c r="Q515" s="31">
        <f t="shared" ref="Q515:Q578" si="79">IF(C515&lt;$I$4+$I$6*$I$5,1,0)</f>
        <v>0</v>
      </c>
      <c r="R515" s="31">
        <f t="shared" ref="R515:R578" si="80">IF(C515&gt;$I$4-$I$6*$I$5,1,0)</f>
        <v>0</v>
      </c>
    </row>
    <row r="516" spans="1:18">
      <c r="A516" s="24">
        <v>33938</v>
      </c>
      <c r="B516" s="26">
        <v>4.1150000000000002</v>
      </c>
      <c r="C516" s="26">
        <v>-0.09</v>
      </c>
      <c r="D516" s="31">
        <f t="shared" si="72"/>
        <v>162</v>
      </c>
      <c r="E516" s="31">
        <f t="shared" si="73"/>
        <v>514</v>
      </c>
      <c r="F516" s="31">
        <f t="shared" si="74"/>
        <v>-352</v>
      </c>
      <c r="G516" s="31">
        <f t="shared" si="75"/>
        <v>123904</v>
      </c>
      <c r="M516" s="31">
        <f t="shared" si="76"/>
        <v>0</v>
      </c>
      <c r="N516" s="31">
        <f t="shared" si="77"/>
        <v>0</v>
      </c>
      <c r="P516" s="31">
        <f t="shared" si="78"/>
        <v>0</v>
      </c>
      <c r="Q516" s="31">
        <f t="shared" si="79"/>
        <v>0</v>
      </c>
      <c r="R516" s="31">
        <f t="shared" si="80"/>
        <v>0</v>
      </c>
    </row>
    <row r="517" spans="1:18">
      <c r="A517" s="24">
        <v>33969</v>
      </c>
      <c r="B517" s="26">
        <v>1.786</v>
      </c>
      <c r="C517" s="26">
        <v>1.72</v>
      </c>
      <c r="D517" s="31">
        <f t="shared" si="72"/>
        <v>316</v>
      </c>
      <c r="E517" s="31">
        <f t="shared" si="73"/>
        <v>119</v>
      </c>
      <c r="F517" s="31">
        <f t="shared" si="74"/>
        <v>197</v>
      </c>
      <c r="G517" s="31">
        <f t="shared" si="75"/>
        <v>38809</v>
      </c>
      <c r="M517" s="31">
        <f t="shared" si="76"/>
        <v>0</v>
      </c>
      <c r="N517" s="31">
        <f t="shared" si="77"/>
        <v>0</v>
      </c>
      <c r="P517" s="31">
        <f t="shared" si="78"/>
        <v>0</v>
      </c>
      <c r="Q517" s="31">
        <f t="shared" si="79"/>
        <v>0</v>
      </c>
      <c r="R517" s="31">
        <f t="shared" si="80"/>
        <v>0</v>
      </c>
    </row>
    <row r="518" spans="1:18">
      <c r="A518" s="24">
        <v>34000</v>
      </c>
      <c r="B518" s="26">
        <v>0.97699999999999998</v>
      </c>
      <c r="C518" s="26">
        <v>2.1800000000000002</v>
      </c>
      <c r="D518" s="31">
        <f t="shared" si="72"/>
        <v>383</v>
      </c>
      <c r="E518" s="31">
        <f t="shared" si="73"/>
        <v>70</v>
      </c>
      <c r="F518" s="31">
        <f t="shared" si="74"/>
        <v>313</v>
      </c>
      <c r="G518" s="31">
        <f t="shared" si="75"/>
        <v>97969</v>
      </c>
      <c r="M518" s="31">
        <f t="shared" si="76"/>
        <v>0</v>
      </c>
      <c r="N518" s="31">
        <f t="shared" si="77"/>
        <v>0</v>
      </c>
      <c r="P518" s="31">
        <f t="shared" si="78"/>
        <v>0</v>
      </c>
      <c r="Q518" s="31">
        <f t="shared" si="79"/>
        <v>0</v>
      </c>
      <c r="R518" s="31">
        <f t="shared" si="80"/>
        <v>0</v>
      </c>
    </row>
    <row r="519" spans="1:18">
      <c r="A519" s="24">
        <v>34028</v>
      </c>
      <c r="B519" s="26">
        <v>0.65100000000000002</v>
      </c>
      <c r="C519" s="26">
        <v>2.08</v>
      </c>
      <c r="D519" s="31">
        <f t="shared" si="72"/>
        <v>404</v>
      </c>
      <c r="E519" s="31">
        <f t="shared" si="73"/>
        <v>82</v>
      </c>
      <c r="F519" s="31">
        <f t="shared" si="74"/>
        <v>322</v>
      </c>
      <c r="G519" s="31">
        <f t="shared" si="75"/>
        <v>103684</v>
      </c>
      <c r="M519" s="31">
        <f t="shared" si="76"/>
        <v>0</v>
      </c>
      <c r="N519" s="31">
        <f t="shared" si="77"/>
        <v>0</v>
      </c>
      <c r="P519" s="31">
        <f t="shared" si="78"/>
        <v>0</v>
      </c>
      <c r="Q519" s="31">
        <f t="shared" si="79"/>
        <v>0</v>
      </c>
      <c r="R519" s="31">
        <f t="shared" si="80"/>
        <v>0</v>
      </c>
    </row>
    <row r="520" spans="1:18">
      <c r="A520" s="24">
        <v>34059</v>
      </c>
      <c r="B520" s="26">
        <v>2.496</v>
      </c>
      <c r="C520" s="26">
        <v>0.34</v>
      </c>
      <c r="D520" s="31">
        <f t="shared" si="72"/>
        <v>257</v>
      </c>
      <c r="E520" s="31">
        <f t="shared" si="73"/>
        <v>362</v>
      </c>
      <c r="F520" s="31">
        <f t="shared" si="74"/>
        <v>-105</v>
      </c>
      <c r="G520" s="31">
        <f t="shared" si="75"/>
        <v>11025</v>
      </c>
      <c r="M520" s="31">
        <f t="shared" si="76"/>
        <v>0</v>
      </c>
      <c r="N520" s="31">
        <f t="shared" si="77"/>
        <v>0</v>
      </c>
      <c r="P520" s="31">
        <f t="shared" si="78"/>
        <v>0</v>
      </c>
      <c r="Q520" s="31">
        <f t="shared" si="79"/>
        <v>0</v>
      </c>
      <c r="R520" s="31">
        <f t="shared" si="80"/>
        <v>0</v>
      </c>
    </row>
    <row r="521" spans="1:18">
      <c r="A521" s="24">
        <v>34089</v>
      </c>
      <c r="B521" s="26">
        <v>-2.6469999999999998</v>
      </c>
      <c r="C521" s="26">
        <v>0.77</v>
      </c>
      <c r="D521" s="31">
        <f t="shared" si="72"/>
        <v>596</v>
      </c>
      <c r="E521" s="31">
        <f t="shared" si="73"/>
        <v>263</v>
      </c>
      <c r="F521" s="31">
        <f t="shared" si="74"/>
        <v>333</v>
      </c>
      <c r="G521" s="31">
        <f t="shared" si="75"/>
        <v>110889</v>
      </c>
      <c r="M521" s="31">
        <f t="shared" si="76"/>
        <v>0</v>
      </c>
      <c r="N521" s="31">
        <f t="shared" si="77"/>
        <v>0</v>
      </c>
      <c r="P521" s="31">
        <f t="shared" si="78"/>
        <v>0</v>
      </c>
      <c r="Q521" s="31">
        <f t="shared" si="79"/>
        <v>0</v>
      </c>
      <c r="R521" s="31">
        <f t="shared" si="80"/>
        <v>0</v>
      </c>
    </row>
    <row r="522" spans="1:18">
      <c r="A522" s="24">
        <v>34120</v>
      </c>
      <c r="B522" s="26">
        <v>2.8719999999999999</v>
      </c>
      <c r="C522" s="26">
        <v>-0.05</v>
      </c>
      <c r="D522" s="31">
        <f t="shared" si="72"/>
        <v>238</v>
      </c>
      <c r="E522" s="31">
        <f t="shared" si="73"/>
        <v>503</v>
      </c>
      <c r="F522" s="31">
        <f t="shared" si="74"/>
        <v>-265</v>
      </c>
      <c r="G522" s="31">
        <f t="shared" si="75"/>
        <v>70225</v>
      </c>
      <c r="M522" s="31">
        <f t="shared" si="76"/>
        <v>0</v>
      </c>
      <c r="N522" s="31">
        <f t="shared" si="77"/>
        <v>0</v>
      </c>
      <c r="P522" s="31">
        <f t="shared" si="78"/>
        <v>0</v>
      </c>
      <c r="Q522" s="31">
        <f t="shared" si="79"/>
        <v>0</v>
      </c>
      <c r="R522" s="31">
        <f t="shared" si="80"/>
        <v>0</v>
      </c>
    </row>
    <row r="523" spans="1:18">
      <c r="A523" s="24">
        <v>34150</v>
      </c>
      <c r="B523" s="26">
        <v>0.65300000000000002</v>
      </c>
      <c r="C523" s="26">
        <v>2.27</v>
      </c>
      <c r="D523" s="31">
        <f t="shared" si="72"/>
        <v>403</v>
      </c>
      <c r="E523" s="31">
        <f t="shared" si="73"/>
        <v>61</v>
      </c>
      <c r="F523" s="31">
        <f t="shared" si="74"/>
        <v>342</v>
      </c>
      <c r="G523" s="31">
        <f t="shared" si="75"/>
        <v>116964</v>
      </c>
      <c r="M523" s="31">
        <f t="shared" si="76"/>
        <v>0</v>
      </c>
      <c r="N523" s="31">
        <f t="shared" si="77"/>
        <v>0</v>
      </c>
      <c r="P523" s="31">
        <f t="shared" si="78"/>
        <v>0</v>
      </c>
      <c r="Q523" s="31">
        <f t="shared" si="79"/>
        <v>0</v>
      </c>
      <c r="R523" s="31">
        <f t="shared" si="80"/>
        <v>0</v>
      </c>
    </row>
    <row r="524" spans="1:18">
      <c r="A524" s="24">
        <v>34181</v>
      </c>
      <c r="B524" s="26">
        <v>-0.17100000000000001</v>
      </c>
      <c r="C524" s="26">
        <v>0.64</v>
      </c>
      <c r="D524" s="31">
        <f t="shared" si="72"/>
        <v>460</v>
      </c>
      <c r="E524" s="31">
        <f t="shared" si="73"/>
        <v>287</v>
      </c>
      <c r="F524" s="31">
        <f t="shared" si="74"/>
        <v>173</v>
      </c>
      <c r="G524" s="31">
        <f t="shared" si="75"/>
        <v>29929</v>
      </c>
      <c r="M524" s="31">
        <f t="shared" si="76"/>
        <v>0</v>
      </c>
      <c r="N524" s="31">
        <f t="shared" si="77"/>
        <v>0</v>
      </c>
      <c r="P524" s="31">
        <f t="shared" si="78"/>
        <v>0</v>
      </c>
      <c r="Q524" s="31">
        <f t="shared" si="79"/>
        <v>0</v>
      </c>
      <c r="R524" s="31">
        <f t="shared" si="80"/>
        <v>0</v>
      </c>
    </row>
    <row r="525" spans="1:18">
      <c r="A525" s="24">
        <v>34212</v>
      </c>
      <c r="B525" s="26">
        <v>3.8889999999999998</v>
      </c>
      <c r="C525" s="26">
        <v>2.2999999999999998</v>
      </c>
      <c r="D525" s="31">
        <f t="shared" si="72"/>
        <v>177</v>
      </c>
      <c r="E525" s="31">
        <f t="shared" si="73"/>
        <v>58</v>
      </c>
      <c r="F525" s="31">
        <f t="shared" si="74"/>
        <v>119</v>
      </c>
      <c r="G525" s="31">
        <f t="shared" si="75"/>
        <v>14161</v>
      </c>
      <c r="M525" s="31">
        <f t="shared" si="76"/>
        <v>0</v>
      </c>
      <c r="N525" s="31">
        <f t="shared" si="77"/>
        <v>0</v>
      </c>
      <c r="P525" s="31">
        <f t="shared" si="78"/>
        <v>0</v>
      </c>
      <c r="Q525" s="31">
        <f t="shared" si="79"/>
        <v>0</v>
      </c>
      <c r="R525" s="31">
        <f t="shared" si="80"/>
        <v>0</v>
      </c>
    </row>
    <row r="526" spans="1:18">
      <c r="A526" s="24">
        <v>34242</v>
      </c>
      <c r="B526" s="26">
        <v>-1.2E-2</v>
      </c>
      <c r="C526" s="26">
        <v>0.35</v>
      </c>
      <c r="D526" s="31">
        <f t="shared" si="72"/>
        <v>453</v>
      </c>
      <c r="E526" s="31">
        <f t="shared" si="73"/>
        <v>360</v>
      </c>
      <c r="F526" s="31">
        <f t="shared" si="74"/>
        <v>93</v>
      </c>
      <c r="G526" s="31">
        <f t="shared" si="75"/>
        <v>8649</v>
      </c>
      <c r="M526" s="31">
        <f t="shared" si="76"/>
        <v>0</v>
      </c>
      <c r="N526" s="31">
        <f t="shared" si="77"/>
        <v>0</v>
      </c>
      <c r="P526" s="31">
        <f t="shared" si="78"/>
        <v>0</v>
      </c>
      <c r="Q526" s="31">
        <f t="shared" si="79"/>
        <v>0</v>
      </c>
      <c r="R526" s="31">
        <f t="shared" si="80"/>
        <v>0</v>
      </c>
    </row>
    <row r="527" spans="1:18">
      <c r="A527" s="24">
        <v>34273</v>
      </c>
      <c r="B527" s="26">
        <v>1.43</v>
      </c>
      <c r="C527" s="26">
        <v>0.41</v>
      </c>
      <c r="D527" s="31">
        <f t="shared" si="72"/>
        <v>350</v>
      </c>
      <c r="E527" s="31">
        <f t="shared" si="73"/>
        <v>344</v>
      </c>
      <c r="F527" s="31">
        <f t="shared" si="74"/>
        <v>6</v>
      </c>
      <c r="G527" s="31">
        <f t="shared" si="75"/>
        <v>36</v>
      </c>
      <c r="M527" s="31">
        <f t="shared" si="76"/>
        <v>0</v>
      </c>
      <c r="N527" s="31">
        <f t="shared" si="77"/>
        <v>0</v>
      </c>
      <c r="P527" s="31">
        <f t="shared" si="78"/>
        <v>0</v>
      </c>
      <c r="Q527" s="31">
        <f t="shared" si="79"/>
        <v>0</v>
      </c>
      <c r="R527" s="31">
        <f t="shared" si="80"/>
        <v>0</v>
      </c>
    </row>
    <row r="528" spans="1:18">
      <c r="A528" s="27">
        <v>34303</v>
      </c>
      <c r="B528" s="26">
        <v>-1.5449999999999999</v>
      </c>
      <c r="C528" s="26">
        <v>-1.1299999999999999</v>
      </c>
      <c r="D528" s="31">
        <f t="shared" si="72"/>
        <v>540</v>
      </c>
      <c r="E528" s="31">
        <f t="shared" si="73"/>
        <v>661</v>
      </c>
      <c r="F528" s="31">
        <f t="shared" si="74"/>
        <v>-121</v>
      </c>
      <c r="G528" s="31">
        <f t="shared" si="75"/>
        <v>14641</v>
      </c>
      <c r="M528" s="31">
        <f t="shared" si="76"/>
        <v>0</v>
      </c>
      <c r="N528" s="31">
        <f t="shared" si="77"/>
        <v>0</v>
      </c>
      <c r="P528" s="31">
        <f t="shared" si="78"/>
        <v>0</v>
      </c>
      <c r="Q528" s="31">
        <f t="shared" si="79"/>
        <v>0</v>
      </c>
      <c r="R528" s="31">
        <f t="shared" si="80"/>
        <v>0</v>
      </c>
    </row>
    <row r="529" spans="1:18">
      <c r="A529" s="24">
        <v>34334</v>
      </c>
      <c r="B529" s="26">
        <v>1.96</v>
      </c>
      <c r="C529" s="26">
        <v>0.44</v>
      </c>
      <c r="D529" s="31">
        <f t="shared" si="72"/>
        <v>299</v>
      </c>
      <c r="E529" s="31">
        <f t="shared" si="73"/>
        <v>335</v>
      </c>
      <c r="F529" s="31">
        <f t="shared" si="74"/>
        <v>-36</v>
      </c>
      <c r="G529" s="31">
        <f t="shared" si="75"/>
        <v>1296</v>
      </c>
      <c r="M529" s="31">
        <f t="shared" si="76"/>
        <v>0</v>
      </c>
      <c r="N529" s="31">
        <f t="shared" si="77"/>
        <v>0</v>
      </c>
      <c r="P529" s="31">
        <f t="shared" si="78"/>
        <v>0</v>
      </c>
      <c r="Q529" s="31">
        <f t="shared" si="79"/>
        <v>0</v>
      </c>
      <c r="R529" s="31">
        <f t="shared" si="80"/>
        <v>0</v>
      </c>
    </row>
    <row r="530" spans="1:18">
      <c r="A530" s="24">
        <v>34365</v>
      </c>
      <c r="B530" s="26">
        <v>3.06</v>
      </c>
      <c r="C530" s="26">
        <v>1.5</v>
      </c>
      <c r="D530" s="31">
        <f t="shared" si="72"/>
        <v>225</v>
      </c>
      <c r="E530" s="31">
        <f t="shared" si="73"/>
        <v>141</v>
      </c>
      <c r="F530" s="31">
        <f t="shared" si="74"/>
        <v>84</v>
      </c>
      <c r="G530" s="31">
        <f t="shared" si="75"/>
        <v>7056</v>
      </c>
      <c r="M530" s="31">
        <f t="shared" si="76"/>
        <v>0</v>
      </c>
      <c r="N530" s="31">
        <f t="shared" si="77"/>
        <v>0</v>
      </c>
      <c r="P530" s="31">
        <f t="shared" si="78"/>
        <v>0</v>
      </c>
      <c r="Q530" s="31">
        <f t="shared" si="79"/>
        <v>0</v>
      </c>
      <c r="R530" s="31">
        <f t="shared" si="80"/>
        <v>0</v>
      </c>
    </row>
    <row r="531" spans="1:18">
      <c r="A531" s="24">
        <v>34393</v>
      </c>
      <c r="B531" s="26">
        <v>-2.4209999999999998</v>
      </c>
      <c r="C531" s="26">
        <v>-2.1800000000000002</v>
      </c>
      <c r="D531" s="31">
        <f t="shared" si="72"/>
        <v>586</v>
      </c>
      <c r="E531" s="31">
        <f t="shared" si="73"/>
        <v>700</v>
      </c>
      <c r="F531" s="31">
        <f t="shared" si="74"/>
        <v>-114</v>
      </c>
      <c r="G531" s="31">
        <f t="shared" si="75"/>
        <v>12996</v>
      </c>
      <c r="M531" s="31">
        <f t="shared" si="76"/>
        <v>0</v>
      </c>
      <c r="N531" s="31">
        <f t="shared" si="77"/>
        <v>0</v>
      </c>
      <c r="P531" s="31">
        <f t="shared" si="78"/>
        <v>0</v>
      </c>
      <c r="Q531" s="31">
        <f t="shared" si="79"/>
        <v>0</v>
      </c>
      <c r="R531" s="31">
        <f t="shared" si="80"/>
        <v>0</v>
      </c>
    </row>
    <row r="532" spans="1:18">
      <c r="A532" s="24">
        <v>34424</v>
      </c>
      <c r="B532" s="26">
        <v>-4.37</v>
      </c>
      <c r="C532" s="26">
        <v>-2.4500000000000002</v>
      </c>
      <c r="D532" s="31">
        <f t="shared" si="72"/>
        <v>652</v>
      </c>
      <c r="E532" s="31">
        <f t="shared" si="73"/>
        <v>704</v>
      </c>
      <c r="F532" s="31">
        <f t="shared" si="74"/>
        <v>-52</v>
      </c>
      <c r="G532" s="31">
        <f t="shared" si="75"/>
        <v>2704</v>
      </c>
      <c r="M532" s="31">
        <f t="shared" si="76"/>
        <v>0</v>
      </c>
      <c r="N532" s="31">
        <f t="shared" si="77"/>
        <v>0</v>
      </c>
      <c r="P532" s="31">
        <f t="shared" si="78"/>
        <v>0</v>
      </c>
      <c r="Q532" s="31">
        <f t="shared" si="79"/>
        <v>0</v>
      </c>
      <c r="R532" s="31">
        <f t="shared" si="80"/>
        <v>0</v>
      </c>
    </row>
    <row r="533" spans="1:18">
      <c r="A533" s="24">
        <v>34454</v>
      </c>
      <c r="B533" s="26">
        <v>1.1439999999999999</v>
      </c>
      <c r="C533" s="26">
        <v>-0.83</v>
      </c>
      <c r="D533" s="31">
        <f t="shared" si="72"/>
        <v>367</v>
      </c>
      <c r="E533" s="31">
        <f t="shared" si="73"/>
        <v>629</v>
      </c>
      <c r="F533" s="31">
        <f t="shared" si="74"/>
        <v>-262</v>
      </c>
      <c r="G533" s="31">
        <f t="shared" si="75"/>
        <v>68644</v>
      </c>
      <c r="M533" s="31">
        <f t="shared" si="76"/>
        <v>0</v>
      </c>
      <c r="N533" s="31">
        <f t="shared" si="77"/>
        <v>0</v>
      </c>
      <c r="P533" s="31">
        <f t="shared" si="78"/>
        <v>0</v>
      </c>
      <c r="Q533" s="31">
        <f t="shared" si="79"/>
        <v>0</v>
      </c>
      <c r="R533" s="31">
        <f t="shared" si="80"/>
        <v>0</v>
      </c>
    </row>
    <row r="534" spans="1:18">
      <c r="A534" s="24">
        <v>34485</v>
      </c>
      <c r="B534" s="26">
        <v>1.099</v>
      </c>
      <c r="C534" s="26">
        <v>-0.18</v>
      </c>
      <c r="D534" s="31">
        <f t="shared" si="72"/>
        <v>371</v>
      </c>
      <c r="E534" s="31">
        <f t="shared" si="73"/>
        <v>536</v>
      </c>
      <c r="F534" s="31">
        <f t="shared" si="74"/>
        <v>-165</v>
      </c>
      <c r="G534" s="31">
        <f t="shared" si="75"/>
        <v>27225</v>
      </c>
      <c r="M534" s="31">
        <f t="shared" si="76"/>
        <v>0</v>
      </c>
      <c r="N534" s="31">
        <f t="shared" si="77"/>
        <v>0</v>
      </c>
      <c r="P534" s="31">
        <f t="shared" si="78"/>
        <v>0</v>
      </c>
      <c r="Q534" s="31">
        <f t="shared" si="79"/>
        <v>0</v>
      </c>
      <c r="R534" s="31">
        <f t="shared" si="80"/>
        <v>0</v>
      </c>
    </row>
    <row r="535" spans="1:18">
      <c r="A535" s="24">
        <v>34515</v>
      </c>
      <c r="B535" s="26">
        <v>-2.7360000000000002</v>
      </c>
      <c r="C535" s="26">
        <v>-0.23</v>
      </c>
      <c r="D535" s="31">
        <f t="shared" si="72"/>
        <v>602</v>
      </c>
      <c r="E535" s="31">
        <f t="shared" si="73"/>
        <v>553</v>
      </c>
      <c r="F535" s="31">
        <f t="shared" si="74"/>
        <v>49</v>
      </c>
      <c r="G535" s="31">
        <f t="shared" si="75"/>
        <v>2401</v>
      </c>
      <c r="M535" s="31">
        <f t="shared" si="76"/>
        <v>0</v>
      </c>
      <c r="N535" s="31">
        <f t="shared" si="77"/>
        <v>0</v>
      </c>
      <c r="P535" s="31">
        <f t="shared" si="78"/>
        <v>0</v>
      </c>
      <c r="Q535" s="31">
        <f t="shared" si="79"/>
        <v>0</v>
      </c>
      <c r="R535" s="31">
        <f t="shared" si="80"/>
        <v>0</v>
      </c>
    </row>
    <row r="536" spans="1:18">
      <c r="A536" s="24">
        <v>34546</v>
      </c>
      <c r="B536" s="26">
        <v>3.101</v>
      </c>
      <c r="C536" s="26">
        <v>2</v>
      </c>
      <c r="D536" s="31">
        <f t="shared" si="72"/>
        <v>223</v>
      </c>
      <c r="E536" s="31">
        <f t="shared" si="73"/>
        <v>87</v>
      </c>
      <c r="F536" s="31">
        <f t="shared" si="74"/>
        <v>136</v>
      </c>
      <c r="G536" s="31">
        <f t="shared" si="75"/>
        <v>18496</v>
      </c>
      <c r="M536" s="31">
        <f t="shared" si="76"/>
        <v>0</v>
      </c>
      <c r="N536" s="31">
        <f t="shared" si="77"/>
        <v>0</v>
      </c>
      <c r="P536" s="31">
        <f t="shared" si="78"/>
        <v>0</v>
      </c>
      <c r="Q536" s="31">
        <f t="shared" si="79"/>
        <v>0</v>
      </c>
      <c r="R536" s="31">
        <f t="shared" si="80"/>
        <v>0</v>
      </c>
    </row>
    <row r="537" spans="1:18">
      <c r="A537" s="24">
        <v>34577</v>
      </c>
      <c r="B537" s="26">
        <v>4.3570000000000002</v>
      </c>
      <c r="C537" s="26">
        <v>0.04</v>
      </c>
      <c r="D537" s="31">
        <f t="shared" si="72"/>
        <v>146</v>
      </c>
      <c r="E537" s="31">
        <f t="shared" si="73"/>
        <v>467</v>
      </c>
      <c r="F537" s="31">
        <f t="shared" si="74"/>
        <v>-321</v>
      </c>
      <c r="G537" s="31">
        <f t="shared" si="75"/>
        <v>103041</v>
      </c>
      <c r="M537" s="31">
        <f t="shared" si="76"/>
        <v>0</v>
      </c>
      <c r="N537" s="31">
        <f t="shared" si="77"/>
        <v>0</v>
      </c>
      <c r="P537" s="31">
        <f t="shared" si="78"/>
        <v>0</v>
      </c>
      <c r="Q537" s="31">
        <f t="shared" si="79"/>
        <v>0</v>
      </c>
      <c r="R537" s="31">
        <f t="shared" si="80"/>
        <v>0</v>
      </c>
    </row>
    <row r="538" spans="1:18">
      <c r="A538" s="24">
        <v>34607</v>
      </c>
      <c r="B538" s="26">
        <v>-2.1280000000000001</v>
      </c>
      <c r="C538" s="26">
        <v>-1.51</v>
      </c>
      <c r="D538" s="31">
        <f t="shared" si="72"/>
        <v>576</v>
      </c>
      <c r="E538" s="31">
        <f t="shared" si="73"/>
        <v>677</v>
      </c>
      <c r="F538" s="31">
        <f t="shared" si="74"/>
        <v>-101</v>
      </c>
      <c r="G538" s="31">
        <f t="shared" si="75"/>
        <v>10201</v>
      </c>
      <c r="M538" s="31">
        <f t="shared" si="76"/>
        <v>0</v>
      </c>
      <c r="N538" s="31">
        <f t="shared" si="77"/>
        <v>0</v>
      </c>
      <c r="P538" s="31">
        <f t="shared" si="78"/>
        <v>0</v>
      </c>
      <c r="Q538" s="31">
        <f t="shared" si="79"/>
        <v>0</v>
      </c>
      <c r="R538" s="31">
        <f t="shared" si="80"/>
        <v>0</v>
      </c>
    </row>
    <row r="539" spans="1:18">
      <c r="A539" s="24">
        <v>34638</v>
      </c>
      <c r="B539" s="26">
        <v>1.6519999999999999</v>
      </c>
      <c r="C539" s="26">
        <v>-0.11</v>
      </c>
      <c r="D539" s="31">
        <f t="shared" si="72"/>
        <v>327</v>
      </c>
      <c r="E539" s="31">
        <f t="shared" si="73"/>
        <v>516</v>
      </c>
      <c r="F539" s="31">
        <f t="shared" si="74"/>
        <v>-189</v>
      </c>
      <c r="G539" s="31">
        <f t="shared" si="75"/>
        <v>35721</v>
      </c>
      <c r="M539" s="31">
        <f t="shared" si="76"/>
        <v>0</v>
      </c>
      <c r="N539" s="31">
        <f t="shared" si="77"/>
        <v>0</v>
      </c>
      <c r="P539" s="31">
        <f t="shared" si="78"/>
        <v>0</v>
      </c>
      <c r="Q539" s="31">
        <f t="shared" si="79"/>
        <v>0</v>
      </c>
      <c r="R539" s="31">
        <f t="shared" si="80"/>
        <v>0</v>
      </c>
    </row>
    <row r="540" spans="1:18">
      <c r="A540" s="24">
        <v>34668</v>
      </c>
      <c r="B540" s="26">
        <v>-3.65</v>
      </c>
      <c r="C540" s="26">
        <v>-0.18</v>
      </c>
      <c r="D540" s="31">
        <f t="shared" si="72"/>
        <v>631</v>
      </c>
      <c r="E540" s="31">
        <f t="shared" si="73"/>
        <v>536</v>
      </c>
      <c r="F540" s="31">
        <f t="shared" si="74"/>
        <v>95</v>
      </c>
      <c r="G540" s="31">
        <f t="shared" si="75"/>
        <v>9025</v>
      </c>
      <c r="M540" s="31">
        <f t="shared" si="76"/>
        <v>0</v>
      </c>
      <c r="N540" s="31">
        <f t="shared" si="77"/>
        <v>0</v>
      </c>
      <c r="P540" s="31">
        <f t="shared" si="78"/>
        <v>0</v>
      </c>
      <c r="Q540" s="31">
        <f t="shared" si="79"/>
        <v>0</v>
      </c>
      <c r="R540" s="31">
        <f t="shared" si="80"/>
        <v>0</v>
      </c>
    </row>
    <row r="541" spans="1:18">
      <c r="A541" s="24">
        <v>34699</v>
      </c>
      <c r="B541" s="26">
        <v>1.55</v>
      </c>
      <c r="C541" s="26">
        <v>0.66</v>
      </c>
      <c r="D541" s="31">
        <f t="shared" si="72"/>
        <v>338</v>
      </c>
      <c r="E541" s="31">
        <f t="shared" si="73"/>
        <v>281</v>
      </c>
      <c r="F541" s="31">
        <f t="shared" si="74"/>
        <v>57</v>
      </c>
      <c r="G541" s="31">
        <f t="shared" si="75"/>
        <v>3249</v>
      </c>
      <c r="M541" s="31">
        <f t="shared" si="76"/>
        <v>0</v>
      </c>
      <c r="N541" s="31">
        <f t="shared" si="77"/>
        <v>0</v>
      </c>
      <c r="P541" s="31">
        <f t="shared" si="78"/>
        <v>0</v>
      </c>
      <c r="Q541" s="31">
        <f t="shared" si="79"/>
        <v>0</v>
      </c>
      <c r="R541" s="31">
        <f t="shared" si="80"/>
        <v>0</v>
      </c>
    </row>
    <row r="542" spans="1:18">
      <c r="A542" s="24">
        <v>34730</v>
      </c>
      <c r="B542" s="26">
        <v>2.1920000000000002</v>
      </c>
      <c r="C542" s="26">
        <v>1.9179999999999999</v>
      </c>
      <c r="D542" s="31">
        <f t="shared" si="72"/>
        <v>277</v>
      </c>
      <c r="E542" s="31">
        <f t="shared" si="73"/>
        <v>98</v>
      </c>
      <c r="F542" s="31">
        <f t="shared" si="74"/>
        <v>179</v>
      </c>
      <c r="G542" s="31">
        <f t="shared" si="75"/>
        <v>32041</v>
      </c>
      <c r="M542" s="31">
        <f t="shared" si="76"/>
        <v>0</v>
      </c>
      <c r="N542" s="31">
        <f t="shared" si="77"/>
        <v>0</v>
      </c>
      <c r="P542" s="31">
        <f t="shared" si="78"/>
        <v>0</v>
      </c>
      <c r="Q542" s="31">
        <f t="shared" si="79"/>
        <v>0</v>
      </c>
      <c r="R542" s="31">
        <f t="shared" si="80"/>
        <v>0</v>
      </c>
    </row>
    <row r="543" spans="1:18">
      <c r="A543" s="24">
        <v>34758</v>
      </c>
      <c r="B543" s="26">
        <v>4.085</v>
      </c>
      <c r="C543" s="26">
        <v>2.3180000000000001</v>
      </c>
      <c r="D543" s="31">
        <f t="shared" si="72"/>
        <v>165</v>
      </c>
      <c r="E543" s="31">
        <f t="shared" si="73"/>
        <v>55</v>
      </c>
      <c r="F543" s="31">
        <f t="shared" si="74"/>
        <v>110</v>
      </c>
      <c r="G543" s="31">
        <f t="shared" si="75"/>
        <v>12100</v>
      </c>
      <c r="M543" s="31">
        <f t="shared" si="76"/>
        <v>0</v>
      </c>
      <c r="N543" s="31">
        <f t="shared" si="77"/>
        <v>0</v>
      </c>
      <c r="P543" s="31">
        <f t="shared" si="78"/>
        <v>0</v>
      </c>
      <c r="Q543" s="31">
        <f t="shared" si="79"/>
        <v>0</v>
      </c>
      <c r="R543" s="31">
        <f t="shared" si="80"/>
        <v>0</v>
      </c>
    </row>
    <row r="544" spans="1:18">
      <c r="A544" s="24">
        <v>34789</v>
      </c>
      <c r="B544" s="26">
        <v>2.4870000000000001</v>
      </c>
      <c r="C544" s="26">
        <v>0.66900000000000004</v>
      </c>
      <c r="D544" s="31">
        <f t="shared" si="72"/>
        <v>258</v>
      </c>
      <c r="E544" s="31">
        <f t="shared" si="73"/>
        <v>276</v>
      </c>
      <c r="F544" s="31">
        <f t="shared" si="74"/>
        <v>-18</v>
      </c>
      <c r="G544" s="31">
        <f t="shared" si="75"/>
        <v>324</v>
      </c>
      <c r="M544" s="31">
        <f t="shared" si="76"/>
        <v>0</v>
      </c>
      <c r="N544" s="31">
        <f t="shared" si="77"/>
        <v>0</v>
      </c>
      <c r="P544" s="31">
        <f t="shared" si="78"/>
        <v>0</v>
      </c>
      <c r="Q544" s="31">
        <f t="shared" si="79"/>
        <v>0</v>
      </c>
      <c r="R544" s="31">
        <f t="shared" si="80"/>
        <v>0</v>
      </c>
    </row>
    <row r="545" spans="1:18">
      <c r="A545" s="24">
        <v>34819</v>
      </c>
      <c r="B545" s="26">
        <v>2.613</v>
      </c>
      <c r="C545" s="26">
        <v>1.39</v>
      </c>
      <c r="D545" s="31">
        <f t="shared" si="72"/>
        <v>252</v>
      </c>
      <c r="E545" s="31">
        <f t="shared" si="73"/>
        <v>155</v>
      </c>
      <c r="F545" s="31">
        <f t="shared" si="74"/>
        <v>97</v>
      </c>
      <c r="G545" s="31">
        <f t="shared" si="75"/>
        <v>9409</v>
      </c>
      <c r="M545" s="31">
        <f t="shared" si="76"/>
        <v>0</v>
      </c>
      <c r="N545" s="31">
        <f t="shared" si="77"/>
        <v>0</v>
      </c>
      <c r="P545" s="31">
        <f t="shared" si="78"/>
        <v>0</v>
      </c>
      <c r="Q545" s="31">
        <f t="shared" si="79"/>
        <v>0</v>
      </c>
      <c r="R545" s="31">
        <f t="shared" si="80"/>
        <v>0</v>
      </c>
    </row>
    <row r="546" spans="1:18">
      <c r="A546" s="24">
        <v>34850</v>
      </c>
      <c r="B546" s="26">
        <v>3.63</v>
      </c>
      <c r="C546" s="26">
        <v>4.1900000000000004</v>
      </c>
      <c r="D546" s="31">
        <f t="shared" si="72"/>
        <v>192</v>
      </c>
      <c r="E546" s="31">
        <f t="shared" si="73"/>
        <v>14</v>
      </c>
      <c r="F546" s="31">
        <f t="shared" si="74"/>
        <v>178</v>
      </c>
      <c r="G546" s="31">
        <f t="shared" si="75"/>
        <v>31684</v>
      </c>
      <c r="M546" s="31">
        <f t="shared" si="76"/>
        <v>0</v>
      </c>
      <c r="N546" s="31">
        <f t="shared" si="77"/>
        <v>0</v>
      </c>
      <c r="P546" s="31">
        <f t="shared" si="78"/>
        <v>0</v>
      </c>
      <c r="Q546" s="31">
        <f t="shared" si="79"/>
        <v>0</v>
      </c>
      <c r="R546" s="31">
        <f t="shared" si="80"/>
        <v>1</v>
      </c>
    </row>
    <row r="547" spans="1:18">
      <c r="A547" s="24">
        <v>34880</v>
      </c>
      <c r="B547" s="26">
        <v>2.8919999999999999</v>
      </c>
      <c r="C547" s="26">
        <v>0.8</v>
      </c>
      <c r="D547" s="31">
        <f t="shared" si="72"/>
        <v>235</v>
      </c>
      <c r="E547" s="31">
        <f t="shared" si="73"/>
        <v>259</v>
      </c>
      <c r="F547" s="31">
        <f t="shared" si="74"/>
        <v>-24</v>
      </c>
      <c r="G547" s="31">
        <f t="shared" si="75"/>
        <v>576</v>
      </c>
      <c r="M547" s="31">
        <f t="shared" si="76"/>
        <v>0</v>
      </c>
      <c r="N547" s="31">
        <f t="shared" si="77"/>
        <v>0</v>
      </c>
      <c r="P547" s="31">
        <f t="shared" si="78"/>
        <v>0</v>
      </c>
      <c r="Q547" s="31">
        <f t="shared" si="79"/>
        <v>0</v>
      </c>
      <c r="R547" s="31">
        <f t="shared" si="80"/>
        <v>0</v>
      </c>
    </row>
    <row r="548" spans="1:18">
      <c r="A548" s="24">
        <v>34911</v>
      </c>
      <c r="B548" s="26">
        <v>4.016</v>
      </c>
      <c r="C548" s="26">
        <v>-0.22309999999999999</v>
      </c>
      <c r="D548" s="31">
        <f t="shared" si="72"/>
        <v>169</v>
      </c>
      <c r="E548" s="31">
        <f t="shared" si="73"/>
        <v>552</v>
      </c>
      <c r="F548" s="31">
        <f t="shared" si="74"/>
        <v>-383</v>
      </c>
      <c r="G548" s="31">
        <f t="shared" si="75"/>
        <v>146689</v>
      </c>
      <c r="M548" s="31">
        <f t="shared" si="76"/>
        <v>0</v>
      </c>
      <c r="N548" s="31">
        <f t="shared" si="77"/>
        <v>0</v>
      </c>
      <c r="P548" s="31">
        <f t="shared" si="78"/>
        <v>0</v>
      </c>
      <c r="Q548" s="31">
        <f t="shared" si="79"/>
        <v>0</v>
      </c>
      <c r="R548" s="31">
        <f t="shared" si="80"/>
        <v>0</v>
      </c>
    </row>
    <row r="549" spans="1:18">
      <c r="A549" s="24">
        <v>34942</v>
      </c>
      <c r="B549" s="26">
        <v>0.88800000000000001</v>
      </c>
      <c r="C549" s="26">
        <v>1.2056</v>
      </c>
      <c r="D549" s="31">
        <f t="shared" si="72"/>
        <v>390</v>
      </c>
      <c r="E549" s="31">
        <f t="shared" si="73"/>
        <v>183</v>
      </c>
      <c r="F549" s="31">
        <f t="shared" si="74"/>
        <v>207</v>
      </c>
      <c r="G549" s="31">
        <f t="shared" si="75"/>
        <v>42849</v>
      </c>
      <c r="M549" s="31">
        <f t="shared" si="76"/>
        <v>0</v>
      </c>
      <c r="N549" s="31">
        <f t="shared" si="77"/>
        <v>0</v>
      </c>
      <c r="P549" s="31">
        <f t="shared" si="78"/>
        <v>0</v>
      </c>
      <c r="Q549" s="31">
        <f t="shared" si="79"/>
        <v>0</v>
      </c>
      <c r="R549" s="31">
        <f t="shared" si="80"/>
        <v>0</v>
      </c>
    </row>
    <row r="550" spans="1:18">
      <c r="A550" s="24">
        <v>34972</v>
      </c>
      <c r="B550" s="26">
        <v>3.875</v>
      </c>
      <c r="C550" s="26">
        <v>0.97360000000000002</v>
      </c>
      <c r="D550" s="31">
        <f t="shared" si="72"/>
        <v>179</v>
      </c>
      <c r="E550" s="31">
        <f t="shared" si="73"/>
        <v>224</v>
      </c>
      <c r="F550" s="31">
        <f t="shared" si="74"/>
        <v>-45</v>
      </c>
      <c r="G550" s="31">
        <f t="shared" si="75"/>
        <v>2025</v>
      </c>
      <c r="M550" s="31">
        <f t="shared" si="76"/>
        <v>0</v>
      </c>
      <c r="N550" s="31">
        <f t="shared" si="77"/>
        <v>0</v>
      </c>
      <c r="P550" s="31">
        <f t="shared" si="78"/>
        <v>0</v>
      </c>
      <c r="Q550" s="31">
        <f t="shared" si="79"/>
        <v>0</v>
      </c>
      <c r="R550" s="31">
        <f t="shared" si="80"/>
        <v>0</v>
      </c>
    </row>
    <row r="551" spans="1:18">
      <c r="A551" s="24">
        <v>35003</v>
      </c>
      <c r="B551" s="26">
        <v>-0.86399999999999999</v>
      </c>
      <c r="C551" s="26">
        <v>1.3002</v>
      </c>
      <c r="D551" s="31">
        <f t="shared" si="72"/>
        <v>499</v>
      </c>
      <c r="E551" s="31">
        <f t="shared" si="73"/>
        <v>172</v>
      </c>
      <c r="F551" s="31">
        <f t="shared" si="74"/>
        <v>327</v>
      </c>
      <c r="G551" s="31">
        <f t="shared" si="75"/>
        <v>106929</v>
      </c>
      <c r="M551" s="31">
        <f t="shared" si="76"/>
        <v>0</v>
      </c>
      <c r="N551" s="31">
        <f t="shared" si="77"/>
        <v>0</v>
      </c>
      <c r="P551" s="31">
        <f t="shared" si="78"/>
        <v>0</v>
      </c>
      <c r="Q551" s="31">
        <f t="shared" si="79"/>
        <v>0</v>
      </c>
      <c r="R551" s="31">
        <f t="shared" si="80"/>
        <v>0</v>
      </c>
    </row>
    <row r="552" spans="1:18">
      <c r="A552" s="24">
        <v>35033</v>
      </c>
      <c r="B552" s="26">
        <v>4.4349999999999996</v>
      </c>
      <c r="C552" s="26">
        <v>1.4982</v>
      </c>
      <c r="D552" s="31">
        <f t="shared" si="72"/>
        <v>139</v>
      </c>
      <c r="E552" s="31">
        <f t="shared" si="73"/>
        <v>142</v>
      </c>
      <c r="F552" s="31">
        <f t="shared" si="74"/>
        <v>-3</v>
      </c>
      <c r="G552" s="31">
        <f t="shared" si="75"/>
        <v>9</v>
      </c>
      <c r="M552" s="31">
        <f t="shared" si="76"/>
        <v>0</v>
      </c>
      <c r="N552" s="31">
        <f t="shared" si="77"/>
        <v>0</v>
      </c>
      <c r="P552" s="31">
        <f t="shared" si="78"/>
        <v>0</v>
      </c>
      <c r="Q552" s="31">
        <f t="shared" si="79"/>
        <v>0</v>
      </c>
      <c r="R552" s="31">
        <f t="shared" si="80"/>
        <v>0</v>
      </c>
    </row>
    <row r="553" spans="1:18">
      <c r="A553" s="24">
        <v>35064</v>
      </c>
      <c r="B553" s="26">
        <v>1.633</v>
      </c>
      <c r="C553" s="26">
        <v>1.4039999999999999</v>
      </c>
      <c r="D553" s="31">
        <f t="shared" si="72"/>
        <v>331</v>
      </c>
      <c r="E553" s="31">
        <f t="shared" si="73"/>
        <v>153</v>
      </c>
      <c r="F553" s="31">
        <f t="shared" si="74"/>
        <v>178</v>
      </c>
      <c r="G553" s="31">
        <f t="shared" si="75"/>
        <v>31684</v>
      </c>
      <c r="M553" s="31">
        <f t="shared" si="76"/>
        <v>0</v>
      </c>
      <c r="N553" s="31">
        <f t="shared" si="77"/>
        <v>0</v>
      </c>
      <c r="P553" s="31">
        <f t="shared" si="78"/>
        <v>0</v>
      </c>
      <c r="Q553" s="31">
        <f t="shared" si="79"/>
        <v>0</v>
      </c>
      <c r="R553" s="31">
        <f t="shared" si="80"/>
        <v>0</v>
      </c>
    </row>
    <row r="554" spans="1:18">
      <c r="A554" s="24">
        <v>35095</v>
      </c>
      <c r="B554" s="26">
        <v>2.903</v>
      </c>
      <c r="C554" s="26">
        <v>0.41039999999999999</v>
      </c>
      <c r="D554" s="31">
        <f t="shared" si="72"/>
        <v>234</v>
      </c>
      <c r="E554" s="31">
        <f t="shared" si="73"/>
        <v>343</v>
      </c>
      <c r="F554" s="31">
        <f t="shared" si="74"/>
        <v>-109</v>
      </c>
      <c r="G554" s="31">
        <f t="shared" si="75"/>
        <v>11881</v>
      </c>
      <c r="M554" s="31">
        <f t="shared" si="76"/>
        <v>0</v>
      </c>
      <c r="N554" s="31">
        <f t="shared" si="77"/>
        <v>0</v>
      </c>
      <c r="P554" s="31">
        <f t="shared" si="78"/>
        <v>0</v>
      </c>
      <c r="Q554" s="31">
        <f t="shared" si="79"/>
        <v>0</v>
      </c>
      <c r="R554" s="31">
        <f t="shared" si="80"/>
        <v>0</v>
      </c>
    </row>
    <row r="555" spans="1:18">
      <c r="A555" s="24">
        <v>35124</v>
      </c>
      <c r="B555" s="26">
        <v>1.4750000000000001</v>
      </c>
      <c r="C555" s="26">
        <v>-2.8346</v>
      </c>
      <c r="D555" s="31">
        <f t="shared" si="72"/>
        <v>344</v>
      </c>
      <c r="E555" s="31">
        <f t="shared" si="73"/>
        <v>709</v>
      </c>
      <c r="F555" s="31">
        <f t="shared" si="74"/>
        <v>-365</v>
      </c>
      <c r="G555" s="31">
        <f t="shared" si="75"/>
        <v>133225</v>
      </c>
      <c r="M555" s="31">
        <f t="shared" si="76"/>
        <v>0</v>
      </c>
      <c r="N555" s="31">
        <f t="shared" si="77"/>
        <v>0</v>
      </c>
      <c r="P555" s="31">
        <f t="shared" si="78"/>
        <v>0</v>
      </c>
      <c r="Q555" s="31">
        <f t="shared" si="79"/>
        <v>0</v>
      </c>
      <c r="R555" s="31">
        <f t="shared" si="80"/>
        <v>0</v>
      </c>
    </row>
    <row r="556" spans="1:18">
      <c r="A556" s="24">
        <v>35155</v>
      </c>
      <c r="B556" s="26">
        <v>1.0049999999999999</v>
      </c>
      <c r="C556" s="26">
        <v>-1.0891999999999999</v>
      </c>
      <c r="D556" s="31">
        <f t="shared" si="72"/>
        <v>379</v>
      </c>
      <c r="E556" s="31">
        <f t="shared" si="73"/>
        <v>660</v>
      </c>
      <c r="F556" s="31">
        <f t="shared" si="74"/>
        <v>-281</v>
      </c>
      <c r="G556" s="31">
        <f t="shared" si="75"/>
        <v>78961</v>
      </c>
      <c r="M556" s="31">
        <f t="shared" si="76"/>
        <v>0</v>
      </c>
      <c r="N556" s="31">
        <f t="shared" si="77"/>
        <v>0</v>
      </c>
      <c r="P556" s="31">
        <f t="shared" si="78"/>
        <v>0</v>
      </c>
      <c r="Q556" s="31">
        <f t="shared" si="79"/>
        <v>0</v>
      </c>
      <c r="R556" s="31">
        <f t="shared" si="80"/>
        <v>0</v>
      </c>
    </row>
    <row r="557" spans="1:18">
      <c r="A557" s="24">
        <v>35185</v>
      </c>
      <c r="B557" s="26">
        <v>1.8959999999999999</v>
      </c>
      <c r="C557" s="26">
        <v>-0.95730000000000004</v>
      </c>
      <c r="D557" s="31">
        <f t="shared" si="72"/>
        <v>304</v>
      </c>
      <c r="E557" s="31">
        <f t="shared" si="73"/>
        <v>647</v>
      </c>
      <c r="F557" s="31">
        <f t="shared" si="74"/>
        <v>-343</v>
      </c>
      <c r="G557" s="31">
        <f t="shared" si="75"/>
        <v>117649</v>
      </c>
      <c r="M557" s="31">
        <f t="shared" si="76"/>
        <v>0</v>
      </c>
      <c r="N557" s="31">
        <f t="shared" si="77"/>
        <v>0</v>
      </c>
      <c r="P557" s="31">
        <f t="shared" si="78"/>
        <v>0</v>
      </c>
      <c r="Q557" s="31">
        <f t="shared" si="79"/>
        <v>0</v>
      </c>
      <c r="R557" s="31">
        <f t="shared" si="80"/>
        <v>0</v>
      </c>
    </row>
    <row r="558" spans="1:18">
      <c r="A558" s="24">
        <v>35216</v>
      </c>
      <c r="B558" s="26">
        <v>2.5590000000000002</v>
      </c>
      <c r="C558" s="26">
        <v>-0.28949999999999998</v>
      </c>
      <c r="D558" s="31">
        <f t="shared" si="72"/>
        <v>255</v>
      </c>
      <c r="E558" s="31">
        <f t="shared" si="73"/>
        <v>567</v>
      </c>
      <c r="F558" s="31">
        <f t="shared" si="74"/>
        <v>-312</v>
      </c>
      <c r="G558" s="31">
        <f t="shared" si="75"/>
        <v>97344</v>
      </c>
      <c r="M558" s="31">
        <f t="shared" si="76"/>
        <v>0</v>
      </c>
      <c r="N558" s="31">
        <f t="shared" si="77"/>
        <v>0</v>
      </c>
      <c r="P558" s="31">
        <f t="shared" si="78"/>
        <v>0</v>
      </c>
      <c r="Q558" s="31">
        <f t="shared" si="79"/>
        <v>0</v>
      </c>
      <c r="R558" s="31">
        <f t="shared" si="80"/>
        <v>0</v>
      </c>
    </row>
    <row r="559" spans="1:18">
      <c r="A559" s="24">
        <v>35246</v>
      </c>
      <c r="B559" s="26">
        <v>-0.32300000000000001</v>
      </c>
      <c r="C559" s="26">
        <v>1.6339999999999999</v>
      </c>
      <c r="D559" s="31">
        <f t="shared" si="72"/>
        <v>472</v>
      </c>
      <c r="E559" s="31">
        <f t="shared" si="73"/>
        <v>127</v>
      </c>
      <c r="F559" s="31">
        <f t="shared" si="74"/>
        <v>345</v>
      </c>
      <c r="G559" s="31">
        <f t="shared" si="75"/>
        <v>119025</v>
      </c>
      <c r="M559" s="31">
        <f t="shared" si="76"/>
        <v>0</v>
      </c>
      <c r="N559" s="31">
        <f t="shared" si="77"/>
        <v>0</v>
      </c>
      <c r="P559" s="31">
        <f t="shared" si="78"/>
        <v>0</v>
      </c>
      <c r="Q559" s="31">
        <f t="shared" si="79"/>
        <v>0</v>
      </c>
      <c r="R559" s="31">
        <f t="shared" si="80"/>
        <v>0</v>
      </c>
    </row>
    <row r="560" spans="1:18">
      <c r="A560" s="24">
        <v>35277</v>
      </c>
      <c r="B560" s="26">
        <v>-5.2350000000000003</v>
      </c>
      <c r="C560" s="26">
        <v>0.18820000000000001</v>
      </c>
      <c r="D560" s="31">
        <f t="shared" si="72"/>
        <v>669</v>
      </c>
      <c r="E560" s="31">
        <f t="shared" si="73"/>
        <v>415</v>
      </c>
      <c r="F560" s="31">
        <f t="shared" si="74"/>
        <v>254</v>
      </c>
      <c r="G560" s="31">
        <f t="shared" si="75"/>
        <v>64516</v>
      </c>
      <c r="M560" s="31">
        <f t="shared" si="76"/>
        <v>0</v>
      </c>
      <c r="N560" s="31">
        <f t="shared" si="77"/>
        <v>0</v>
      </c>
      <c r="P560" s="31">
        <f t="shared" si="78"/>
        <v>0</v>
      </c>
      <c r="Q560" s="31">
        <f t="shared" si="79"/>
        <v>0</v>
      </c>
      <c r="R560" s="31">
        <f t="shared" si="80"/>
        <v>0</v>
      </c>
    </row>
    <row r="561" spans="1:18">
      <c r="A561" s="24">
        <v>35308</v>
      </c>
      <c r="B561" s="26">
        <v>3.0339999999999998</v>
      </c>
      <c r="C561" s="26">
        <v>-0.5444</v>
      </c>
      <c r="D561" s="31">
        <f t="shared" si="72"/>
        <v>226</v>
      </c>
      <c r="E561" s="31">
        <f t="shared" si="73"/>
        <v>602</v>
      </c>
      <c r="F561" s="31">
        <f t="shared" si="74"/>
        <v>-376</v>
      </c>
      <c r="G561" s="31">
        <f t="shared" si="75"/>
        <v>141376</v>
      </c>
      <c r="M561" s="31">
        <f t="shared" si="76"/>
        <v>0</v>
      </c>
      <c r="N561" s="31">
        <f t="shared" si="77"/>
        <v>0</v>
      </c>
      <c r="P561" s="31">
        <f t="shared" si="78"/>
        <v>0</v>
      </c>
      <c r="Q561" s="31">
        <f t="shared" si="79"/>
        <v>0</v>
      </c>
      <c r="R561" s="31">
        <f t="shared" si="80"/>
        <v>0</v>
      </c>
    </row>
    <row r="562" spans="1:18">
      <c r="A562" s="24">
        <v>35338</v>
      </c>
      <c r="B562" s="26">
        <v>5.4429999999999996</v>
      </c>
      <c r="C562" s="26">
        <v>2.1648000000000001</v>
      </c>
      <c r="D562" s="31">
        <f t="shared" si="72"/>
        <v>78</v>
      </c>
      <c r="E562" s="31">
        <f t="shared" si="73"/>
        <v>73</v>
      </c>
      <c r="F562" s="31">
        <f t="shared" si="74"/>
        <v>5</v>
      </c>
      <c r="G562" s="31">
        <f t="shared" si="75"/>
        <v>25</v>
      </c>
      <c r="M562" s="31">
        <f t="shared" si="76"/>
        <v>0</v>
      </c>
      <c r="N562" s="31">
        <f t="shared" si="77"/>
        <v>0</v>
      </c>
      <c r="P562" s="31">
        <f t="shared" si="78"/>
        <v>0</v>
      </c>
      <c r="Q562" s="31">
        <f t="shared" si="79"/>
        <v>0</v>
      </c>
      <c r="R562" s="31">
        <f t="shared" si="80"/>
        <v>0</v>
      </c>
    </row>
    <row r="563" spans="1:18">
      <c r="A563" s="24">
        <v>35369</v>
      </c>
      <c r="B563" s="26">
        <v>1.8280000000000001</v>
      </c>
      <c r="C563" s="26">
        <v>2.8736999999999999</v>
      </c>
      <c r="D563" s="31">
        <f t="shared" si="72"/>
        <v>312</v>
      </c>
      <c r="E563" s="31">
        <f t="shared" si="73"/>
        <v>35</v>
      </c>
      <c r="F563" s="31">
        <f t="shared" si="74"/>
        <v>277</v>
      </c>
      <c r="G563" s="31">
        <f t="shared" si="75"/>
        <v>76729</v>
      </c>
      <c r="M563" s="31">
        <f t="shared" si="76"/>
        <v>0</v>
      </c>
      <c r="N563" s="31">
        <f t="shared" si="77"/>
        <v>0</v>
      </c>
      <c r="P563" s="31">
        <f t="shared" si="78"/>
        <v>0</v>
      </c>
      <c r="Q563" s="31">
        <f t="shared" si="79"/>
        <v>0</v>
      </c>
      <c r="R563" s="31">
        <f t="shared" si="80"/>
        <v>0</v>
      </c>
    </row>
    <row r="564" spans="1:18">
      <c r="A564" s="24">
        <v>35399</v>
      </c>
      <c r="B564" s="26">
        <v>7.0540000000000003</v>
      </c>
      <c r="C564" s="26">
        <v>2.3117000000000001</v>
      </c>
      <c r="D564" s="31">
        <f t="shared" si="72"/>
        <v>42</v>
      </c>
      <c r="E564" s="31">
        <f t="shared" si="73"/>
        <v>56</v>
      </c>
      <c r="F564" s="31">
        <f t="shared" si="74"/>
        <v>-14</v>
      </c>
      <c r="G564" s="31">
        <f t="shared" si="75"/>
        <v>196</v>
      </c>
      <c r="M564" s="31">
        <f t="shared" si="76"/>
        <v>0</v>
      </c>
      <c r="N564" s="31">
        <f t="shared" si="77"/>
        <v>0</v>
      </c>
      <c r="P564" s="31">
        <f t="shared" si="78"/>
        <v>0</v>
      </c>
      <c r="Q564" s="31">
        <f t="shared" si="79"/>
        <v>0</v>
      </c>
      <c r="R564" s="31">
        <f t="shared" si="80"/>
        <v>0</v>
      </c>
    </row>
    <row r="565" spans="1:18">
      <c r="A565" s="24">
        <v>35430</v>
      </c>
      <c r="B565" s="26">
        <v>-1.204</v>
      </c>
      <c r="C565" s="26">
        <v>-1.4819</v>
      </c>
      <c r="D565" s="31">
        <f t="shared" si="72"/>
        <v>521</v>
      </c>
      <c r="E565" s="31">
        <f t="shared" si="73"/>
        <v>675</v>
      </c>
      <c r="F565" s="31">
        <f t="shared" si="74"/>
        <v>-154</v>
      </c>
      <c r="G565" s="31">
        <f t="shared" si="75"/>
        <v>23716</v>
      </c>
      <c r="M565" s="31">
        <f t="shared" si="76"/>
        <v>0</v>
      </c>
      <c r="N565" s="31">
        <f t="shared" si="77"/>
        <v>0</v>
      </c>
      <c r="P565" s="31">
        <f t="shared" si="78"/>
        <v>0</v>
      </c>
      <c r="Q565" s="31">
        <f t="shared" si="79"/>
        <v>0</v>
      </c>
      <c r="R565" s="31">
        <f t="shared" si="80"/>
        <v>0</v>
      </c>
    </row>
    <row r="566" spans="1:18">
      <c r="A566" s="24">
        <v>35461</v>
      </c>
      <c r="B566" s="26">
        <v>5.5339999999999998</v>
      </c>
      <c r="C566" s="26">
        <v>-4.8500000000000001E-2</v>
      </c>
      <c r="D566" s="31">
        <f t="shared" si="72"/>
        <v>76</v>
      </c>
      <c r="E566" s="31">
        <f t="shared" si="73"/>
        <v>501</v>
      </c>
      <c r="F566" s="31">
        <f t="shared" si="74"/>
        <v>-425</v>
      </c>
      <c r="G566" s="31">
        <f t="shared" si="75"/>
        <v>180625</v>
      </c>
      <c r="M566" s="31">
        <f t="shared" si="76"/>
        <v>0</v>
      </c>
      <c r="N566" s="31">
        <f t="shared" si="77"/>
        <v>0</v>
      </c>
      <c r="P566" s="31">
        <f t="shared" si="78"/>
        <v>0</v>
      </c>
      <c r="Q566" s="31">
        <f t="shared" si="79"/>
        <v>0</v>
      </c>
      <c r="R566" s="31">
        <f t="shared" si="80"/>
        <v>0</v>
      </c>
    </row>
    <row r="567" spans="1:18">
      <c r="A567" s="24">
        <v>35489</v>
      </c>
      <c r="B567" s="26">
        <v>0.109</v>
      </c>
      <c r="C567" s="26">
        <v>0.25309999999999999</v>
      </c>
      <c r="D567" s="31">
        <f t="shared" si="72"/>
        <v>443</v>
      </c>
      <c r="E567" s="31">
        <f t="shared" si="73"/>
        <v>393</v>
      </c>
      <c r="F567" s="31">
        <f t="shared" si="74"/>
        <v>50</v>
      </c>
      <c r="G567" s="31">
        <f t="shared" si="75"/>
        <v>2500</v>
      </c>
      <c r="M567" s="31">
        <f t="shared" si="76"/>
        <v>0</v>
      </c>
      <c r="N567" s="31">
        <f t="shared" si="77"/>
        <v>0</v>
      </c>
      <c r="P567" s="31">
        <f t="shared" si="78"/>
        <v>0</v>
      </c>
      <c r="Q567" s="31">
        <f t="shared" si="79"/>
        <v>0</v>
      </c>
      <c r="R567" s="31">
        <f t="shared" si="80"/>
        <v>0</v>
      </c>
    </row>
    <row r="568" spans="1:18">
      <c r="A568" s="24">
        <v>35520</v>
      </c>
      <c r="B568" s="26">
        <v>-4.5250000000000004</v>
      </c>
      <c r="C568" s="26">
        <v>-1.661</v>
      </c>
      <c r="D568" s="31">
        <f t="shared" si="72"/>
        <v>656</v>
      </c>
      <c r="E568" s="31">
        <f t="shared" si="73"/>
        <v>682</v>
      </c>
      <c r="F568" s="31">
        <f t="shared" si="74"/>
        <v>-26</v>
      </c>
      <c r="G568" s="31">
        <f t="shared" si="75"/>
        <v>676</v>
      </c>
      <c r="M568" s="31">
        <f t="shared" si="76"/>
        <v>0</v>
      </c>
      <c r="N568" s="31">
        <f t="shared" si="77"/>
        <v>0</v>
      </c>
      <c r="P568" s="31">
        <f t="shared" si="78"/>
        <v>0</v>
      </c>
      <c r="Q568" s="31">
        <f t="shared" si="79"/>
        <v>0</v>
      </c>
      <c r="R568" s="31">
        <f t="shared" si="80"/>
        <v>0</v>
      </c>
    </row>
    <row r="569" spans="1:18">
      <c r="A569" s="24">
        <v>35550</v>
      </c>
      <c r="B569" s="26">
        <v>4.9260000000000002</v>
      </c>
      <c r="C569" s="26">
        <v>1.7907999999999999</v>
      </c>
      <c r="D569" s="31">
        <f t="shared" si="72"/>
        <v>114</v>
      </c>
      <c r="E569" s="31">
        <f t="shared" si="73"/>
        <v>112</v>
      </c>
      <c r="F569" s="31">
        <f t="shared" si="74"/>
        <v>2</v>
      </c>
      <c r="G569" s="31">
        <f t="shared" si="75"/>
        <v>4</v>
      </c>
      <c r="M569" s="31">
        <f t="shared" si="76"/>
        <v>0</v>
      </c>
      <c r="N569" s="31">
        <f t="shared" si="77"/>
        <v>0</v>
      </c>
      <c r="P569" s="31">
        <f t="shared" si="78"/>
        <v>0</v>
      </c>
      <c r="Q569" s="31">
        <f t="shared" si="79"/>
        <v>0</v>
      </c>
      <c r="R569" s="31">
        <f t="shared" si="80"/>
        <v>0</v>
      </c>
    </row>
    <row r="570" spans="1:18">
      <c r="A570" s="24">
        <v>35581</v>
      </c>
      <c r="B570" s="26">
        <v>6.83</v>
      </c>
      <c r="C570" s="26">
        <v>1.0470999999999999</v>
      </c>
      <c r="D570" s="31">
        <f t="shared" si="72"/>
        <v>45</v>
      </c>
      <c r="E570" s="31">
        <f t="shared" si="73"/>
        <v>212</v>
      </c>
      <c r="F570" s="31">
        <f t="shared" si="74"/>
        <v>-167</v>
      </c>
      <c r="G570" s="31">
        <f t="shared" si="75"/>
        <v>27889</v>
      </c>
      <c r="M570" s="31">
        <f t="shared" si="76"/>
        <v>0</v>
      </c>
      <c r="N570" s="31">
        <f t="shared" si="77"/>
        <v>0</v>
      </c>
      <c r="P570" s="31">
        <f t="shared" si="78"/>
        <v>0</v>
      </c>
      <c r="Q570" s="31">
        <f t="shared" si="79"/>
        <v>0</v>
      </c>
      <c r="R570" s="31">
        <f t="shared" si="80"/>
        <v>0</v>
      </c>
    </row>
    <row r="571" spans="1:18">
      <c r="A571" s="24">
        <v>35611</v>
      </c>
      <c r="B571" s="26">
        <v>4.157</v>
      </c>
      <c r="C571" s="26">
        <v>1.1874</v>
      </c>
      <c r="D571" s="31">
        <f t="shared" si="72"/>
        <v>155</v>
      </c>
      <c r="E571" s="31">
        <f t="shared" si="73"/>
        <v>184</v>
      </c>
      <c r="F571" s="31">
        <f t="shared" si="74"/>
        <v>-29</v>
      </c>
      <c r="G571" s="31">
        <f t="shared" si="75"/>
        <v>841</v>
      </c>
      <c r="M571" s="31">
        <f t="shared" si="76"/>
        <v>0</v>
      </c>
      <c r="N571" s="31">
        <f t="shared" si="77"/>
        <v>0</v>
      </c>
      <c r="P571" s="31">
        <f t="shared" si="78"/>
        <v>0</v>
      </c>
      <c r="Q571" s="31">
        <f t="shared" si="79"/>
        <v>0</v>
      </c>
      <c r="R571" s="31">
        <f t="shared" si="80"/>
        <v>0</v>
      </c>
    </row>
    <row r="572" spans="1:18">
      <c r="A572" s="24">
        <v>35642</v>
      </c>
      <c r="B572" s="26">
        <v>7.84</v>
      </c>
      <c r="C572" s="26">
        <v>2.6953999999999998</v>
      </c>
      <c r="D572" s="31">
        <f t="shared" si="72"/>
        <v>28</v>
      </c>
      <c r="E572" s="31">
        <f t="shared" si="73"/>
        <v>41</v>
      </c>
      <c r="F572" s="31">
        <f t="shared" si="74"/>
        <v>-13</v>
      </c>
      <c r="G572" s="31">
        <f t="shared" si="75"/>
        <v>169</v>
      </c>
      <c r="M572" s="31">
        <f t="shared" si="76"/>
        <v>0</v>
      </c>
      <c r="N572" s="31">
        <f t="shared" si="77"/>
        <v>0</v>
      </c>
      <c r="P572" s="31">
        <f t="shared" si="78"/>
        <v>0</v>
      </c>
      <c r="Q572" s="31">
        <f t="shared" si="79"/>
        <v>0</v>
      </c>
      <c r="R572" s="31">
        <f t="shared" si="80"/>
        <v>0</v>
      </c>
    </row>
    <row r="573" spans="1:18">
      <c r="A573" s="24">
        <v>35673</v>
      </c>
      <c r="B573" s="26">
        <v>-4.056</v>
      </c>
      <c r="C573" s="26">
        <v>-0.85209999999999997</v>
      </c>
      <c r="D573" s="31">
        <f t="shared" si="72"/>
        <v>647</v>
      </c>
      <c r="E573" s="31">
        <f t="shared" si="73"/>
        <v>632</v>
      </c>
      <c r="F573" s="31">
        <f t="shared" si="74"/>
        <v>15</v>
      </c>
      <c r="G573" s="31">
        <f t="shared" si="75"/>
        <v>225</v>
      </c>
      <c r="M573" s="31">
        <f t="shared" si="76"/>
        <v>0</v>
      </c>
      <c r="N573" s="31">
        <f t="shared" si="77"/>
        <v>0</v>
      </c>
      <c r="P573" s="31">
        <f t="shared" si="78"/>
        <v>0</v>
      </c>
      <c r="Q573" s="31">
        <f t="shared" si="79"/>
        <v>0</v>
      </c>
      <c r="R573" s="31">
        <f t="shared" si="80"/>
        <v>0</v>
      </c>
    </row>
    <row r="574" spans="1:18">
      <c r="A574" s="24">
        <v>35703</v>
      </c>
      <c r="B574" s="26">
        <v>5.67</v>
      </c>
      <c r="C574" s="26">
        <v>1.4752000000000001</v>
      </c>
      <c r="D574" s="31">
        <f t="shared" si="72"/>
        <v>74</v>
      </c>
      <c r="E574" s="31">
        <f t="shared" si="73"/>
        <v>143</v>
      </c>
      <c r="F574" s="31">
        <f t="shared" si="74"/>
        <v>-69</v>
      </c>
      <c r="G574" s="31">
        <f t="shared" si="75"/>
        <v>4761</v>
      </c>
      <c r="M574" s="31">
        <f t="shared" si="76"/>
        <v>0</v>
      </c>
      <c r="N574" s="31">
        <f t="shared" si="77"/>
        <v>0</v>
      </c>
      <c r="P574" s="31">
        <f t="shared" si="78"/>
        <v>0</v>
      </c>
      <c r="Q574" s="31">
        <f t="shared" si="79"/>
        <v>0</v>
      </c>
      <c r="R574" s="31">
        <f t="shared" si="80"/>
        <v>0</v>
      </c>
    </row>
    <row r="575" spans="1:18">
      <c r="A575" s="24">
        <v>35734</v>
      </c>
      <c r="B575" s="26">
        <v>-3.359</v>
      </c>
      <c r="C575" s="26">
        <v>1.4505999999999999</v>
      </c>
      <c r="D575" s="31">
        <f t="shared" si="72"/>
        <v>625</v>
      </c>
      <c r="E575" s="31">
        <f t="shared" si="73"/>
        <v>147</v>
      </c>
      <c r="F575" s="31">
        <f t="shared" si="74"/>
        <v>478</v>
      </c>
      <c r="G575" s="31">
        <f t="shared" si="75"/>
        <v>228484</v>
      </c>
      <c r="M575" s="31">
        <f t="shared" si="76"/>
        <v>0</v>
      </c>
      <c r="N575" s="31">
        <f t="shared" si="77"/>
        <v>0</v>
      </c>
      <c r="P575" s="31">
        <f t="shared" si="78"/>
        <v>0</v>
      </c>
      <c r="Q575" s="31">
        <f t="shared" si="79"/>
        <v>0</v>
      </c>
      <c r="R575" s="31">
        <f t="shared" si="80"/>
        <v>0</v>
      </c>
    </row>
    <row r="576" spans="1:18">
      <c r="A576" s="24">
        <v>35764</v>
      </c>
      <c r="B576" s="26">
        <v>3.8290000000000002</v>
      </c>
      <c r="C576" s="26">
        <v>0.46029999999999999</v>
      </c>
      <c r="D576" s="31">
        <f t="shared" si="72"/>
        <v>182</v>
      </c>
      <c r="E576" s="31">
        <f t="shared" si="73"/>
        <v>329</v>
      </c>
      <c r="F576" s="31">
        <f t="shared" si="74"/>
        <v>-147</v>
      </c>
      <c r="G576" s="31">
        <f t="shared" si="75"/>
        <v>21609</v>
      </c>
      <c r="M576" s="31">
        <f t="shared" si="76"/>
        <v>0</v>
      </c>
      <c r="N576" s="31">
        <f t="shared" si="77"/>
        <v>0</v>
      </c>
      <c r="P576" s="31">
        <f t="shared" si="78"/>
        <v>0</v>
      </c>
      <c r="Q576" s="31">
        <f t="shared" si="79"/>
        <v>0</v>
      </c>
      <c r="R576" s="31">
        <f t="shared" si="80"/>
        <v>0</v>
      </c>
    </row>
    <row r="577" spans="1:18">
      <c r="A577" s="24">
        <v>35795</v>
      </c>
      <c r="B577" s="26">
        <v>2.0030000000000001</v>
      </c>
      <c r="C577" s="26">
        <v>1.0063</v>
      </c>
      <c r="D577" s="31">
        <f t="shared" si="72"/>
        <v>294</v>
      </c>
      <c r="E577" s="31">
        <f t="shared" si="73"/>
        <v>218</v>
      </c>
      <c r="F577" s="31">
        <f t="shared" si="74"/>
        <v>76</v>
      </c>
      <c r="G577" s="31">
        <f t="shared" si="75"/>
        <v>5776</v>
      </c>
      <c r="M577" s="31">
        <f t="shared" si="76"/>
        <v>0</v>
      </c>
      <c r="N577" s="31">
        <f t="shared" si="77"/>
        <v>0</v>
      </c>
      <c r="P577" s="31">
        <f t="shared" si="78"/>
        <v>0</v>
      </c>
      <c r="Q577" s="31">
        <f t="shared" si="79"/>
        <v>0</v>
      </c>
      <c r="R577" s="31">
        <f t="shared" si="80"/>
        <v>0</v>
      </c>
    </row>
    <row r="578" spans="1:18">
      <c r="A578" s="24">
        <v>35826</v>
      </c>
      <c r="B578" s="26">
        <v>0.51800000000000002</v>
      </c>
      <c r="C578" s="26">
        <v>1.2836000000000001</v>
      </c>
      <c r="D578" s="31">
        <f t="shared" si="72"/>
        <v>415</v>
      </c>
      <c r="E578" s="31">
        <f t="shared" si="73"/>
        <v>173</v>
      </c>
      <c r="F578" s="31">
        <f t="shared" si="74"/>
        <v>242</v>
      </c>
      <c r="G578" s="31">
        <f t="shared" si="75"/>
        <v>58564</v>
      </c>
      <c r="M578" s="31">
        <f t="shared" si="76"/>
        <v>0</v>
      </c>
      <c r="N578" s="31">
        <f t="shared" si="77"/>
        <v>0</v>
      </c>
      <c r="P578" s="31">
        <f t="shared" si="78"/>
        <v>0</v>
      </c>
      <c r="Q578" s="31">
        <f t="shared" si="79"/>
        <v>0</v>
      </c>
      <c r="R578" s="31">
        <f t="shared" si="80"/>
        <v>0</v>
      </c>
    </row>
    <row r="579" spans="1:18">
      <c r="A579" s="24">
        <v>35854</v>
      </c>
      <c r="B579" s="26">
        <v>7.1539999999999999</v>
      </c>
      <c r="C579" s="26">
        <v>-7.5300000000000006E-2</v>
      </c>
      <c r="D579" s="31">
        <f t="shared" ref="D579:D642" si="81">RANK(B579,B$2:B$721,0)</f>
        <v>38</v>
      </c>
      <c r="E579" s="31">
        <f t="shared" ref="E579:E642" si="82">RANK(C579,C$2:C$721,0)</f>
        <v>510</v>
      </c>
      <c r="F579" s="31">
        <f t="shared" ref="F579:F642" si="83">D579-E579</f>
        <v>-472</v>
      </c>
      <c r="G579" s="31">
        <f t="shared" ref="G579:G642" si="84">F579^2</f>
        <v>222784</v>
      </c>
      <c r="M579" s="31">
        <f t="shared" ref="M579:M642" si="85">IF(B579&lt;$H$4+$H$7*$H$5,1,0)</f>
        <v>0</v>
      </c>
      <c r="N579" s="31">
        <f t="shared" ref="N579:N642" si="86">IF(B579&lt;($H$4+$I$6*$H$5),1,0)</f>
        <v>0</v>
      </c>
      <c r="P579" s="31">
        <f t="shared" ref="P579:P642" si="87">IF(C579&lt;$I$4+$H$8*$I$5,1,0)</f>
        <v>0</v>
      </c>
      <c r="Q579" s="31">
        <f t="shared" ref="Q579:Q642" si="88">IF(C579&lt;$I$4+$I$6*$I$5,1,0)</f>
        <v>0</v>
      </c>
      <c r="R579" s="31">
        <f t="shared" ref="R579:R642" si="89">IF(C579&gt;$I$4-$I$6*$I$5,1,0)</f>
        <v>0</v>
      </c>
    </row>
    <row r="580" spans="1:18">
      <c r="A580" s="24">
        <v>35885</v>
      </c>
      <c r="B580" s="26">
        <v>4.9560000000000004</v>
      </c>
      <c r="C580" s="26">
        <v>0.34399999999999997</v>
      </c>
      <c r="D580" s="31">
        <f t="shared" si="81"/>
        <v>111</v>
      </c>
      <c r="E580" s="31">
        <f t="shared" si="82"/>
        <v>361</v>
      </c>
      <c r="F580" s="31">
        <f t="shared" si="83"/>
        <v>-250</v>
      </c>
      <c r="G580" s="31">
        <f t="shared" si="84"/>
        <v>62500</v>
      </c>
      <c r="M580" s="31">
        <f t="shared" si="85"/>
        <v>0</v>
      </c>
      <c r="N580" s="31">
        <f t="shared" si="86"/>
        <v>0</v>
      </c>
      <c r="P580" s="31">
        <f t="shared" si="87"/>
        <v>0</v>
      </c>
      <c r="Q580" s="31">
        <f t="shared" si="88"/>
        <v>0</v>
      </c>
      <c r="R580" s="31">
        <f t="shared" si="89"/>
        <v>0</v>
      </c>
    </row>
    <row r="581" spans="1:18">
      <c r="A581" s="24">
        <v>35915</v>
      </c>
      <c r="B581" s="26">
        <v>0.98299999999999998</v>
      </c>
      <c r="C581" s="26">
        <v>0.52229999999999999</v>
      </c>
      <c r="D581" s="31">
        <f t="shared" si="81"/>
        <v>381</v>
      </c>
      <c r="E581" s="31">
        <f t="shared" si="82"/>
        <v>317</v>
      </c>
      <c r="F581" s="31">
        <f t="shared" si="83"/>
        <v>64</v>
      </c>
      <c r="G581" s="31">
        <f t="shared" si="84"/>
        <v>4096</v>
      </c>
      <c r="M581" s="31">
        <f t="shared" si="85"/>
        <v>0</v>
      </c>
      <c r="N581" s="31">
        <f t="shared" si="86"/>
        <v>0</v>
      </c>
      <c r="P581" s="31">
        <f t="shared" si="87"/>
        <v>0</v>
      </c>
      <c r="Q581" s="31">
        <f t="shared" si="88"/>
        <v>0</v>
      </c>
      <c r="R581" s="31">
        <f t="shared" si="89"/>
        <v>0</v>
      </c>
    </row>
    <row r="582" spans="1:18">
      <c r="A582" s="24">
        <v>35946</v>
      </c>
      <c r="B582" s="26">
        <v>-2.468</v>
      </c>
      <c r="C582" s="26">
        <v>0.94810000000000005</v>
      </c>
      <c r="D582" s="31">
        <f t="shared" si="81"/>
        <v>589</v>
      </c>
      <c r="E582" s="31">
        <f t="shared" si="82"/>
        <v>228</v>
      </c>
      <c r="F582" s="31">
        <f t="shared" si="83"/>
        <v>361</v>
      </c>
      <c r="G582" s="31">
        <f t="shared" si="84"/>
        <v>130321</v>
      </c>
      <c r="M582" s="31">
        <f t="shared" si="85"/>
        <v>0</v>
      </c>
      <c r="N582" s="31">
        <f t="shared" si="86"/>
        <v>0</v>
      </c>
      <c r="P582" s="31">
        <f t="shared" si="87"/>
        <v>0</v>
      </c>
      <c r="Q582" s="31">
        <f t="shared" si="88"/>
        <v>0</v>
      </c>
      <c r="R582" s="31">
        <f t="shared" si="89"/>
        <v>0</v>
      </c>
    </row>
    <row r="583" spans="1:18">
      <c r="A583" s="24">
        <v>35976</v>
      </c>
      <c r="B583" s="26">
        <v>3.3809999999999998</v>
      </c>
      <c r="C583" s="26">
        <v>0.84830000000000005</v>
      </c>
      <c r="D583" s="31">
        <f t="shared" si="81"/>
        <v>211</v>
      </c>
      <c r="E583" s="31">
        <f t="shared" si="82"/>
        <v>251</v>
      </c>
      <c r="F583" s="31">
        <f t="shared" si="83"/>
        <v>-40</v>
      </c>
      <c r="G583" s="31">
        <f t="shared" si="84"/>
        <v>1600</v>
      </c>
      <c r="M583" s="31">
        <f t="shared" si="85"/>
        <v>0</v>
      </c>
      <c r="N583" s="31">
        <f t="shared" si="86"/>
        <v>0</v>
      </c>
      <c r="P583" s="31">
        <f t="shared" si="87"/>
        <v>0</v>
      </c>
      <c r="Q583" s="31">
        <f t="shared" si="88"/>
        <v>0</v>
      </c>
      <c r="R583" s="31">
        <f t="shared" si="89"/>
        <v>0</v>
      </c>
    </row>
    <row r="584" spans="1:18">
      <c r="A584" s="24">
        <v>36007</v>
      </c>
      <c r="B584" s="26">
        <v>-1.8160000000000001</v>
      </c>
      <c r="C584" s="26">
        <v>0.21229999999999999</v>
      </c>
      <c r="D584" s="31">
        <f t="shared" si="81"/>
        <v>560</v>
      </c>
      <c r="E584" s="31">
        <f t="shared" si="82"/>
        <v>400</v>
      </c>
      <c r="F584" s="31">
        <f t="shared" si="83"/>
        <v>160</v>
      </c>
      <c r="G584" s="31">
        <f t="shared" si="84"/>
        <v>25600</v>
      </c>
      <c r="M584" s="31">
        <f t="shared" si="85"/>
        <v>0</v>
      </c>
      <c r="N584" s="31">
        <f t="shared" si="86"/>
        <v>0</v>
      </c>
      <c r="P584" s="31">
        <f t="shared" si="87"/>
        <v>0</v>
      </c>
      <c r="Q584" s="31">
        <f t="shared" si="88"/>
        <v>0</v>
      </c>
      <c r="R584" s="31">
        <f t="shared" si="89"/>
        <v>0</v>
      </c>
    </row>
    <row r="585" spans="1:18">
      <c r="A585" s="24">
        <v>36038</v>
      </c>
      <c r="B585" s="26">
        <v>-15.319000000000001</v>
      </c>
      <c r="C585" s="26">
        <v>1.6275999999999999</v>
      </c>
      <c r="D585" s="31">
        <f t="shared" si="81"/>
        <v>718</v>
      </c>
      <c r="E585" s="31">
        <f t="shared" si="82"/>
        <v>129</v>
      </c>
      <c r="F585" s="31">
        <f t="shared" si="83"/>
        <v>589</v>
      </c>
      <c r="G585" s="31">
        <f t="shared" si="84"/>
        <v>346921</v>
      </c>
      <c r="M585" s="31">
        <f t="shared" si="85"/>
        <v>1</v>
      </c>
      <c r="N585" s="31">
        <f t="shared" si="86"/>
        <v>1</v>
      </c>
      <c r="P585" s="31">
        <f t="shared" si="87"/>
        <v>0</v>
      </c>
      <c r="Q585" s="31">
        <f t="shared" si="88"/>
        <v>0</v>
      </c>
      <c r="R585" s="31">
        <f t="shared" si="89"/>
        <v>0</v>
      </c>
    </row>
    <row r="586" spans="1:18">
      <c r="A586" s="24">
        <v>36068</v>
      </c>
      <c r="B586" s="26">
        <v>6.8209999999999997</v>
      </c>
      <c r="C586" s="26">
        <v>2.3411</v>
      </c>
      <c r="D586" s="31">
        <f t="shared" si="81"/>
        <v>46</v>
      </c>
      <c r="E586" s="31">
        <f t="shared" si="82"/>
        <v>54</v>
      </c>
      <c r="F586" s="31">
        <f t="shared" si="83"/>
        <v>-8</v>
      </c>
      <c r="G586" s="31">
        <f t="shared" si="84"/>
        <v>64</v>
      </c>
      <c r="M586" s="31">
        <f t="shared" si="85"/>
        <v>0</v>
      </c>
      <c r="N586" s="31">
        <f t="shared" si="86"/>
        <v>0</v>
      </c>
      <c r="P586" s="31">
        <f t="shared" si="87"/>
        <v>0</v>
      </c>
      <c r="Q586" s="31">
        <f t="shared" si="88"/>
        <v>0</v>
      </c>
      <c r="R586" s="31">
        <f t="shared" si="89"/>
        <v>0</v>
      </c>
    </row>
    <row r="587" spans="1:18">
      <c r="A587" s="24">
        <v>36099</v>
      </c>
      <c r="B587" s="26">
        <v>7.5910000000000002</v>
      </c>
      <c r="C587" s="26">
        <v>-0.52759999999999996</v>
      </c>
      <c r="D587" s="31">
        <f t="shared" si="81"/>
        <v>32</v>
      </c>
      <c r="E587" s="31">
        <f t="shared" si="82"/>
        <v>600</v>
      </c>
      <c r="F587" s="31">
        <f t="shared" si="83"/>
        <v>-568</v>
      </c>
      <c r="G587" s="31">
        <f t="shared" si="84"/>
        <v>322624</v>
      </c>
      <c r="M587" s="31">
        <f t="shared" si="85"/>
        <v>0</v>
      </c>
      <c r="N587" s="31">
        <f t="shared" si="86"/>
        <v>0</v>
      </c>
      <c r="P587" s="31">
        <f t="shared" si="87"/>
        <v>0</v>
      </c>
      <c r="Q587" s="31">
        <f t="shared" si="88"/>
        <v>0</v>
      </c>
      <c r="R587" s="31">
        <f t="shared" si="89"/>
        <v>0</v>
      </c>
    </row>
    <row r="588" spans="1:18">
      <c r="A588" s="24">
        <v>36129</v>
      </c>
      <c r="B588" s="26">
        <v>6.1159999999999997</v>
      </c>
      <c r="C588" s="26">
        <v>0.56640000000000001</v>
      </c>
      <c r="D588" s="31">
        <f t="shared" si="81"/>
        <v>62</v>
      </c>
      <c r="E588" s="31">
        <f t="shared" si="82"/>
        <v>303</v>
      </c>
      <c r="F588" s="31">
        <f t="shared" si="83"/>
        <v>-241</v>
      </c>
      <c r="G588" s="31">
        <f t="shared" si="84"/>
        <v>58081</v>
      </c>
      <c r="M588" s="31">
        <f t="shared" si="85"/>
        <v>0</v>
      </c>
      <c r="N588" s="31">
        <f t="shared" si="86"/>
        <v>0</v>
      </c>
      <c r="P588" s="31">
        <f t="shared" si="87"/>
        <v>0</v>
      </c>
      <c r="Q588" s="31">
        <f t="shared" si="88"/>
        <v>0</v>
      </c>
      <c r="R588" s="31">
        <f t="shared" si="89"/>
        <v>0</v>
      </c>
    </row>
    <row r="589" spans="1:18">
      <c r="A589" s="24">
        <v>36160</v>
      </c>
      <c r="B589" s="26">
        <v>6.3559999999999999</v>
      </c>
      <c r="C589" s="26">
        <v>0.30070000000000002</v>
      </c>
      <c r="D589" s="31">
        <f t="shared" si="81"/>
        <v>58</v>
      </c>
      <c r="E589" s="31">
        <f t="shared" si="82"/>
        <v>376</v>
      </c>
      <c r="F589" s="31">
        <f t="shared" si="83"/>
        <v>-318</v>
      </c>
      <c r="G589" s="31">
        <f t="shared" si="84"/>
        <v>101124</v>
      </c>
      <c r="M589" s="31">
        <f t="shared" si="85"/>
        <v>0</v>
      </c>
      <c r="N589" s="31">
        <f t="shared" si="86"/>
        <v>0</v>
      </c>
      <c r="P589" s="31">
        <f t="shared" si="87"/>
        <v>0</v>
      </c>
      <c r="Q589" s="31">
        <f t="shared" si="88"/>
        <v>0</v>
      </c>
      <c r="R589" s="31">
        <f t="shared" si="89"/>
        <v>0</v>
      </c>
    </row>
    <row r="590" spans="1:18">
      <c r="A590" s="24">
        <v>36191</v>
      </c>
      <c r="B590" s="26">
        <v>3.3969999999999998</v>
      </c>
      <c r="C590" s="26">
        <v>0.71430000000000005</v>
      </c>
      <c r="D590" s="31">
        <f t="shared" si="81"/>
        <v>209</v>
      </c>
      <c r="E590" s="31">
        <f t="shared" si="82"/>
        <v>272</v>
      </c>
      <c r="F590" s="31">
        <f t="shared" si="83"/>
        <v>-63</v>
      </c>
      <c r="G590" s="31">
        <f t="shared" si="84"/>
        <v>3969</v>
      </c>
      <c r="M590" s="31">
        <f t="shared" si="85"/>
        <v>0</v>
      </c>
      <c r="N590" s="31">
        <f t="shared" si="86"/>
        <v>0</v>
      </c>
      <c r="P590" s="31">
        <f t="shared" si="87"/>
        <v>0</v>
      </c>
      <c r="Q590" s="31">
        <f t="shared" si="88"/>
        <v>0</v>
      </c>
      <c r="R590" s="31">
        <f t="shared" si="89"/>
        <v>0</v>
      </c>
    </row>
    <row r="591" spans="1:18">
      <c r="A591" s="24">
        <v>36219</v>
      </c>
      <c r="B591" s="26">
        <v>-3.5419999999999998</v>
      </c>
      <c r="C591" s="26">
        <v>-1.746</v>
      </c>
      <c r="D591" s="31">
        <f t="shared" si="81"/>
        <v>629</v>
      </c>
      <c r="E591" s="31">
        <f t="shared" si="82"/>
        <v>688</v>
      </c>
      <c r="F591" s="31">
        <f t="shared" si="83"/>
        <v>-59</v>
      </c>
      <c r="G591" s="31">
        <f t="shared" si="84"/>
        <v>3481</v>
      </c>
      <c r="M591" s="31">
        <f t="shared" si="85"/>
        <v>0</v>
      </c>
      <c r="N591" s="31">
        <f t="shared" si="86"/>
        <v>0</v>
      </c>
      <c r="P591" s="31">
        <f t="shared" si="87"/>
        <v>0</v>
      </c>
      <c r="Q591" s="31">
        <f t="shared" si="88"/>
        <v>0</v>
      </c>
      <c r="R591" s="31">
        <f t="shared" si="89"/>
        <v>0</v>
      </c>
    </row>
    <row r="592" spans="1:18">
      <c r="A592" s="24">
        <v>36250</v>
      </c>
      <c r="B592" s="26">
        <v>3.669</v>
      </c>
      <c r="C592" s="26">
        <v>0.55489999999999995</v>
      </c>
      <c r="D592" s="31">
        <f t="shared" si="81"/>
        <v>189</v>
      </c>
      <c r="E592" s="31">
        <f t="shared" si="82"/>
        <v>307</v>
      </c>
      <c r="F592" s="31">
        <f t="shared" si="83"/>
        <v>-118</v>
      </c>
      <c r="G592" s="31">
        <f t="shared" si="84"/>
        <v>13924</v>
      </c>
      <c r="M592" s="31">
        <f t="shared" si="85"/>
        <v>0</v>
      </c>
      <c r="N592" s="31">
        <f t="shared" si="86"/>
        <v>0</v>
      </c>
      <c r="P592" s="31">
        <f t="shared" si="87"/>
        <v>0</v>
      </c>
      <c r="Q592" s="31">
        <f t="shared" si="88"/>
        <v>0</v>
      </c>
      <c r="R592" s="31">
        <f t="shared" si="89"/>
        <v>0</v>
      </c>
    </row>
    <row r="593" spans="1:18">
      <c r="A593" s="24">
        <v>36280</v>
      </c>
      <c r="B593" s="26">
        <v>4.5140000000000002</v>
      </c>
      <c r="C593" s="26">
        <v>0.317</v>
      </c>
      <c r="D593" s="31">
        <f t="shared" si="81"/>
        <v>134</v>
      </c>
      <c r="E593" s="31">
        <f t="shared" si="82"/>
        <v>371</v>
      </c>
      <c r="F593" s="31">
        <f t="shared" si="83"/>
        <v>-237</v>
      </c>
      <c r="G593" s="31">
        <f t="shared" si="84"/>
        <v>56169</v>
      </c>
      <c r="M593" s="31">
        <f t="shared" si="85"/>
        <v>0</v>
      </c>
      <c r="N593" s="31">
        <f t="shared" si="86"/>
        <v>0</v>
      </c>
      <c r="P593" s="31">
        <f t="shared" si="87"/>
        <v>0</v>
      </c>
      <c r="Q593" s="31">
        <f t="shared" si="88"/>
        <v>0</v>
      </c>
      <c r="R593" s="31">
        <f t="shared" si="89"/>
        <v>0</v>
      </c>
    </row>
    <row r="594" spans="1:18">
      <c r="A594" s="24">
        <v>36311</v>
      </c>
      <c r="B594" s="26">
        <v>-1.901</v>
      </c>
      <c r="C594" s="26">
        <v>-0.87629999999999997</v>
      </c>
      <c r="D594" s="31">
        <f t="shared" si="81"/>
        <v>566</v>
      </c>
      <c r="E594" s="31">
        <f t="shared" si="82"/>
        <v>635</v>
      </c>
      <c r="F594" s="31">
        <f t="shared" si="83"/>
        <v>-69</v>
      </c>
      <c r="G594" s="31">
        <f t="shared" si="84"/>
        <v>4761</v>
      </c>
      <c r="M594" s="31">
        <f t="shared" si="85"/>
        <v>0</v>
      </c>
      <c r="N594" s="31">
        <f t="shared" si="86"/>
        <v>0</v>
      </c>
      <c r="P594" s="31">
        <f t="shared" si="87"/>
        <v>0</v>
      </c>
      <c r="Q594" s="31">
        <f t="shared" si="88"/>
        <v>0</v>
      </c>
      <c r="R594" s="31">
        <f t="shared" si="89"/>
        <v>0</v>
      </c>
    </row>
    <row r="595" spans="1:18">
      <c r="A595" s="24">
        <v>36341</v>
      </c>
      <c r="B595" s="26">
        <v>5.0540000000000003</v>
      </c>
      <c r="C595" s="26">
        <v>-0.31940000000000002</v>
      </c>
      <c r="D595" s="31">
        <f t="shared" si="81"/>
        <v>102</v>
      </c>
      <c r="E595" s="31">
        <f t="shared" si="82"/>
        <v>569</v>
      </c>
      <c r="F595" s="31">
        <f t="shared" si="83"/>
        <v>-467</v>
      </c>
      <c r="G595" s="31">
        <f t="shared" si="84"/>
        <v>218089</v>
      </c>
      <c r="M595" s="31">
        <f t="shared" si="85"/>
        <v>0</v>
      </c>
      <c r="N595" s="31">
        <f t="shared" si="86"/>
        <v>0</v>
      </c>
      <c r="P595" s="31">
        <f t="shared" si="87"/>
        <v>0</v>
      </c>
      <c r="Q595" s="31">
        <f t="shared" si="88"/>
        <v>0</v>
      </c>
      <c r="R595" s="31">
        <f t="shared" si="89"/>
        <v>0</v>
      </c>
    </row>
    <row r="596" spans="1:18">
      <c r="A596" s="24">
        <v>36372</v>
      </c>
      <c r="B596" s="26">
        <v>-3.032</v>
      </c>
      <c r="C596" s="26">
        <v>-0.42480000000000001</v>
      </c>
      <c r="D596" s="31">
        <f t="shared" si="81"/>
        <v>617</v>
      </c>
      <c r="E596" s="31">
        <f t="shared" si="82"/>
        <v>586</v>
      </c>
      <c r="F596" s="31">
        <f t="shared" si="83"/>
        <v>31</v>
      </c>
      <c r="G596" s="31">
        <f t="shared" si="84"/>
        <v>961</v>
      </c>
      <c r="M596" s="31">
        <f t="shared" si="85"/>
        <v>0</v>
      </c>
      <c r="N596" s="31">
        <f t="shared" si="86"/>
        <v>0</v>
      </c>
      <c r="P596" s="31">
        <f t="shared" si="87"/>
        <v>0</v>
      </c>
      <c r="Q596" s="31">
        <f t="shared" si="88"/>
        <v>0</v>
      </c>
      <c r="R596" s="31">
        <f t="shared" si="89"/>
        <v>0</v>
      </c>
    </row>
    <row r="597" spans="1:18">
      <c r="A597" s="24">
        <v>36403</v>
      </c>
      <c r="B597" s="26">
        <v>-1.137</v>
      </c>
      <c r="C597" s="26">
        <v>-5.0799999999999998E-2</v>
      </c>
      <c r="D597" s="31">
        <f t="shared" si="81"/>
        <v>514</v>
      </c>
      <c r="E597" s="31">
        <f t="shared" si="82"/>
        <v>505</v>
      </c>
      <c r="F597" s="31">
        <f t="shared" si="83"/>
        <v>9</v>
      </c>
      <c r="G597" s="31">
        <f t="shared" si="84"/>
        <v>81</v>
      </c>
      <c r="M597" s="31">
        <f t="shared" si="85"/>
        <v>0</v>
      </c>
      <c r="N597" s="31">
        <f t="shared" si="86"/>
        <v>0</v>
      </c>
      <c r="P597" s="31">
        <f t="shared" si="87"/>
        <v>0</v>
      </c>
      <c r="Q597" s="31">
        <f t="shared" si="88"/>
        <v>0</v>
      </c>
      <c r="R597" s="31">
        <f t="shared" si="89"/>
        <v>0</v>
      </c>
    </row>
    <row r="598" spans="1:18">
      <c r="A598" s="24">
        <v>36433</v>
      </c>
      <c r="B598" s="26">
        <v>-2.556</v>
      </c>
      <c r="C598" s="26">
        <v>1.1604000000000001</v>
      </c>
      <c r="D598" s="31">
        <f t="shared" si="81"/>
        <v>591</v>
      </c>
      <c r="E598" s="31">
        <f t="shared" si="82"/>
        <v>190</v>
      </c>
      <c r="F598" s="31">
        <f t="shared" si="83"/>
        <v>401</v>
      </c>
      <c r="G598" s="31">
        <f t="shared" si="84"/>
        <v>160801</v>
      </c>
      <c r="M598" s="31">
        <f t="shared" si="85"/>
        <v>0</v>
      </c>
      <c r="N598" s="31">
        <f t="shared" si="86"/>
        <v>0</v>
      </c>
      <c r="P598" s="31">
        <f t="shared" si="87"/>
        <v>0</v>
      </c>
      <c r="Q598" s="31">
        <f t="shared" si="88"/>
        <v>0</v>
      </c>
      <c r="R598" s="31">
        <f t="shared" si="89"/>
        <v>0</v>
      </c>
    </row>
    <row r="599" spans="1:18">
      <c r="A599" s="24">
        <v>36464</v>
      </c>
      <c r="B599" s="26">
        <v>6.2729999999999997</v>
      </c>
      <c r="C599" s="26">
        <v>0.36890000000000001</v>
      </c>
      <c r="D599" s="31">
        <f t="shared" si="81"/>
        <v>59</v>
      </c>
      <c r="E599" s="31">
        <f t="shared" si="82"/>
        <v>354</v>
      </c>
      <c r="F599" s="31">
        <f t="shared" si="83"/>
        <v>-295</v>
      </c>
      <c r="G599" s="31">
        <f t="shared" si="84"/>
        <v>87025</v>
      </c>
      <c r="M599" s="31">
        <f t="shared" si="85"/>
        <v>0</v>
      </c>
      <c r="N599" s="31">
        <f t="shared" si="86"/>
        <v>0</v>
      </c>
      <c r="P599" s="31">
        <f t="shared" si="87"/>
        <v>0</v>
      </c>
      <c r="Q599" s="31">
        <f t="shared" si="88"/>
        <v>0</v>
      </c>
      <c r="R599" s="31">
        <f t="shared" si="89"/>
        <v>0</v>
      </c>
    </row>
    <row r="600" spans="1:18">
      <c r="A600" s="24">
        <v>36494</v>
      </c>
      <c r="B600" s="26">
        <v>2.7989999999999999</v>
      </c>
      <c r="C600" s="26">
        <v>-6.8999999999999999E-3</v>
      </c>
      <c r="D600" s="31">
        <f t="shared" si="81"/>
        <v>241</v>
      </c>
      <c r="E600" s="31">
        <f t="shared" si="82"/>
        <v>485</v>
      </c>
      <c r="F600" s="31">
        <f t="shared" si="83"/>
        <v>-244</v>
      </c>
      <c r="G600" s="31">
        <f t="shared" si="84"/>
        <v>59536</v>
      </c>
      <c r="M600" s="31">
        <f t="shared" si="85"/>
        <v>0</v>
      </c>
      <c r="N600" s="31">
        <f t="shared" si="86"/>
        <v>0</v>
      </c>
      <c r="P600" s="31">
        <f t="shared" si="87"/>
        <v>0</v>
      </c>
      <c r="Q600" s="31">
        <f t="shared" si="88"/>
        <v>0</v>
      </c>
      <c r="R600" s="31">
        <f t="shared" si="89"/>
        <v>0</v>
      </c>
    </row>
    <row r="601" spans="1:18">
      <c r="A601" s="24">
        <v>36525</v>
      </c>
      <c r="B601" s="26">
        <v>6.3810000000000002</v>
      </c>
      <c r="C601" s="26">
        <v>-0.48220000000000002</v>
      </c>
      <c r="D601" s="31">
        <f t="shared" si="81"/>
        <v>54</v>
      </c>
      <c r="E601" s="31">
        <f t="shared" si="82"/>
        <v>592</v>
      </c>
      <c r="F601" s="31">
        <f t="shared" si="83"/>
        <v>-538</v>
      </c>
      <c r="G601" s="31">
        <f t="shared" si="84"/>
        <v>289444</v>
      </c>
      <c r="M601" s="31">
        <f t="shared" si="85"/>
        <v>0</v>
      </c>
      <c r="N601" s="31">
        <f t="shared" si="86"/>
        <v>0</v>
      </c>
      <c r="P601" s="31">
        <f t="shared" si="87"/>
        <v>0</v>
      </c>
      <c r="Q601" s="31">
        <f t="shared" si="88"/>
        <v>0</v>
      </c>
      <c r="R601" s="31">
        <f t="shared" si="89"/>
        <v>0</v>
      </c>
    </row>
    <row r="602" spans="1:18">
      <c r="A602" s="24">
        <v>36556</v>
      </c>
      <c r="B602" s="26">
        <v>-3.92</v>
      </c>
      <c r="C602" s="26">
        <v>-0.32719999999999999</v>
      </c>
      <c r="D602" s="31">
        <f t="shared" si="81"/>
        <v>638</v>
      </c>
      <c r="E602" s="31">
        <f t="shared" si="82"/>
        <v>571</v>
      </c>
      <c r="F602" s="31">
        <f t="shared" si="83"/>
        <v>67</v>
      </c>
      <c r="G602" s="31">
        <f t="shared" si="84"/>
        <v>4489</v>
      </c>
      <c r="M602" s="31">
        <f t="shared" si="85"/>
        <v>0</v>
      </c>
      <c r="N602" s="31">
        <f t="shared" si="86"/>
        <v>0</v>
      </c>
      <c r="P602" s="31">
        <f t="shared" si="87"/>
        <v>0</v>
      </c>
      <c r="Q602" s="31">
        <f t="shared" si="88"/>
        <v>0</v>
      </c>
      <c r="R602" s="31">
        <f t="shared" si="89"/>
        <v>0</v>
      </c>
    </row>
    <row r="603" spans="1:18">
      <c r="A603" s="24">
        <v>36585</v>
      </c>
      <c r="B603" s="26">
        <v>0.92700000000000005</v>
      </c>
      <c r="C603" s="26">
        <v>1.2092000000000001</v>
      </c>
      <c r="D603" s="31">
        <f t="shared" si="81"/>
        <v>388</v>
      </c>
      <c r="E603" s="31">
        <f t="shared" si="82"/>
        <v>182</v>
      </c>
      <c r="F603" s="31">
        <f t="shared" si="83"/>
        <v>206</v>
      </c>
      <c r="G603" s="31">
        <f t="shared" si="84"/>
        <v>42436</v>
      </c>
      <c r="M603" s="31">
        <f t="shared" si="85"/>
        <v>0</v>
      </c>
      <c r="N603" s="31">
        <f t="shared" si="86"/>
        <v>0</v>
      </c>
      <c r="P603" s="31">
        <f t="shared" si="87"/>
        <v>0</v>
      </c>
      <c r="Q603" s="31">
        <f t="shared" si="88"/>
        <v>0</v>
      </c>
      <c r="R603" s="31">
        <f t="shared" si="89"/>
        <v>0</v>
      </c>
    </row>
    <row r="604" spans="1:18">
      <c r="A604" s="24">
        <v>36616</v>
      </c>
      <c r="B604" s="26">
        <v>7.8339999999999996</v>
      </c>
      <c r="C604" s="26">
        <v>1.3166</v>
      </c>
      <c r="D604" s="31">
        <f t="shared" si="81"/>
        <v>29</v>
      </c>
      <c r="E604" s="31">
        <f t="shared" si="82"/>
        <v>170</v>
      </c>
      <c r="F604" s="31">
        <f t="shared" si="83"/>
        <v>-141</v>
      </c>
      <c r="G604" s="31">
        <f t="shared" si="84"/>
        <v>19881</v>
      </c>
      <c r="M604" s="31">
        <f t="shared" si="85"/>
        <v>0</v>
      </c>
      <c r="N604" s="31">
        <f t="shared" si="86"/>
        <v>0</v>
      </c>
      <c r="P604" s="31">
        <f t="shared" si="87"/>
        <v>0</v>
      </c>
      <c r="Q604" s="31">
        <f t="shared" si="88"/>
        <v>0</v>
      </c>
      <c r="R604" s="31">
        <f t="shared" si="89"/>
        <v>0</v>
      </c>
    </row>
    <row r="605" spans="1:18">
      <c r="A605" s="24">
        <v>36646</v>
      </c>
      <c r="B605" s="26">
        <v>-3.524</v>
      </c>
      <c r="C605" s="26">
        <v>-0.2853</v>
      </c>
      <c r="D605" s="31">
        <f t="shared" si="81"/>
        <v>628</v>
      </c>
      <c r="E605" s="31">
        <f t="shared" si="82"/>
        <v>564</v>
      </c>
      <c r="F605" s="31">
        <f t="shared" si="83"/>
        <v>64</v>
      </c>
      <c r="G605" s="31">
        <f t="shared" si="84"/>
        <v>4096</v>
      </c>
      <c r="M605" s="31">
        <f t="shared" si="85"/>
        <v>0</v>
      </c>
      <c r="N605" s="31">
        <f t="shared" si="86"/>
        <v>0</v>
      </c>
      <c r="P605" s="31">
        <f t="shared" si="87"/>
        <v>0</v>
      </c>
      <c r="Q605" s="31">
        <f t="shared" si="88"/>
        <v>0</v>
      </c>
      <c r="R605" s="31">
        <f t="shared" si="89"/>
        <v>0</v>
      </c>
    </row>
    <row r="606" spans="1:18">
      <c r="A606" s="24">
        <v>36677</v>
      </c>
      <c r="B606" s="26">
        <v>-2.8090000000000002</v>
      </c>
      <c r="C606" s="26">
        <v>-4.5900000000000003E-2</v>
      </c>
      <c r="D606" s="31">
        <f t="shared" si="81"/>
        <v>609</v>
      </c>
      <c r="E606" s="31">
        <f t="shared" si="82"/>
        <v>499</v>
      </c>
      <c r="F606" s="31">
        <f t="shared" si="83"/>
        <v>110</v>
      </c>
      <c r="G606" s="31">
        <f t="shared" si="84"/>
        <v>12100</v>
      </c>
      <c r="M606" s="31">
        <f t="shared" si="85"/>
        <v>0</v>
      </c>
      <c r="N606" s="31">
        <f t="shared" si="86"/>
        <v>0</v>
      </c>
      <c r="P606" s="31">
        <f t="shared" si="87"/>
        <v>0</v>
      </c>
      <c r="Q606" s="31">
        <f t="shared" si="88"/>
        <v>0</v>
      </c>
      <c r="R606" s="31">
        <f t="shared" si="89"/>
        <v>0</v>
      </c>
    </row>
    <row r="607" spans="1:18">
      <c r="A607" s="24">
        <v>36707</v>
      </c>
      <c r="B607" s="26">
        <v>2.9609999999999999</v>
      </c>
      <c r="C607" s="26">
        <v>2.0802999999999998</v>
      </c>
      <c r="D607" s="31">
        <f t="shared" si="81"/>
        <v>230</v>
      </c>
      <c r="E607" s="31">
        <f t="shared" si="82"/>
        <v>81</v>
      </c>
      <c r="F607" s="31">
        <f t="shared" si="83"/>
        <v>149</v>
      </c>
      <c r="G607" s="31">
        <f t="shared" si="84"/>
        <v>22201</v>
      </c>
      <c r="M607" s="31">
        <f t="shared" si="85"/>
        <v>0</v>
      </c>
      <c r="N607" s="31">
        <f t="shared" si="86"/>
        <v>0</v>
      </c>
      <c r="P607" s="31">
        <f t="shared" si="87"/>
        <v>0</v>
      </c>
      <c r="Q607" s="31">
        <f t="shared" si="88"/>
        <v>0</v>
      </c>
      <c r="R607" s="31">
        <f t="shared" si="89"/>
        <v>0</v>
      </c>
    </row>
    <row r="608" spans="1:18">
      <c r="A608" s="24">
        <v>36738</v>
      </c>
      <c r="B608" s="26">
        <v>-1.768</v>
      </c>
      <c r="C608" s="26">
        <v>0.90769999999999995</v>
      </c>
      <c r="D608" s="31">
        <f t="shared" si="81"/>
        <v>556</v>
      </c>
      <c r="E608" s="31">
        <f t="shared" si="82"/>
        <v>235</v>
      </c>
      <c r="F608" s="31">
        <f t="shared" si="83"/>
        <v>321</v>
      </c>
      <c r="G608" s="31">
        <f t="shared" si="84"/>
        <v>103041</v>
      </c>
      <c r="M608" s="31">
        <f t="shared" si="85"/>
        <v>0</v>
      </c>
      <c r="N608" s="31">
        <f t="shared" si="86"/>
        <v>0</v>
      </c>
      <c r="P608" s="31">
        <f t="shared" si="87"/>
        <v>0</v>
      </c>
      <c r="Q608" s="31">
        <f t="shared" si="88"/>
        <v>0</v>
      </c>
      <c r="R608" s="31">
        <f t="shared" si="89"/>
        <v>0</v>
      </c>
    </row>
    <row r="609" spans="1:18">
      <c r="A609" s="24">
        <v>36769</v>
      </c>
      <c r="B609" s="26">
        <v>7.4160000000000004</v>
      </c>
      <c r="C609" s="26">
        <v>1.4528000000000001</v>
      </c>
      <c r="D609" s="31">
        <f t="shared" si="81"/>
        <v>35</v>
      </c>
      <c r="E609" s="31">
        <f t="shared" si="82"/>
        <v>146</v>
      </c>
      <c r="F609" s="31">
        <f t="shared" si="83"/>
        <v>-111</v>
      </c>
      <c r="G609" s="31">
        <f t="shared" si="84"/>
        <v>12321</v>
      </c>
      <c r="M609" s="31">
        <f t="shared" si="85"/>
        <v>0</v>
      </c>
      <c r="N609" s="31">
        <f t="shared" si="86"/>
        <v>0</v>
      </c>
      <c r="P609" s="31">
        <f t="shared" si="87"/>
        <v>0</v>
      </c>
      <c r="Q609" s="31">
        <f t="shared" si="88"/>
        <v>0</v>
      </c>
      <c r="R609" s="31">
        <f t="shared" si="89"/>
        <v>0</v>
      </c>
    </row>
    <row r="610" spans="1:18">
      <c r="A610" s="24">
        <v>36799</v>
      </c>
      <c r="B610" s="26">
        <v>-4.5279999999999996</v>
      </c>
      <c r="C610" s="26">
        <v>0.63490000000000002</v>
      </c>
      <c r="D610" s="31">
        <f t="shared" si="81"/>
        <v>657</v>
      </c>
      <c r="E610" s="31">
        <f t="shared" si="82"/>
        <v>289</v>
      </c>
      <c r="F610" s="31">
        <f t="shared" si="83"/>
        <v>368</v>
      </c>
      <c r="G610" s="31">
        <f t="shared" si="84"/>
        <v>135424</v>
      </c>
      <c r="M610" s="31">
        <f t="shared" si="85"/>
        <v>0</v>
      </c>
      <c r="N610" s="31">
        <f t="shared" si="86"/>
        <v>0</v>
      </c>
      <c r="P610" s="31">
        <f t="shared" si="87"/>
        <v>0</v>
      </c>
      <c r="Q610" s="31">
        <f t="shared" si="88"/>
        <v>0</v>
      </c>
      <c r="R610" s="31">
        <f t="shared" si="89"/>
        <v>0</v>
      </c>
    </row>
    <row r="611" spans="1:18">
      <c r="A611" s="24">
        <v>36830</v>
      </c>
      <c r="B611" s="26">
        <v>-1.4239999999999999</v>
      </c>
      <c r="C611" s="26">
        <v>0.66310000000000002</v>
      </c>
      <c r="D611" s="31">
        <f t="shared" si="81"/>
        <v>533</v>
      </c>
      <c r="E611" s="31">
        <f t="shared" si="82"/>
        <v>280</v>
      </c>
      <c r="F611" s="31">
        <f t="shared" si="83"/>
        <v>253</v>
      </c>
      <c r="G611" s="31">
        <f t="shared" si="84"/>
        <v>64009</v>
      </c>
      <c r="M611" s="31">
        <f t="shared" si="85"/>
        <v>0</v>
      </c>
      <c r="N611" s="31">
        <f t="shared" si="86"/>
        <v>0</v>
      </c>
      <c r="P611" s="31">
        <f t="shared" si="87"/>
        <v>0</v>
      </c>
      <c r="Q611" s="31">
        <f t="shared" si="88"/>
        <v>0</v>
      </c>
      <c r="R611" s="31">
        <f t="shared" si="89"/>
        <v>0</v>
      </c>
    </row>
    <row r="612" spans="1:18">
      <c r="A612" s="24">
        <v>36860</v>
      </c>
      <c r="B612" s="26">
        <v>-9.2170000000000005</v>
      </c>
      <c r="C612" s="26">
        <v>1.6362000000000001</v>
      </c>
      <c r="D612" s="31">
        <f t="shared" si="81"/>
        <v>710</v>
      </c>
      <c r="E612" s="31">
        <f t="shared" si="82"/>
        <v>126</v>
      </c>
      <c r="F612" s="31">
        <f t="shared" si="83"/>
        <v>584</v>
      </c>
      <c r="G612" s="31">
        <f t="shared" si="84"/>
        <v>341056</v>
      </c>
      <c r="M612" s="31">
        <f t="shared" si="85"/>
        <v>0</v>
      </c>
      <c r="N612" s="31">
        <f t="shared" si="86"/>
        <v>1</v>
      </c>
      <c r="P612" s="31">
        <f t="shared" si="87"/>
        <v>0</v>
      </c>
      <c r="Q612" s="31">
        <f t="shared" si="88"/>
        <v>0</v>
      </c>
      <c r="R612" s="31">
        <f t="shared" si="89"/>
        <v>0</v>
      </c>
    </row>
    <row r="613" spans="1:18">
      <c r="A613" s="24">
        <v>36891</v>
      </c>
      <c r="B613" s="26">
        <v>1.681</v>
      </c>
      <c r="C613" s="26">
        <v>1.8613</v>
      </c>
      <c r="D613" s="31">
        <f t="shared" si="81"/>
        <v>324</v>
      </c>
      <c r="E613" s="31">
        <f t="shared" si="82"/>
        <v>106</v>
      </c>
      <c r="F613" s="31">
        <f t="shared" si="83"/>
        <v>218</v>
      </c>
      <c r="G613" s="31">
        <f t="shared" si="84"/>
        <v>47524</v>
      </c>
      <c r="M613" s="31">
        <f t="shared" si="85"/>
        <v>0</v>
      </c>
      <c r="N613" s="31">
        <f t="shared" si="86"/>
        <v>0</v>
      </c>
      <c r="P613" s="31">
        <f t="shared" si="87"/>
        <v>0</v>
      </c>
      <c r="Q613" s="31">
        <f t="shared" si="88"/>
        <v>0</v>
      </c>
      <c r="R613" s="31">
        <f t="shared" si="89"/>
        <v>0</v>
      </c>
    </row>
    <row r="614" spans="1:18">
      <c r="A614" s="24">
        <v>36922</v>
      </c>
      <c r="B614" s="26">
        <v>3.4209999999999998</v>
      </c>
      <c r="C614" s="26">
        <v>1.6339999999999999</v>
      </c>
      <c r="D614" s="31">
        <f t="shared" si="81"/>
        <v>205</v>
      </c>
      <c r="E614" s="31">
        <f t="shared" si="82"/>
        <v>127</v>
      </c>
      <c r="F614" s="31">
        <f t="shared" si="83"/>
        <v>78</v>
      </c>
      <c r="G614" s="31">
        <f t="shared" si="84"/>
        <v>6084</v>
      </c>
      <c r="M614" s="31">
        <f t="shared" si="85"/>
        <v>0</v>
      </c>
      <c r="N614" s="31">
        <f t="shared" si="86"/>
        <v>0</v>
      </c>
      <c r="P614" s="31">
        <f t="shared" si="87"/>
        <v>0</v>
      </c>
      <c r="Q614" s="31">
        <f t="shared" si="88"/>
        <v>0</v>
      </c>
      <c r="R614" s="31">
        <f t="shared" si="89"/>
        <v>0</v>
      </c>
    </row>
    <row r="615" spans="1:18">
      <c r="A615" s="24">
        <v>36950</v>
      </c>
      <c r="B615" s="26">
        <v>-9.1370000000000005</v>
      </c>
      <c r="C615" s="26">
        <v>0.8669</v>
      </c>
      <c r="D615" s="31">
        <f t="shared" si="81"/>
        <v>709</v>
      </c>
      <c r="E615" s="31">
        <f t="shared" si="82"/>
        <v>247</v>
      </c>
      <c r="F615" s="31">
        <f t="shared" si="83"/>
        <v>462</v>
      </c>
      <c r="G615" s="31">
        <f t="shared" si="84"/>
        <v>213444</v>
      </c>
      <c r="M615" s="31">
        <f t="shared" si="85"/>
        <v>0</v>
      </c>
      <c r="N615" s="31">
        <f t="shared" si="86"/>
        <v>1</v>
      </c>
      <c r="P615" s="31">
        <f t="shared" si="87"/>
        <v>0</v>
      </c>
      <c r="Q615" s="31">
        <f t="shared" si="88"/>
        <v>0</v>
      </c>
      <c r="R615" s="31">
        <f t="shared" si="89"/>
        <v>0</v>
      </c>
    </row>
    <row r="616" spans="1:18">
      <c r="A616" s="24">
        <v>36981</v>
      </c>
      <c r="B616" s="26">
        <v>-6.5190000000000001</v>
      </c>
      <c r="C616" s="26">
        <v>0.50580000000000003</v>
      </c>
      <c r="D616" s="31">
        <f t="shared" si="81"/>
        <v>688</v>
      </c>
      <c r="E616" s="31">
        <f t="shared" si="82"/>
        <v>323</v>
      </c>
      <c r="F616" s="31">
        <f t="shared" si="83"/>
        <v>365</v>
      </c>
      <c r="G616" s="31">
        <f t="shared" si="84"/>
        <v>133225</v>
      </c>
      <c r="M616" s="31">
        <f t="shared" si="85"/>
        <v>0</v>
      </c>
      <c r="N616" s="31">
        <f t="shared" si="86"/>
        <v>0</v>
      </c>
      <c r="P616" s="31">
        <f t="shared" si="87"/>
        <v>0</v>
      </c>
      <c r="Q616" s="31">
        <f t="shared" si="88"/>
        <v>0</v>
      </c>
      <c r="R616" s="31">
        <f t="shared" si="89"/>
        <v>0</v>
      </c>
    </row>
    <row r="617" spans="1:18">
      <c r="A617" s="24">
        <v>37011</v>
      </c>
      <c r="B617" s="26">
        <v>8.02</v>
      </c>
      <c r="C617" s="26">
        <v>-0.41460000000000002</v>
      </c>
      <c r="D617" s="31">
        <f t="shared" si="81"/>
        <v>24</v>
      </c>
      <c r="E617" s="31">
        <f t="shared" si="82"/>
        <v>584</v>
      </c>
      <c r="F617" s="31">
        <f t="shared" si="83"/>
        <v>-560</v>
      </c>
      <c r="G617" s="31">
        <f t="shared" si="84"/>
        <v>313600</v>
      </c>
      <c r="M617" s="31">
        <f t="shared" si="85"/>
        <v>0</v>
      </c>
      <c r="N617" s="31">
        <f t="shared" si="86"/>
        <v>0</v>
      </c>
      <c r="P617" s="31">
        <f t="shared" si="87"/>
        <v>0</v>
      </c>
      <c r="Q617" s="31">
        <f t="shared" si="88"/>
        <v>0</v>
      </c>
      <c r="R617" s="31">
        <f t="shared" si="89"/>
        <v>0</v>
      </c>
    </row>
    <row r="618" spans="1:18">
      <c r="A618" s="24">
        <v>37042</v>
      </c>
      <c r="B618" s="26">
        <v>0.80300000000000005</v>
      </c>
      <c r="C618" s="26">
        <v>0.59730000000000005</v>
      </c>
      <c r="D618" s="31">
        <f t="shared" si="81"/>
        <v>394</v>
      </c>
      <c r="E618" s="31">
        <f t="shared" si="82"/>
        <v>296</v>
      </c>
      <c r="F618" s="31">
        <f t="shared" si="83"/>
        <v>98</v>
      </c>
      <c r="G618" s="31">
        <f t="shared" si="84"/>
        <v>9604</v>
      </c>
      <c r="M618" s="31">
        <f t="shared" si="85"/>
        <v>0</v>
      </c>
      <c r="N618" s="31">
        <f t="shared" si="86"/>
        <v>0</v>
      </c>
      <c r="P618" s="31">
        <f t="shared" si="87"/>
        <v>0</v>
      </c>
      <c r="Q618" s="31">
        <f t="shared" si="88"/>
        <v>0</v>
      </c>
      <c r="R618" s="31">
        <f t="shared" si="89"/>
        <v>0</v>
      </c>
    </row>
    <row r="619" spans="1:18">
      <c r="A619" s="24">
        <v>37072</v>
      </c>
      <c r="B619" s="26">
        <v>-1.8440000000000001</v>
      </c>
      <c r="C619" s="26">
        <v>0.37640000000000001</v>
      </c>
      <c r="D619" s="31">
        <f t="shared" si="81"/>
        <v>563</v>
      </c>
      <c r="E619" s="31">
        <f t="shared" si="82"/>
        <v>353</v>
      </c>
      <c r="F619" s="31">
        <f t="shared" si="83"/>
        <v>210</v>
      </c>
      <c r="G619" s="31">
        <f t="shared" si="84"/>
        <v>44100</v>
      </c>
      <c r="M619" s="31">
        <f t="shared" si="85"/>
        <v>0</v>
      </c>
      <c r="N619" s="31">
        <f t="shared" si="86"/>
        <v>0</v>
      </c>
      <c r="P619" s="31">
        <f t="shared" si="87"/>
        <v>0</v>
      </c>
      <c r="Q619" s="31">
        <f t="shared" si="88"/>
        <v>0</v>
      </c>
      <c r="R619" s="31">
        <f t="shared" si="89"/>
        <v>0</v>
      </c>
    </row>
    <row r="620" spans="1:18">
      <c r="A620" s="24">
        <v>37103</v>
      </c>
      <c r="B620" s="26">
        <v>-1.6479999999999999</v>
      </c>
      <c r="C620" s="26">
        <v>2.2422</v>
      </c>
      <c r="D620" s="31">
        <f t="shared" si="81"/>
        <v>548</v>
      </c>
      <c r="E620" s="31">
        <f t="shared" si="82"/>
        <v>64</v>
      </c>
      <c r="F620" s="31">
        <f t="shared" si="83"/>
        <v>484</v>
      </c>
      <c r="G620" s="31">
        <f t="shared" si="84"/>
        <v>234256</v>
      </c>
      <c r="M620" s="31">
        <f t="shared" si="85"/>
        <v>0</v>
      </c>
      <c r="N620" s="31">
        <f t="shared" si="86"/>
        <v>0</v>
      </c>
      <c r="P620" s="31">
        <f t="shared" si="87"/>
        <v>0</v>
      </c>
      <c r="Q620" s="31">
        <f t="shared" si="88"/>
        <v>0</v>
      </c>
      <c r="R620" s="31">
        <f t="shared" si="89"/>
        <v>0</v>
      </c>
    </row>
    <row r="621" spans="1:18">
      <c r="A621" s="24">
        <v>37134</v>
      </c>
      <c r="B621" s="26">
        <v>-5.9039999999999999</v>
      </c>
      <c r="C621" s="26">
        <v>1.1420999999999999</v>
      </c>
      <c r="D621" s="31">
        <f t="shared" si="81"/>
        <v>680</v>
      </c>
      <c r="E621" s="31">
        <f t="shared" si="82"/>
        <v>194</v>
      </c>
      <c r="F621" s="31">
        <f t="shared" si="83"/>
        <v>486</v>
      </c>
      <c r="G621" s="31">
        <f t="shared" si="84"/>
        <v>236196</v>
      </c>
      <c r="M621" s="31">
        <f t="shared" si="85"/>
        <v>0</v>
      </c>
      <c r="N621" s="31">
        <f t="shared" si="86"/>
        <v>0</v>
      </c>
      <c r="P621" s="31">
        <f t="shared" si="87"/>
        <v>0</v>
      </c>
      <c r="Q621" s="31">
        <f t="shared" si="88"/>
        <v>0</v>
      </c>
      <c r="R621" s="31">
        <f t="shared" si="89"/>
        <v>0</v>
      </c>
    </row>
    <row r="622" spans="1:18">
      <c r="A622" s="24">
        <v>37164</v>
      </c>
      <c r="B622" s="26">
        <v>-8.8230000000000004</v>
      </c>
      <c r="C622" s="26">
        <v>1.181</v>
      </c>
      <c r="D622" s="31">
        <f t="shared" si="81"/>
        <v>706</v>
      </c>
      <c r="E622" s="31">
        <f t="shared" si="82"/>
        <v>186</v>
      </c>
      <c r="F622" s="31">
        <f t="shared" si="83"/>
        <v>520</v>
      </c>
      <c r="G622" s="31">
        <f t="shared" si="84"/>
        <v>270400</v>
      </c>
      <c r="M622" s="31">
        <f t="shared" si="85"/>
        <v>0</v>
      </c>
      <c r="N622" s="31">
        <f t="shared" si="86"/>
        <v>0</v>
      </c>
      <c r="P622" s="31">
        <f t="shared" si="87"/>
        <v>0</v>
      </c>
      <c r="Q622" s="31">
        <f t="shared" si="88"/>
        <v>0</v>
      </c>
      <c r="R622" s="31">
        <f t="shared" si="89"/>
        <v>0</v>
      </c>
    </row>
    <row r="623" spans="1:18">
      <c r="A623" s="24">
        <v>37195</v>
      </c>
      <c r="B623" s="26">
        <v>2.327</v>
      </c>
      <c r="C623" s="26">
        <v>2.0865999999999998</v>
      </c>
      <c r="D623" s="31">
        <f t="shared" si="81"/>
        <v>266</v>
      </c>
      <c r="E623" s="31">
        <f t="shared" si="82"/>
        <v>80</v>
      </c>
      <c r="F623" s="31">
        <f t="shared" si="83"/>
        <v>186</v>
      </c>
      <c r="G623" s="31">
        <f t="shared" si="84"/>
        <v>34596</v>
      </c>
      <c r="M623" s="31">
        <f t="shared" si="85"/>
        <v>0</v>
      </c>
      <c r="N623" s="31">
        <f t="shared" si="86"/>
        <v>0</v>
      </c>
      <c r="P623" s="31">
        <f t="shared" si="87"/>
        <v>0</v>
      </c>
      <c r="Q623" s="31">
        <f t="shared" si="88"/>
        <v>0</v>
      </c>
      <c r="R623" s="31">
        <f t="shared" si="89"/>
        <v>0</v>
      </c>
    </row>
    <row r="624" spans="1:18">
      <c r="A624" s="24">
        <v>37225</v>
      </c>
      <c r="B624" s="26">
        <v>7.702</v>
      </c>
      <c r="C624" s="26">
        <v>-1.3781000000000001</v>
      </c>
      <c r="D624" s="31">
        <f t="shared" si="81"/>
        <v>30</v>
      </c>
      <c r="E624" s="31">
        <f t="shared" si="82"/>
        <v>670</v>
      </c>
      <c r="F624" s="31">
        <f t="shared" si="83"/>
        <v>-640</v>
      </c>
      <c r="G624" s="31">
        <f t="shared" si="84"/>
        <v>409600</v>
      </c>
      <c r="M624" s="31">
        <f t="shared" si="85"/>
        <v>0</v>
      </c>
      <c r="N624" s="31">
        <f t="shared" si="86"/>
        <v>0</v>
      </c>
      <c r="P624" s="31">
        <f t="shared" si="87"/>
        <v>0</v>
      </c>
      <c r="Q624" s="31">
        <f t="shared" si="88"/>
        <v>0</v>
      </c>
      <c r="R624" s="31">
        <f t="shared" si="89"/>
        <v>0</v>
      </c>
    </row>
    <row r="625" spans="1:18">
      <c r="A625" s="24">
        <v>37256</v>
      </c>
      <c r="B625" s="26">
        <v>1.409</v>
      </c>
      <c r="C625" s="26">
        <v>-0.64529999999999998</v>
      </c>
      <c r="D625" s="31">
        <f t="shared" si="81"/>
        <v>351</v>
      </c>
      <c r="E625" s="31">
        <f t="shared" si="82"/>
        <v>616</v>
      </c>
      <c r="F625" s="31">
        <f t="shared" si="83"/>
        <v>-265</v>
      </c>
      <c r="G625" s="31">
        <f t="shared" si="84"/>
        <v>70225</v>
      </c>
      <c r="M625" s="31">
        <f t="shared" si="85"/>
        <v>0</v>
      </c>
      <c r="N625" s="31">
        <f t="shared" si="86"/>
        <v>0</v>
      </c>
      <c r="P625" s="31">
        <f t="shared" si="87"/>
        <v>0</v>
      </c>
      <c r="Q625" s="31">
        <f t="shared" si="88"/>
        <v>0</v>
      </c>
      <c r="R625" s="31">
        <f t="shared" si="89"/>
        <v>0</v>
      </c>
    </row>
    <row r="626" spans="1:18">
      <c r="A626" s="24">
        <v>37287</v>
      </c>
      <c r="B626" s="26">
        <v>-1.254</v>
      </c>
      <c r="C626" s="26">
        <v>0.8044</v>
      </c>
      <c r="D626" s="31">
        <f t="shared" si="81"/>
        <v>523</v>
      </c>
      <c r="E626" s="31">
        <f t="shared" si="82"/>
        <v>257</v>
      </c>
      <c r="F626" s="31">
        <f t="shared" si="83"/>
        <v>266</v>
      </c>
      <c r="G626" s="31">
        <f t="shared" si="84"/>
        <v>70756</v>
      </c>
      <c r="M626" s="31">
        <f t="shared" si="85"/>
        <v>0</v>
      </c>
      <c r="N626" s="31">
        <f t="shared" si="86"/>
        <v>0</v>
      </c>
      <c r="P626" s="31">
        <f t="shared" si="87"/>
        <v>0</v>
      </c>
      <c r="Q626" s="31">
        <f t="shared" si="88"/>
        <v>0</v>
      </c>
      <c r="R626" s="31">
        <f t="shared" si="89"/>
        <v>0</v>
      </c>
    </row>
    <row r="627" spans="1:18">
      <c r="A627" s="24">
        <v>37315</v>
      </c>
      <c r="B627" s="26">
        <v>-2.0449999999999999</v>
      </c>
      <c r="C627" s="26">
        <v>0.97829999999999995</v>
      </c>
      <c r="D627" s="31">
        <f t="shared" si="81"/>
        <v>569</v>
      </c>
      <c r="E627" s="31">
        <f t="shared" si="82"/>
        <v>223</v>
      </c>
      <c r="F627" s="31">
        <f t="shared" si="83"/>
        <v>346</v>
      </c>
      <c r="G627" s="31">
        <f t="shared" si="84"/>
        <v>119716</v>
      </c>
      <c r="M627" s="31">
        <f t="shared" si="85"/>
        <v>0</v>
      </c>
      <c r="N627" s="31">
        <f t="shared" si="86"/>
        <v>0</v>
      </c>
      <c r="P627" s="31">
        <f t="shared" si="87"/>
        <v>0</v>
      </c>
      <c r="Q627" s="31">
        <f t="shared" si="88"/>
        <v>0</v>
      </c>
      <c r="R627" s="31">
        <f t="shared" si="89"/>
        <v>0</v>
      </c>
    </row>
    <row r="628" spans="1:18">
      <c r="A628" s="24">
        <v>37346</v>
      </c>
      <c r="B628" s="26">
        <v>4.3849999999999998</v>
      </c>
      <c r="C628" s="26">
        <v>-1.6889000000000001</v>
      </c>
      <c r="D628" s="31">
        <f t="shared" si="81"/>
        <v>143</v>
      </c>
      <c r="E628" s="31">
        <f t="shared" si="82"/>
        <v>684</v>
      </c>
      <c r="F628" s="31">
        <f t="shared" si="83"/>
        <v>-541</v>
      </c>
      <c r="G628" s="31">
        <f t="shared" si="84"/>
        <v>292681</v>
      </c>
      <c r="M628" s="31">
        <f t="shared" si="85"/>
        <v>0</v>
      </c>
      <c r="N628" s="31">
        <f t="shared" si="86"/>
        <v>0</v>
      </c>
      <c r="P628" s="31">
        <f t="shared" si="87"/>
        <v>0</v>
      </c>
      <c r="Q628" s="31">
        <f t="shared" si="88"/>
        <v>0</v>
      </c>
      <c r="R628" s="31">
        <f t="shared" si="89"/>
        <v>0</v>
      </c>
    </row>
    <row r="629" spans="1:18">
      <c r="A629" s="24">
        <v>37376</v>
      </c>
      <c r="B629" s="26">
        <v>-5.2460000000000004</v>
      </c>
      <c r="C629" s="26">
        <v>1.9248000000000001</v>
      </c>
      <c r="D629" s="31">
        <f t="shared" si="81"/>
        <v>670</v>
      </c>
      <c r="E629" s="31">
        <f t="shared" si="82"/>
        <v>96</v>
      </c>
      <c r="F629" s="31">
        <f t="shared" si="83"/>
        <v>574</v>
      </c>
      <c r="G629" s="31">
        <f t="shared" si="84"/>
        <v>329476</v>
      </c>
      <c r="M629" s="31">
        <f t="shared" si="85"/>
        <v>0</v>
      </c>
      <c r="N629" s="31">
        <f t="shared" si="86"/>
        <v>0</v>
      </c>
      <c r="P629" s="31">
        <f t="shared" si="87"/>
        <v>0</v>
      </c>
      <c r="Q629" s="31">
        <f t="shared" si="88"/>
        <v>0</v>
      </c>
      <c r="R629" s="31">
        <f t="shared" si="89"/>
        <v>0</v>
      </c>
    </row>
    <row r="630" spans="1:18">
      <c r="A630" s="24">
        <v>37407</v>
      </c>
      <c r="B630" s="26">
        <v>-1.159</v>
      </c>
      <c r="C630" s="26">
        <v>0.85599999999999998</v>
      </c>
      <c r="D630" s="31">
        <f t="shared" si="81"/>
        <v>516</v>
      </c>
      <c r="E630" s="31">
        <f t="shared" si="82"/>
        <v>250</v>
      </c>
      <c r="F630" s="31">
        <f t="shared" si="83"/>
        <v>266</v>
      </c>
      <c r="G630" s="31">
        <f t="shared" si="84"/>
        <v>70756</v>
      </c>
      <c r="M630" s="31">
        <f t="shared" si="85"/>
        <v>0</v>
      </c>
      <c r="N630" s="31">
        <f t="shared" si="86"/>
        <v>0</v>
      </c>
      <c r="P630" s="31">
        <f t="shared" si="87"/>
        <v>0</v>
      </c>
      <c r="Q630" s="31">
        <f t="shared" si="88"/>
        <v>0</v>
      </c>
      <c r="R630" s="31">
        <f t="shared" si="89"/>
        <v>0</v>
      </c>
    </row>
    <row r="631" spans="1:18">
      <c r="A631" s="24">
        <v>37437</v>
      </c>
      <c r="B631" s="26">
        <v>-7.1980000000000004</v>
      </c>
      <c r="C631" s="26">
        <v>0.91390000000000005</v>
      </c>
      <c r="D631" s="31">
        <f t="shared" si="81"/>
        <v>691</v>
      </c>
      <c r="E631" s="31">
        <f t="shared" si="82"/>
        <v>234</v>
      </c>
      <c r="F631" s="31">
        <f t="shared" si="83"/>
        <v>457</v>
      </c>
      <c r="G631" s="31">
        <f t="shared" si="84"/>
        <v>208849</v>
      </c>
      <c r="M631" s="31">
        <f t="shared" si="85"/>
        <v>0</v>
      </c>
      <c r="N631" s="31">
        <f t="shared" si="86"/>
        <v>0</v>
      </c>
      <c r="P631" s="31">
        <f t="shared" si="87"/>
        <v>0</v>
      </c>
      <c r="Q631" s="31">
        <f t="shared" si="88"/>
        <v>0</v>
      </c>
      <c r="R631" s="31">
        <f t="shared" si="89"/>
        <v>0</v>
      </c>
    </row>
    <row r="632" spans="1:18">
      <c r="A632" s="24">
        <v>37468</v>
      </c>
      <c r="B632" s="26">
        <v>-7.95</v>
      </c>
      <c r="C632" s="26">
        <v>1.3048</v>
      </c>
      <c r="D632" s="31">
        <f t="shared" si="81"/>
        <v>698</v>
      </c>
      <c r="E632" s="31">
        <f t="shared" si="82"/>
        <v>171</v>
      </c>
      <c r="F632" s="31">
        <f t="shared" si="83"/>
        <v>527</v>
      </c>
      <c r="G632" s="31">
        <f t="shared" si="84"/>
        <v>277729</v>
      </c>
      <c r="M632" s="31">
        <f t="shared" si="85"/>
        <v>0</v>
      </c>
      <c r="N632" s="31">
        <f t="shared" si="86"/>
        <v>0</v>
      </c>
      <c r="P632" s="31">
        <f t="shared" si="87"/>
        <v>0</v>
      </c>
      <c r="Q632" s="31">
        <f t="shared" si="88"/>
        <v>0</v>
      </c>
      <c r="R632" s="31">
        <f t="shared" si="89"/>
        <v>0</v>
      </c>
    </row>
    <row r="633" spans="1:18">
      <c r="A633" s="24">
        <v>37499</v>
      </c>
      <c r="B633" s="26">
        <v>0.47199999999999998</v>
      </c>
      <c r="C633" s="26">
        <v>1.6536999999999999</v>
      </c>
      <c r="D633" s="31">
        <f t="shared" si="81"/>
        <v>419</v>
      </c>
      <c r="E633" s="31">
        <f t="shared" si="82"/>
        <v>124</v>
      </c>
      <c r="F633" s="31">
        <f t="shared" si="83"/>
        <v>295</v>
      </c>
      <c r="G633" s="31">
        <f t="shared" si="84"/>
        <v>87025</v>
      </c>
      <c r="M633" s="31">
        <f t="shared" si="85"/>
        <v>0</v>
      </c>
      <c r="N633" s="31">
        <f t="shared" si="86"/>
        <v>0</v>
      </c>
      <c r="P633" s="31">
        <f t="shared" si="87"/>
        <v>0</v>
      </c>
      <c r="Q633" s="31">
        <f t="shared" si="88"/>
        <v>0</v>
      </c>
      <c r="R633" s="31">
        <f t="shared" si="89"/>
        <v>0</v>
      </c>
    </row>
    <row r="634" spans="1:18">
      <c r="A634" s="24">
        <v>37529</v>
      </c>
      <c r="B634" s="26">
        <v>-10.507</v>
      </c>
      <c r="C634" s="26">
        <v>1.6535</v>
      </c>
      <c r="D634" s="31">
        <f t="shared" si="81"/>
        <v>713</v>
      </c>
      <c r="E634" s="31">
        <f t="shared" si="82"/>
        <v>125</v>
      </c>
      <c r="F634" s="31">
        <f t="shared" si="83"/>
        <v>588</v>
      </c>
      <c r="G634" s="31">
        <f t="shared" si="84"/>
        <v>345744</v>
      </c>
      <c r="M634" s="31">
        <f t="shared" si="85"/>
        <v>0</v>
      </c>
      <c r="N634" s="31">
        <f t="shared" si="86"/>
        <v>1</v>
      </c>
      <c r="P634" s="31">
        <f t="shared" si="87"/>
        <v>0</v>
      </c>
      <c r="Q634" s="31">
        <f t="shared" si="88"/>
        <v>0</v>
      </c>
      <c r="R634" s="31">
        <f t="shared" si="89"/>
        <v>0</v>
      </c>
    </row>
    <row r="635" spans="1:18">
      <c r="A635" s="24">
        <v>37560</v>
      </c>
      <c r="B635" s="26">
        <v>7.9630000000000001</v>
      </c>
      <c r="C635" s="26">
        <v>-0.47689999999999999</v>
      </c>
      <c r="D635" s="31">
        <f t="shared" si="81"/>
        <v>26</v>
      </c>
      <c r="E635" s="31">
        <f t="shared" si="82"/>
        <v>591</v>
      </c>
      <c r="F635" s="31">
        <f t="shared" si="83"/>
        <v>-565</v>
      </c>
      <c r="G635" s="31">
        <f t="shared" si="84"/>
        <v>319225</v>
      </c>
      <c r="M635" s="31">
        <f t="shared" si="85"/>
        <v>0</v>
      </c>
      <c r="N635" s="31">
        <f t="shared" si="86"/>
        <v>0</v>
      </c>
      <c r="P635" s="31">
        <f t="shared" si="87"/>
        <v>0</v>
      </c>
      <c r="Q635" s="31">
        <f t="shared" si="88"/>
        <v>0</v>
      </c>
      <c r="R635" s="31">
        <f t="shared" si="89"/>
        <v>0</v>
      </c>
    </row>
    <row r="636" spans="1:18">
      <c r="A636" s="24">
        <v>37590</v>
      </c>
      <c r="B636" s="26">
        <v>6.0510000000000002</v>
      </c>
      <c r="C636" s="26">
        <v>-4.7699999999999999E-2</v>
      </c>
      <c r="D636" s="31">
        <f t="shared" si="81"/>
        <v>65</v>
      </c>
      <c r="E636" s="31">
        <f t="shared" si="82"/>
        <v>500</v>
      </c>
      <c r="F636" s="31">
        <f t="shared" si="83"/>
        <v>-435</v>
      </c>
      <c r="G636" s="31">
        <f t="shared" si="84"/>
        <v>189225</v>
      </c>
      <c r="M636" s="31">
        <f t="shared" si="85"/>
        <v>0</v>
      </c>
      <c r="N636" s="31">
        <f t="shared" si="86"/>
        <v>0</v>
      </c>
      <c r="P636" s="31">
        <f t="shared" si="87"/>
        <v>0</v>
      </c>
      <c r="Q636" s="31">
        <f t="shared" si="88"/>
        <v>0</v>
      </c>
      <c r="R636" s="31">
        <f t="shared" si="89"/>
        <v>0</v>
      </c>
    </row>
    <row r="637" spans="1:18">
      <c r="A637" s="24">
        <v>37621</v>
      </c>
      <c r="B637" s="26">
        <v>-5.6535000000000002</v>
      </c>
      <c r="C637" s="26">
        <v>2.0686</v>
      </c>
      <c r="D637" s="31">
        <f t="shared" si="81"/>
        <v>676</v>
      </c>
      <c r="E637" s="31">
        <f t="shared" si="82"/>
        <v>84</v>
      </c>
      <c r="F637" s="31">
        <f t="shared" si="83"/>
        <v>592</v>
      </c>
      <c r="G637" s="31">
        <f t="shared" si="84"/>
        <v>350464</v>
      </c>
      <c r="M637" s="31">
        <f t="shared" si="85"/>
        <v>0</v>
      </c>
      <c r="N637" s="31">
        <f t="shared" si="86"/>
        <v>0</v>
      </c>
      <c r="P637" s="31">
        <f t="shared" si="87"/>
        <v>0</v>
      </c>
      <c r="Q637" s="31">
        <f t="shared" si="88"/>
        <v>0</v>
      </c>
      <c r="R637" s="31">
        <f t="shared" si="89"/>
        <v>0</v>
      </c>
    </row>
    <row r="638" spans="1:18">
      <c r="A638" s="24">
        <v>37652</v>
      </c>
      <c r="B638" s="26">
        <v>-2.4468999999999999</v>
      </c>
      <c r="C638" s="26">
        <v>7.1599999999999997E-2</v>
      </c>
      <c r="D638" s="31">
        <f t="shared" si="81"/>
        <v>588</v>
      </c>
      <c r="E638" s="31">
        <f t="shared" si="82"/>
        <v>457</v>
      </c>
      <c r="F638" s="31">
        <f t="shared" si="83"/>
        <v>131</v>
      </c>
      <c r="G638" s="31">
        <f t="shared" si="84"/>
        <v>17161</v>
      </c>
      <c r="M638" s="31">
        <f t="shared" si="85"/>
        <v>0</v>
      </c>
      <c r="N638" s="31">
        <f t="shared" si="86"/>
        <v>0</v>
      </c>
      <c r="P638" s="31">
        <f t="shared" si="87"/>
        <v>0</v>
      </c>
      <c r="Q638" s="31">
        <f t="shared" si="88"/>
        <v>0</v>
      </c>
      <c r="R638" s="31">
        <f t="shared" si="89"/>
        <v>0</v>
      </c>
    </row>
    <row r="639" spans="1:18">
      <c r="A639" s="24">
        <v>37680</v>
      </c>
      <c r="B639" s="26">
        <v>-1.6452</v>
      </c>
      <c r="C639" s="26">
        <v>1.3777999999999999</v>
      </c>
      <c r="D639" s="31">
        <f t="shared" si="81"/>
        <v>547</v>
      </c>
      <c r="E639" s="31">
        <f t="shared" si="82"/>
        <v>157</v>
      </c>
      <c r="F639" s="31">
        <f t="shared" si="83"/>
        <v>390</v>
      </c>
      <c r="G639" s="31">
        <f t="shared" si="84"/>
        <v>152100</v>
      </c>
      <c r="M639" s="31">
        <f t="shared" si="85"/>
        <v>0</v>
      </c>
      <c r="N639" s="31">
        <f t="shared" si="86"/>
        <v>0</v>
      </c>
      <c r="P639" s="31">
        <f t="shared" si="87"/>
        <v>0</v>
      </c>
      <c r="Q639" s="31">
        <f t="shared" si="88"/>
        <v>0</v>
      </c>
      <c r="R639" s="31">
        <f t="shared" si="89"/>
        <v>0</v>
      </c>
    </row>
    <row r="640" spans="1:18">
      <c r="A640" s="24">
        <v>37711</v>
      </c>
      <c r="B640" s="26">
        <v>1.0516000000000001</v>
      </c>
      <c r="C640" s="26">
        <v>-0.1227</v>
      </c>
      <c r="D640" s="31">
        <f t="shared" si="81"/>
        <v>377</v>
      </c>
      <c r="E640" s="31">
        <f t="shared" si="82"/>
        <v>523</v>
      </c>
      <c r="F640" s="31">
        <f t="shared" si="83"/>
        <v>-146</v>
      </c>
      <c r="G640" s="31">
        <f t="shared" si="84"/>
        <v>21316</v>
      </c>
      <c r="M640" s="31">
        <f t="shared" si="85"/>
        <v>0</v>
      </c>
      <c r="N640" s="31">
        <f t="shared" si="86"/>
        <v>0</v>
      </c>
      <c r="P640" s="31">
        <f t="shared" si="87"/>
        <v>0</v>
      </c>
      <c r="Q640" s="31">
        <f t="shared" si="88"/>
        <v>0</v>
      </c>
      <c r="R640" s="31">
        <f t="shared" si="89"/>
        <v>0</v>
      </c>
    </row>
    <row r="641" spans="1:18">
      <c r="A641" s="24">
        <v>37741</v>
      </c>
      <c r="B641" s="26">
        <v>8.1658000000000008</v>
      </c>
      <c r="C641" s="26">
        <v>0.79610000000000003</v>
      </c>
      <c r="D641" s="31">
        <f t="shared" si="81"/>
        <v>22</v>
      </c>
      <c r="E641" s="31">
        <f t="shared" si="82"/>
        <v>260</v>
      </c>
      <c r="F641" s="31">
        <f t="shared" si="83"/>
        <v>-238</v>
      </c>
      <c r="G641" s="31">
        <f t="shared" si="84"/>
        <v>56644</v>
      </c>
      <c r="M641" s="31">
        <f t="shared" si="85"/>
        <v>0</v>
      </c>
      <c r="N641" s="31">
        <f t="shared" si="86"/>
        <v>0</v>
      </c>
      <c r="P641" s="31">
        <f t="shared" si="87"/>
        <v>0</v>
      </c>
      <c r="Q641" s="31">
        <f t="shared" si="88"/>
        <v>0</v>
      </c>
      <c r="R641" s="31">
        <f t="shared" si="89"/>
        <v>0</v>
      </c>
    </row>
    <row r="642" spans="1:18">
      <c r="A642" s="24">
        <v>37772</v>
      </c>
      <c r="B642" s="26">
        <v>6.0364000000000004</v>
      </c>
      <c r="C642" s="26">
        <v>1.8351999999999999</v>
      </c>
      <c r="D642" s="31">
        <f t="shared" si="81"/>
        <v>67</v>
      </c>
      <c r="E642" s="31">
        <f t="shared" si="82"/>
        <v>108</v>
      </c>
      <c r="F642" s="31">
        <f t="shared" si="83"/>
        <v>-41</v>
      </c>
      <c r="G642" s="31">
        <f t="shared" si="84"/>
        <v>1681</v>
      </c>
      <c r="M642" s="31">
        <f t="shared" si="85"/>
        <v>0</v>
      </c>
      <c r="N642" s="31">
        <f t="shared" si="86"/>
        <v>0</v>
      </c>
      <c r="P642" s="31">
        <f t="shared" si="87"/>
        <v>0</v>
      </c>
      <c r="Q642" s="31">
        <f t="shared" si="88"/>
        <v>0</v>
      </c>
      <c r="R642" s="31">
        <f t="shared" si="89"/>
        <v>0</v>
      </c>
    </row>
    <row r="643" spans="1:18">
      <c r="A643" s="24">
        <v>37802</v>
      </c>
      <c r="B643" s="26">
        <v>1.3494999999999999</v>
      </c>
      <c r="C643" s="26">
        <v>-0.21690000000000001</v>
      </c>
      <c r="D643" s="31">
        <f t="shared" ref="D643:D706" si="90">RANK(B643,B$2:B$721,0)</f>
        <v>357</v>
      </c>
      <c r="E643" s="31">
        <f t="shared" ref="E643:E706" si="91">RANK(C643,C$2:C$721,0)</f>
        <v>549</v>
      </c>
      <c r="F643" s="31">
        <f t="shared" ref="F643:F706" si="92">D643-E643</f>
        <v>-192</v>
      </c>
      <c r="G643" s="31">
        <f t="shared" ref="G643:G706" si="93">F643^2</f>
        <v>36864</v>
      </c>
      <c r="M643" s="31">
        <f t="shared" ref="M643:M706" si="94">IF(B643&lt;$H$4+$H$7*$H$5,1,0)</f>
        <v>0</v>
      </c>
      <c r="N643" s="31">
        <f t="shared" ref="N643:N706" si="95">IF(B643&lt;($H$4+$I$6*$H$5),1,0)</f>
        <v>0</v>
      </c>
      <c r="P643" s="31">
        <f t="shared" ref="P643:P706" si="96">IF(C643&lt;$I$4+$H$8*$I$5,1,0)</f>
        <v>0</v>
      </c>
      <c r="Q643" s="31">
        <f t="shared" ref="Q643:Q706" si="97">IF(C643&lt;$I$4+$I$6*$I$5,1,0)</f>
        <v>0</v>
      </c>
      <c r="R643" s="31">
        <f t="shared" ref="R643:R706" si="98">IF(C643&gt;$I$4-$I$6*$I$5,1,0)</f>
        <v>0</v>
      </c>
    </row>
    <row r="644" spans="1:18">
      <c r="A644" s="24">
        <v>37833</v>
      </c>
      <c r="B644" s="26">
        <v>2.294</v>
      </c>
      <c r="C644" s="26">
        <v>-3.3727</v>
      </c>
      <c r="D644" s="31">
        <f t="shared" si="90"/>
        <v>268</v>
      </c>
      <c r="E644" s="31">
        <f t="shared" si="91"/>
        <v>716</v>
      </c>
      <c r="F644" s="31">
        <f t="shared" si="92"/>
        <v>-448</v>
      </c>
      <c r="G644" s="31">
        <f t="shared" si="93"/>
        <v>200704</v>
      </c>
      <c r="M644" s="31">
        <f t="shared" si="94"/>
        <v>0</v>
      </c>
      <c r="N644" s="31">
        <f t="shared" si="95"/>
        <v>0</v>
      </c>
      <c r="P644" s="31">
        <f t="shared" si="96"/>
        <v>0</v>
      </c>
      <c r="Q644" s="31">
        <f t="shared" si="97"/>
        <v>1</v>
      </c>
      <c r="R644" s="31">
        <f t="shared" si="98"/>
        <v>0</v>
      </c>
    </row>
    <row r="645" spans="1:18">
      <c r="A645" s="24">
        <v>37864</v>
      </c>
      <c r="B645" s="26">
        <v>2.2160000000000002</v>
      </c>
      <c r="C645" s="26">
        <v>0.65939999999999999</v>
      </c>
      <c r="D645" s="31">
        <f t="shared" si="90"/>
        <v>273</v>
      </c>
      <c r="E645" s="31">
        <f t="shared" si="91"/>
        <v>283</v>
      </c>
      <c r="F645" s="31">
        <f t="shared" si="92"/>
        <v>-10</v>
      </c>
      <c r="G645" s="31">
        <f t="shared" si="93"/>
        <v>100</v>
      </c>
      <c r="M645" s="31">
        <f t="shared" si="94"/>
        <v>0</v>
      </c>
      <c r="N645" s="31">
        <f t="shared" si="95"/>
        <v>0</v>
      </c>
      <c r="P645" s="31">
        <f t="shared" si="96"/>
        <v>0</v>
      </c>
      <c r="Q645" s="31">
        <f t="shared" si="97"/>
        <v>0</v>
      </c>
      <c r="R645" s="31">
        <f t="shared" si="98"/>
        <v>0</v>
      </c>
    </row>
    <row r="646" spans="1:18">
      <c r="A646" s="24">
        <v>37894</v>
      </c>
      <c r="B646" s="26">
        <v>-1.0857000000000001</v>
      </c>
      <c r="C646" s="26">
        <v>2.6587000000000001</v>
      </c>
      <c r="D646" s="31">
        <f t="shared" si="90"/>
        <v>511</v>
      </c>
      <c r="E646" s="31">
        <f t="shared" si="91"/>
        <v>44</v>
      </c>
      <c r="F646" s="31">
        <f t="shared" si="92"/>
        <v>467</v>
      </c>
      <c r="G646" s="31">
        <f t="shared" si="93"/>
        <v>218089</v>
      </c>
      <c r="M646" s="31">
        <f t="shared" si="94"/>
        <v>0</v>
      </c>
      <c r="N646" s="31">
        <f t="shared" si="95"/>
        <v>0</v>
      </c>
      <c r="P646" s="31">
        <f t="shared" si="96"/>
        <v>0</v>
      </c>
      <c r="Q646" s="31">
        <f t="shared" si="97"/>
        <v>0</v>
      </c>
      <c r="R646" s="31">
        <f t="shared" si="98"/>
        <v>0</v>
      </c>
    </row>
    <row r="647" spans="1:18">
      <c r="A647" s="24">
        <v>37925</v>
      </c>
      <c r="B647" s="26">
        <v>6.0518999999999998</v>
      </c>
      <c r="C647" s="26">
        <v>-0.93879999999999997</v>
      </c>
      <c r="D647" s="31">
        <f t="shared" si="90"/>
        <v>64</v>
      </c>
      <c r="E647" s="31">
        <f t="shared" si="91"/>
        <v>645</v>
      </c>
      <c r="F647" s="31">
        <f t="shared" si="92"/>
        <v>-581</v>
      </c>
      <c r="G647" s="31">
        <f t="shared" si="93"/>
        <v>337561</v>
      </c>
      <c r="M647" s="31">
        <f t="shared" si="94"/>
        <v>0</v>
      </c>
      <c r="N647" s="31">
        <f t="shared" si="95"/>
        <v>0</v>
      </c>
      <c r="P647" s="31">
        <f t="shared" si="96"/>
        <v>0</v>
      </c>
      <c r="Q647" s="31">
        <f t="shared" si="97"/>
        <v>0</v>
      </c>
      <c r="R647" s="31">
        <f t="shared" si="98"/>
        <v>0</v>
      </c>
    </row>
    <row r="648" spans="1:18">
      <c r="A648" s="24">
        <v>37955</v>
      </c>
      <c r="B648" s="26">
        <v>1.3842000000000001</v>
      </c>
      <c r="C648" s="26">
        <v>0.23849999999999999</v>
      </c>
      <c r="D648" s="31">
        <f t="shared" si="90"/>
        <v>354</v>
      </c>
      <c r="E648" s="31">
        <f t="shared" si="91"/>
        <v>396</v>
      </c>
      <c r="F648" s="31">
        <f t="shared" si="92"/>
        <v>-42</v>
      </c>
      <c r="G648" s="31">
        <f t="shared" si="93"/>
        <v>1764</v>
      </c>
      <c r="M648" s="31">
        <f t="shared" si="94"/>
        <v>0</v>
      </c>
      <c r="N648" s="31">
        <f t="shared" si="95"/>
        <v>0</v>
      </c>
      <c r="P648" s="31">
        <f t="shared" si="96"/>
        <v>0</v>
      </c>
      <c r="Q648" s="31">
        <f t="shared" si="97"/>
        <v>0</v>
      </c>
      <c r="R648" s="31">
        <f t="shared" si="98"/>
        <v>0</v>
      </c>
    </row>
    <row r="649" spans="1:18">
      <c r="A649" s="24">
        <v>37986</v>
      </c>
      <c r="B649" s="26">
        <v>4.5789</v>
      </c>
      <c r="C649" s="26">
        <v>1.0182</v>
      </c>
      <c r="D649" s="31">
        <f t="shared" si="90"/>
        <v>130</v>
      </c>
      <c r="E649" s="31">
        <f t="shared" si="91"/>
        <v>217</v>
      </c>
      <c r="F649" s="31">
        <f t="shared" si="92"/>
        <v>-87</v>
      </c>
      <c r="G649" s="31">
        <f t="shared" si="93"/>
        <v>7569</v>
      </c>
      <c r="M649" s="31">
        <f t="shared" si="94"/>
        <v>0</v>
      </c>
      <c r="N649" s="31">
        <f t="shared" si="95"/>
        <v>0</v>
      </c>
      <c r="P649" s="31">
        <f t="shared" si="96"/>
        <v>0</v>
      </c>
      <c r="Q649" s="31">
        <f t="shared" si="97"/>
        <v>0</v>
      </c>
      <c r="R649" s="31">
        <f t="shared" si="98"/>
        <v>0</v>
      </c>
    </row>
    <row r="650" spans="1:18">
      <c r="A650" s="24">
        <v>38017</v>
      </c>
      <c r="B650" s="26">
        <v>2.0886999999999998</v>
      </c>
      <c r="C650" s="26">
        <v>0.80220000000000002</v>
      </c>
      <c r="D650" s="31">
        <f t="shared" si="90"/>
        <v>286</v>
      </c>
      <c r="E650" s="31">
        <f t="shared" si="91"/>
        <v>258</v>
      </c>
      <c r="F650" s="31">
        <f t="shared" si="92"/>
        <v>28</v>
      </c>
      <c r="G650" s="31">
        <f t="shared" si="93"/>
        <v>784</v>
      </c>
      <c r="M650" s="31">
        <f t="shared" si="94"/>
        <v>0</v>
      </c>
      <c r="N650" s="31">
        <f t="shared" si="95"/>
        <v>0</v>
      </c>
      <c r="P650" s="31">
        <f t="shared" si="96"/>
        <v>0</v>
      </c>
      <c r="Q650" s="31">
        <f t="shared" si="97"/>
        <v>0</v>
      </c>
      <c r="R650" s="31">
        <f t="shared" si="98"/>
        <v>0</v>
      </c>
    </row>
    <row r="651" spans="1:18">
      <c r="A651" s="24">
        <v>38046</v>
      </c>
      <c r="B651" s="26">
        <v>1.353</v>
      </c>
      <c r="C651" s="26">
        <v>1.0859000000000001</v>
      </c>
      <c r="D651" s="31">
        <f t="shared" si="90"/>
        <v>356</v>
      </c>
      <c r="E651" s="31">
        <f t="shared" si="91"/>
        <v>203</v>
      </c>
      <c r="F651" s="31">
        <f t="shared" si="92"/>
        <v>153</v>
      </c>
      <c r="G651" s="31">
        <f t="shared" si="93"/>
        <v>23409</v>
      </c>
      <c r="M651" s="31">
        <f t="shared" si="94"/>
        <v>0</v>
      </c>
      <c r="N651" s="31">
        <f t="shared" si="95"/>
        <v>0</v>
      </c>
      <c r="P651" s="31">
        <f t="shared" si="96"/>
        <v>0</v>
      </c>
      <c r="Q651" s="31">
        <f t="shared" si="97"/>
        <v>0</v>
      </c>
      <c r="R651" s="31">
        <f t="shared" si="98"/>
        <v>0</v>
      </c>
    </row>
    <row r="652" spans="1:18">
      <c r="A652" s="24">
        <v>38077</v>
      </c>
      <c r="B652" s="26">
        <v>-1.1757</v>
      </c>
      <c r="C652" s="26">
        <v>0.74839999999999995</v>
      </c>
      <c r="D652" s="31">
        <f t="shared" si="90"/>
        <v>517</v>
      </c>
      <c r="E652" s="31">
        <f t="shared" si="91"/>
        <v>267</v>
      </c>
      <c r="F652" s="31">
        <f t="shared" si="92"/>
        <v>250</v>
      </c>
      <c r="G652" s="31">
        <f t="shared" si="93"/>
        <v>62500</v>
      </c>
      <c r="M652" s="31">
        <f t="shared" si="94"/>
        <v>0</v>
      </c>
      <c r="N652" s="31">
        <f t="shared" si="95"/>
        <v>0</v>
      </c>
      <c r="P652" s="31">
        <f t="shared" si="96"/>
        <v>0</v>
      </c>
      <c r="Q652" s="31">
        <f t="shared" si="97"/>
        <v>0</v>
      </c>
      <c r="R652" s="31">
        <f t="shared" si="98"/>
        <v>0</v>
      </c>
    </row>
    <row r="653" spans="1:18">
      <c r="A653" s="24">
        <v>38107</v>
      </c>
      <c r="B653" s="26">
        <v>-2.0825999999999998</v>
      </c>
      <c r="C653" s="26">
        <v>-2.6143999999999998</v>
      </c>
      <c r="D653" s="31">
        <f t="shared" si="90"/>
        <v>574</v>
      </c>
      <c r="E653" s="31">
        <f t="shared" si="91"/>
        <v>706</v>
      </c>
      <c r="F653" s="31">
        <f t="shared" si="92"/>
        <v>-132</v>
      </c>
      <c r="G653" s="31">
        <f t="shared" si="93"/>
        <v>17424</v>
      </c>
      <c r="M653" s="31">
        <f t="shared" si="94"/>
        <v>0</v>
      </c>
      <c r="N653" s="31">
        <f t="shared" si="95"/>
        <v>0</v>
      </c>
      <c r="P653" s="31">
        <f t="shared" si="96"/>
        <v>0</v>
      </c>
      <c r="Q653" s="31">
        <f t="shared" si="97"/>
        <v>0</v>
      </c>
      <c r="R653" s="31">
        <f t="shared" si="98"/>
        <v>0</v>
      </c>
    </row>
    <row r="654" spans="1:18">
      <c r="A654" s="24">
        <v>38138</v>
      </c>
      <c r="B654" s="26">
        <v>1.4554</v>
      </c>
      <c r="C654" s="26">
        <v>-0.40560000000000002</v>
      </c>
      <c r="D654" s="31">
        <f t="shared" si="90"/>
        <v>349</v>
      </c>
      <c r="E654" s="31">
        <f t="shared" si="91"/>
        <v>581</v>
      </c>
      <c r="F654" s="31">
        <f t="shared" si="92"/>
        <v>-232</v>
      </c>
      <c r="G654" s="31">
        <f t="shared" si="93"/>
        <v>53824</v>
      </c>
      <c r="M654" s="31">
        <f t="shared" si="94"/>
        <v>0</v>
      </c>
      <c r="N654" s="31">
        <f t="shared" si="95"/>
        <v>0</v>
      </c>
      <c r="P654" s="31">
        <f t="shared" si="96"/>
        <v>0</v>
      </c>
      <c r="Q654" s="31">
        <f t="shared" si="97"/>
        <v>0</v>
      </c>
      <c r="R654" s="31">
        <f t="shared" si="98"/>
        <v>0</v>
      </c>
    </row>
    <row r="655" spans="1:18">
      <c r="A655" s="24">
        <v>38168</v>
      </c>
      <c r="B655" s="26">
        <v>2.0053999999999998</v>
      </c>
      <c r="C655" s="26">
        <v>0.57289999999999996</v>
      </c>
      <c r="D655" s="31">
        <f t="shared" si="90"/>
        <v>293</v>
      </c>
      <c r="E655" s="31">
        <f t="shared" si="91"/>
        <v>302</v>
      </c>
      <c r="F655" s="31">
        <f t="shared" si="92"/>
        <v>-9</v>
      </c>
      <c r="G655" s="31">
        <f t="shared" si="93"/>
        <v>81</v>
      </c>
      <c r="M655" s="31">
        <f t="shared" si="94"/>
        <v>0</v>
      </c>
      <c r="N655" s="31">
        <f t="shared" si="95"/>
        <v>0</v>
      </c>
      <c r="P655" s="31">
        <f t="shared" si="96"/>
        <v>0</v>
      </c>
      <c r="Q655" s="31">
        <f t="shared" si="97"/>
        <v>0</v>
      </c>
      <c r="R655" s="31">
        <f t="shared" si="98"/>
        <v>0</v>
      </c>
    </row>
    <row r="656" spans="1:18">
      <c r="A656" s="24">
        <v>38199</v>
      </c>
      <c r="B656" s="26">
        <v>-3.7927</v>
      </c>
      <c r="C656" s="26">
        <v>0.99780000000000002</v>
      </c>
      <c r="D656" s="31">
        <f t="shared" si="90"/>
        <v>635</v>
      </c>
      <c r="E656" s="31">
        <f t="shared" si="91"/>
        <v>221</v>
      </c>
      <c r="F656" s="31">
        <f t="shared" si="92"/>
        <v>414</v>
      </c>
      <c r="G656" s="31">
        <f t="shared" si="93"/>
        <v>171396</v>
      </c>
      <c r="M656" s="31">
        <f t="shared" si="94"/>
        <v>0</v>
      </c>
      <c r="N656" s="31">
        <f t="shared" si="95"/>
        <v>0</v>
      </c>
      <c r="P656" s="31">
        <f t="shared" si="96"/>
        <v>0</v>
      </c>
      <c r="Q656" s="31">
        <f t="shared" si="97"/>
        <v>0</v>
      </c>
      <c r="R656" s="31">
        <f t="shared" si="98"/>
        <v>0</v>
      </c>
    </row>
    <row r="657" spans="1:18">
      <c r="A657" s="24">
        <v>38230</v>
      </c>
      <c r="B657" s="26">
        <v>0.40150000000000002</v>
      </c>
      <c r="C657" s="26">
        <v>1.9140999999999999</v>
      </c>
      <c r="D657" s="31">
        <f t="shared" si="90"/>
        <v>422</v>
      </c>
      <c r="E657" s="31">
        <f t="shared" si="91"/>
        <v>99</v>
      </c>
      <c r="F657" s="31">
        <f t="shared" si="92"/>
        <v>323</v>
      </c>
      <c r="G657" s="31">
        <f t="shared" si="93"/>
        <v>104329</v>
      </c>
      <c r="M657" s="31">
        <f t="shared" si="94"/>
        <v>0</v>
      </c>
      <c r="N657" s="31">
        <f t="shared" si="95"/>
        <v>0</v>
      </c>
      <c r="P657" s="31">
        <f t="shared" si="96"/>
        <v>0</v>
      </c>
      <c r="Q657" s="31">
        <f t="shared" si="97"/>
        <v>0</v>
      </c>
      <c r="R657" s="31">
        <f t="shared" si="98"/>
        <v>0</v>
      </c>
    </row>
    <row r="658" spans="1:18">
      <c r="A658" s="24">
        <v>38260</v>
      </c>
      <c r="B658" s="26">
        <v>1.5483</v>
      </c>
      <c r="C658" s="26">
        <v>0.27110000000000001</v>
      </c>
      <c r="D658" s="31">
        <f t="shared" si="90"/>
        <v>339</v>
      </c>
      <c r="E658" s="31">
        <f t="shared" si="91"/>
        <v>386</v>
      </c>
      <c r="F658" s="31">
        <f t="shared" si="92"/>
        <v>-47</v>
      </c>
      <c r="G658" s="31">
        <f t="shared" si="93"/>
        <v>2209</v>
      </c>
      <c r="M658" s="31">
        <f t="shared" si="94"/>
        <v>0</v>
      </c>
      <c r="N658" s="31">
        <f t="shared" si="95"/>
        <v>0</v>
      </c>
      <c r="P658" s="31">
        <f t="shared" si="96"/>
        <v>0</v>
      </c>
      <c r="Q658" s="31">
        <f t="shared" si="97"/>
        <v>0</v>
      </c>
      <c r="R658" s="31">
        <f t="shared" si="98"/>
        <v>0</v>
      </c>
    </row>
    <row r="659" spans="1:18">
      <c r="A659" s="24">
        <v>38291</v>
      </c>
      <c r="B659" s="26">
        <v>1.639</v>
      </c>
      <c r="C659" s="26">
        <v>0.84630000000000005</v>
      </c>
      <c r="D659" s="31">
        <f t="shared" si="90"/>
        <v>329</v>
      </c>
      <c r="E659" s="31">
        <f t="shared" si="91"/>
        <v>252</v>
      </c>
      <c r="F659" s="31">
        <f t="shared" si="92"/>
        <v>77</v>
      </c>
      <c r="G659" s="31">
        <f t="shared" si="93"/>
        <v>5929</v>
      </c>
      <c r="M659" s="31">
        <f t="shared" si="94"/>
        <v>0</v>
      </c>
      <c r="N659" s="31">
        <f t="shared" si="95"/>
        <v>0</v>
      </c>
      <c r="P659" s="31">
        <f t="shared" si="96"/>
        <v>0</v>
      </c>
      <c r="Q659" s="31">
        <f t="shared" si="97"/>
        <v>0</v>
      </c>
      <c r="R659" s="31">
        <f t="shared" si="98"/>
        <v>0</v>
      </c>
    </row>
    <row r="660" spans="1:18">
      <c r="A660" s="24">
        <v>38321</v>
      </c>
      <c r="B660" s="26">
        <v>4.6497999999999999</v>
      </c>
      <c r="C660" s="26">
        <v>-0.8024</v>
      </c>
      <c r="D660" s="31">
        <f t="shared" si="90"/>
        <v>125</v>
      </c>
      <c r="E660" s="31">
        <f t="shared" si="91"/>
        <v>626</v>
      </c>
      <c r="F660" s="31">
        <f t="shared" si="92"/>
        <v>-501</v>
      </c>
      <c r="G660" s="31">
        <f t="shared" si="93"/>
        <v>251001</v>
      </c>
      <c r="M660" s="31">
        <f t="shared" si="94"/>
        <v>0</v>
      </c>
      <c r="N660" s="31">
        <f t="shared" si="95"/>
        <v>0</v>
      </c>
      <c r="P660" s="31">
        <f t="shared" si="96"/>
        <v>0</v>
      </c>
      <c r="Q660" s="31">
        <f t="shared" si="97"/>
        <v>0</v>
      </c>
      <c r="R660" s="31">
        <f t="shared" si="98"/>
        <v>0</v>
      </c>
    </row>
    <row r="661" spans="1:18">
      <c r="A661" s="24">
        <v>38352</v>
      </c>
      <c r="B661" s="26">
        <v>3.5522</v>
      </c>
      <c r="C661" s="26">
        <v>0.92769999999999997</v>
      </c>
      <c r="D661" s="31">
        <f t="shared" si="90"/>
        <v>198</v>
      </c>
      <c r="E661" s="31">
        <f t="shared" si="91"/>
        <v>232</v>
      </c>
      <c r="F661" s="31">
        <f t="shared" si="92"/>
        <v>-34</v>
      </c>
      <c r="G661" s="31">
        <f t="shared" si="93"/>
        <v>1156</v>
      </c>
      <c r="M661" s="31">
        <f t="shared" si="94"/>
        <v>0</v>
      </c>
      <c r="N661" s="31">
        <f t="shared" si="95"/>
        <v>0</v>
      </c>
      <c r="P661" s="31">
        <f t="shared" si="96"/>
        <v>0</v>
      </c>
      <c r="Q661" s="31">
        <f t="shared" si="97"/>
        <v>0</v>
      </c>
      <c r="R661" s="31">
        <f t="shared" si="98"/>
        <v>0</v>
      </c>
    </row>
    <row r="662" spans="1:18">
      <c r="A662" s="24">
        <v>38383</v>
      </c>
      <c r="B662" s="26">
        <v>-2.6677</v>
      </c>
      <c r="C662" s="26">
        <v>0.62980000000000003</v>
      </c>
      <c r="D662" s="31">
        <f t="shared" si="90"/>
        <v>597</v>
      </c>
      <c r="E662" s="31">
        <f t="shared" si="91"/>
        <v>291</v>
      </c>
      <c r="F662" s="31">
        <f t="shared" si="92"/>
        <v>306</v>
      </c>
      <c r="G662" s="31">
        <f t="shared" si="93"/>
        <v>93636</v>
      </c>
      <c r="M662" s="31">
        <f t="shared" si="94"/>
        <v>0</v>
      </c>
      <c r="N662" s="31">
        <f t="shared" si="95"/>
        <v>0</v>
      </c>
      <c r="P662" s="31">
        <f t="shared" si="96"/>
        <v>0</v>
      </c>
      <c r="Q662" s="31">
        <f t="shared" si="97"/>
        <v>0</v>
      </c>
      <c r="R662" s="31">
        <f t="shared" si="98"/>
        <v>0</v>
      </c>
    </row>
    <row r="663" spans="1:18">
      <c r="A663" s="24">
        <v>38411</v>
      </c>
      <c r="B663" s="26">
        <v>2.1844000000000001</v>
      </c>
      <c r="C663" s="26">
        <v>-0.59370000000000001</v>
      </c>
      <c r="D663" s="31">
        <f t="shared" si="90"/>
        <v>279</v>
      </c>
      <c r="E663" s="31">
        <f t="shared" si="91"/>
        <v>611</v>
      </c>
      <c r="F663" s="31">
        <f t="shared" si="92"/>
        <v>-332</v>
      </c>
      <c r="G663" s="31">
        <f t="shared" si="93"/>
        <v>110224</v>
      </c>
      <c r="M663" s="31">
        <f t="shared" si="94"/>
        <v>0</v>
      </c>
      <c r="N663" s="31">
        <f t="shared" si="95"/>
        <v>0</v>
      </c>
      <c r="P663" s="31">
        <f t="shared" si="96"/>
        <v>0</v>
      </c>
      <c r="Q663" s="31">
        <f t="shared" si="97"/>
        <v>0</v>
      </c>
      <c r="R663" s="31">
        <f t="shared" si="98"/>
        <v>0</v>
      </c>
    </row>
    <row r="664" spans="1:18">
      <c r="A664" s="24">
        <v>38442</v>
      </c>
      <c r="B664" s="26">
        <v>-1.7065999999999999</v>
      </c>
      <c r="C664" s="26">
        <v>-0.51729999999999998</v>
      </c>
      <c r="D664" s="31">
        <f t="shared" si="90"/>
        <v>552</v>
      </c>
      <c r="E664" s="31">
        <f t="shared" si="91"/>
        <v>597</v>
      </c>
      <c r="F664" s="31">
        <f t="shared" si="92"/>
        <v>-45</v>
      </c>
      <c r="G664" s="31">
        <f t="shared" si="93"/>
        <v>2025</v>
      </c>
      <c r="M664" s="31">
        <f t="shared" si="94"/>
        <v>0</v>
      </c>
      <c r="N664" s="31">
        <f t="shared" si="95"/>
        <v>0</v>
      </c>
      <c r="P664" s="31">
        <f t="shared" si="96"/>
        <v>0</v>
      </c>
      <c r="Q664" s="31">
        <f t="shared" si="97"/>
        <v>0</v>
      </c>
      <c r="R664" s="31">
        <f t="shared" si="98"/>
        <v>0</v>
      </c>
    </row>
    <row r="665" spans="1:18">
      <c r="A665" s="24">
        <v>38472</v>
      </c>
      <c r="B665" s="26">
        <v>-2.2421000000000002</v>
      </c>
      <c r="C665" s="26">
        <v>1.3594999999999999</v>
      </c>
      <c r="D665" s="31">
        <f t="shared" si="90"/>
        <v>581</v>
      </c>
      <c r="E665" s="31">
        <f t="shared" si="91"/>
        <v>162</v>
      </c>
      <c r="F665" s="31">
        <f t="shared" si="92"/>
        <v>419</v>
      </c>
      <c r="G665" s="31">
        <f t="shared" si="93"/>
        <v>175561</v>
      </c>
      <c r="M665" s="31">
        <f t="shared" si="94"/>
        <v>0</v>
      </c>
      <c r="N665" s="31">
        <f t="shared" si="95"/>
        <v>0</v>
      </c>
      <c r="P665" s="31">
        <f t="shared" si="96"/>
        <v>0</v>
      </c>
      <c r="Q665" s="31">
        <f t="shared" si="97"/>
        <v>0</v>
      </c>
      <c r="R665" s="31">
        <f t="shared" si="98"/>
        <v>0</v>
      </c>
    </row>
    <row r="666" spans="1:18">
      <c r="A666" s="24">
        <v>38503</v>
      </c>
      <c r="B666" s="26">
        <v>3.85</v>
      </c>
      <c r="C666" s="26">
        <v>1.0889</v>
      </c>
      <c r="D666" s="31">
        <f t="shared" si="90"/>
        <v>181</v>
      </c>
      <c r="E666" s="31">
        <f t="shared" si="91"/>
        <v>202</v>
      </c>
      <c r="F666" s="31">
        <f t="shared" si="92"/>
        <v>-21</v>
      </c>
      <c r="G666" s="31">
        <f t="shared" si="93"/>
        <v>441</v>
      </c>
      <c r="M666" s="31">
        <f t="shared" si="94"/>
        <v>0</v>
      </c>
      <c r="N666" s="31">
        <f t="shared" si="95"/>
        <v>0</v>
      </c>
      <c r="P666" s="31">
        <f t="shared" si="96"/>
        <v>0</v>
      </c>
      <c r="Q666" s="31">
        <f t="shared" si="97"/>
        <v>0</v>
      </c>
      <c r="R666" s="31">
        <f t="shared" si="98"/>
        <v>0</v>
      </c>
    </row>
    <row r="667" spans="1:18">
      <c r="A667" s="24">
        <v>38533</v>
      </c>
      <c r="B667" s="26">
        <v>0.81920000000000004</v>
      </c>
      <c r="C667" s="26">
        <v>0.54759999999999998</v>
      </c>
      <c r="D667" s="31">
        <f t="shared" si="90"/>
        <v>393</v>
      </c>
      <c r="E667" s="31">
        <f t="shared" si="91"/>
        <v>310</v>
      </c>
      <c r="F667" s="31">
        <f t="shared" si="92"/>
        <v>83</v>
      </c>
      <c r="G667" s="31">
        <f t="shared" si="93"/>
        <v>6889</v>
      </c>
      <c r="M667" s="31">
        <f t="shared" si="94"/>
        <v>0</v>
      </c>
      <c r="N667" s="31">
        <f t="shared" si="95"/>
        <v>0</v>
      </c>
      <c r="P667" s="31">
        <f t="shared" si="96"/>
        <v>0</v>
      </c>
      <c r="Q667" s="31">
        <f t="shared" si="97"/>
        <v>0</v>
      </c>
      <c r="R667" s="31">
        <f t="shared" si="98"/>
        <v>0</v>
      </c>
    </row>
    <row r="668" spans="1:18">
      <c r="A668" s="24">
        <v>38564</v>
      </c>
      <c r="B668" s="26">
        <v>4.1474000000000002</v>
      </c>
      <c r="C668" s="26">
        <v>-0.90749999999999997</v>
      </c>
      <c r="D668" s="31">
        <f t="shared" si="90"/>
        <v>157</v>
      </c>
      <c r="E668" s="31">
        <f t="shared" si="91"/>
        <v>641</v>
      </c>
      <c r="F668" s="31">
        <f t="shared" si="92"/>
        <v>-484</v>
      </c>
      <c r="G668" s="31">
        <f t="shared" si="93"/>
        <v>234256</v>
      </c>
      <c r="M668" s="31">
        <f t="shared" si="94"/>
        <v>0</v>
      </c>
      <c r="N668" s="31">
        <f t="shared" si="95"/>
        <v>0</v>
      </c>
      <c r="P668" s="31">
        <f t="shared" si="96"/>
        <v>0</v>
      </c>
      <c r="Q668" s="31">
        <f t="shared" si="97"/>
        <v>0</v>
      </c>
      <c r="R668" s="31">
        <f t="shared" si="98"/>
        <v>0</v>
      </c>
    </row>
    <row r="669" spans="1:18">
      <c r="A669" s="24">
        <v>38595</v>
      </c>
      <c r="B669" s="26">
        <v>-1.0206999999999999</v>
      </c>
      <c r="C669" s="26">
        <v>1.2799</v>
      </c>
      <c r="D669" s="31">
        <f t="shared" si="90"/>
        <v>506</v>
      </c>
      <c r="E669" s="31">
        <f t="shared" si="91"/>
        <v>174</v>
      </c>
      <c r="F669" s="31">
        <f t="shared" si="92"/>
        <v>332</v>
      </c>
      <c r="G669" s="31">
        <f t="shared" si="93"/>
        <v>110224</v>
      </c>
      <c r="M669" s="31">
        <f t="shared" si="94"/>
        <v>0</v>
      </c>
      <c r="N669" s="31">
        <f t="shared" si="95"/>
        <v>0</v>
      </c>
      <c r="P669" s="31">
        <f t="shared" si="96"/>
        <v>0</v>
      </c>
      <c r="Q669" s="31">
        <f t="shared" si="97"/>
        <v>0</v>
      </c>
      <c r="R669" s="31">
        <f t="shared" si="98"/>
        <v>0</v>
      </c>
    </row>
    <row r="670" spans="1:18">
      <c r="A670" s="24">
        <v>38625</v>
      </c>
      <c r="B670" s="26">
        <v>0.8478</v>
      </c>
      <c r="C670" s="26">
        <v>-1.0343</v>
      </c>
      <c r="D670" s="31">
        <f t="shared" si="90"/>
        <v>392</v>
      </c>
      <c r="E670" s="31">
        <f t="shared" si="91"/>
        <v>656</v>
      </c>
      <c r="F670" s="31">
        <f t="shared" si="92"/>
        <v>-264</v>
      </c>
      <c r="G670" s="31">
        <f t="shared" si="93"/>
        <v>69696</v>
      </c>
      <c r="M670" s="31">
        <f t="shared" si="94"/>
        <v>0</v>
      </c>
      <c r="N670" s="31">
        <f t="shared" si="95"/>
        <v>0</v>
      </c>
      <c r="P670" s="31">
        <f t="shared" si="96"/>
        <v>0</v>
      </c>
      <c r="Q670" s="31">
        <f t="shared" si="97"/>
        <v>0</v>
      </c>
      <c r="R670" s="31">
        <f t="shared" si="98"/>
        <v>0</v>
      </c>
    </row>
    <row r="671" spans="1:18">
      <c r="A671" s="24">
        <v>38656</v>
      </c>
      <c r="B671" s="26">
        <v>-1.8959999999999999</v>
      </c>
      <c r="C671" s="26">
        <v>-0.8024</v>
      </c>
      <c r="D671" s="31">
        <f t="shared" si="90"/>
        <v>565</v>
      </c>
      <c r="E671" s="31">
        <f t="shared" si="91"/>
        <v>626</v>
      </c>
      <c r="F671" s="31">
        <f t="shared" si="92"/>
        <v>-61</v>
      </c>
      <c r="G671" s="31">
        <f t="shared" si="93"/>
        <v>3721</v>
      </c>
      <c r="M671" s="31">
        <f t="shared" si="94"/>
        <v>0</v>
      </c>
      <c r="N671" s="31">
        <f t="shared" si="95"/>
        <v>0</v>
      </c>
      <c r="P671" s="31">
        <f t="shared" si="96"/>
        <v>0</v>
      </c>
      <c r="Q671" s="31">
        <f t="shared" si="97"/>
        <v>0</v>
      </c>
      <c r="R671" s="31">
        <f t="shared" si="98"/>
        <v>0</v>
      </c>
    </row>
    <row r="672" spans="1:18">
      <c r="A672" s="24">
        <v>38686</v>
      </c>
      <c r="B672" s="26">
        <v>3.9235000000000002</v>
      </c>
      <c r="C672" s="26">
        <v>0.44409999999999999</v>
      </c>
      <c r="D672" s="31">
        <f t="shared" si="90"/>
        <v>175</v>
      </c>
      <c r="E672" s="31">
        <f t="shared" si="91"/>
        <v>334</v>
      </c>
      <c r="F672" s="31">
        <f t="shared" si="92"/>
        <v>-159</v>
      </c>
      <c r="G672" s="31">
        <f t="shared" si="93"/>
        <v>25281</v>
      </c>
      <c r="M672" s="31">
        <f t="shared" si="94"/>
        <v>0</v>
      </c>
      <c r="N672" s="31">
        <f t="shared" si="95"/>
        <v>0</v>
      </c>
      <c r="P672" s="31">
        <f t="shared" si="96"/>
        <v>0</v>
      </c>
      <c r="Q672" s="31">
        <f t="shared" si="97"/>
        <v>0</v>
      </c>
      <c r="R672" s="31">
        <f t="shared" si="98"/>
        <v>0</v>
      </c>
    </row>
    <row r="673" spans="1:18">
      <c r="A673" s="24">
        <v>38717</v>
      </c>
      <c r="B673" s="26">
        <v>7.9500000000000001E-2</v>
      </c>
      <c r="C673" s="26">
        <v>0.95679999999999998</v>
      </c>
      <c r="D673" s="31">
        <f t="shared" si="90"/>
        <v>445</v>
      </c>
      <c r="E673" s="31">
        <f t="shared" si="91"/>
        <v>226</v>
      </c>
      <c r="F673" s="31">
        <f t="shared" si="92"/>
        <v>219</v>
      </c>
      <c r="G673" s="31">
        <f t="shared" si="93"/>
        <v>47961</v>
      </c>
      <c r="M673" s="31">
        <f t="shared" si="94"/>
        <v>0</v>
      </c>
      <c r="N673" s="31">
        <f t="shared" si="95"/>
        <v>0</v>
      </c>
      <c r="P673" s="31">
        <f t="shared" si="96"/>
        <v>0</v>
      </c>
      <c r="Q673" s="31">
        <f t="shared" si="97"/>
        <v>0</v>
      </c>
      <c r="R673" s="31">
        <f t="shared" si="98"/>
        <v>0</v>
      </c>
    </row>
    <row r="674" spans="1:18">
      <c r="A674" s="30">
        <v>38748</v>
      </c>
      <c r="B674" s="26">
        <v>3.4868000000000001</v>
      </c>
      <c r="C674" s="26">
        <v>6.7999999999999996E-3</v>
      </c>
      <c r="D674" s="31">
        <f t="shared" si="90"/>
        <v>200</v>
      </c>
      <c r="E674" s="31">
        <f t="shared" si="91"/>
        <v>482</v>
      </c>
      <c r="F674" s="31">
        <f t="shared" si="92"/>
        <v>-282</v>
      </c>
      <c r="G674" s="31">
        <f t="shared" si="93"/>
        <v>79524</v>
      </c>
      <c r="M674" s="31">
        <f t="shared" si="94"/>
        <v>0</v>
      </c>
      <c r="N674" s="31">
        <f t="shared" si="95"/>
        <v>0</v>
      </c>
      <c r="P674" s="31">
        <f t="shared" si="96"/>
        <v>0</v>
      </c>
      <c r="Q674" s="31">
        <f t="shared" si="97"/>
        <v>0</v>
      </c>
      <c r="R674" s="31">
        <f t="shared" si="98"/>
        <v>0</v>
      </c>
    </row>
    <row r="675" spans="1:18">
      <c r="A675" s="30">
        <v>38776</v>
      </c>
      <c r="B675" s="26">
        <v>0.15049999999999999</v>
      </c>
      <c r="C675" s="26">
        <v>0.33760000000000001</v>
      </c>
      <c r="D675" s="31">
        <f t="shared" si="90"/>
        <v>439</v>
      </c>
      <c r="E675" s="31">
        <f t="shared" si="91"/>
        <v>365</v>
      </c>
      <c r="F675" s="31">
        <f t="shared" si="92"/>
        <v>74</v>
      </c>
      <c r="G675" s="31">
        <f t="shared" si="93"/>
        <v>5476</v>
      </c>
      <c r="M675" s="31">
        <f t="shared" si="94"/>
        <v>0</v>
      </c>
      <c r="N675" s="31">
        <f t="shared" si="95"/>
        <v>0</v>
      </c>
      <c r="P675" s="31">
        <f t="shared" si="96"/>
        <v>0</v>
      </c>
      <c r="Q675" s="31">
        <f t="shared" si="97"/>
        <v>0</v>
      </c>
      <c r="R675" s="31">
        <f t="shared" si="98"/>
        <v>0</v>
      </c>
    </row>
    <row r="676" spans="1:18">
      <c r="A676" s="24">
        <v>38807</v>
      </c>
      <c r="B676" s="28">
        <v>1.802</v>
      </c>
      <c r="C676" s="28">
        <v>-0.999</v>
      </c>
      <c r="D676" s="31">
        <f t="shared" si="90"/>
        <v>314</v>
      </c>
      <c r="E676" s="31">
        <f t="shared" si="91"/>
        <v>650</v>
      </c>
      <c r="F676" s="31">
        <f t="shared" si="92"/>
        <v>-336</v>
      </c>
      <c r="G676" s="31">
        <f t="shared" si="93"/>
        <v>112896</v>
      </c>
      <c r="M676" s="31">
        <f t="shared" si="94"/>
        <v>0</v>
      </c>
      <c r="N676" s="31">
        <f t="shared" si="95"/>
        <v>0</v>
      </c>
      <c r="P676" s="31">
        <f t="shared" si="96"/>
        <v>0</v>
      </c>
      <c r="Q676" s="31">
        <f t="shared" si="97"/>
        <v>0</v>
      </c>
      <c r="R676" s="31">
        <f t="shared" si="98"/>
        <v>0</v>
      </c>
    </row>
    <row r="677" spans="1:18">
      <c r="A677" s="24">
        <v>38837</v>
      </c>
      <c r="B677" s="28">
        <v>1.0730999999999999</v>
      </c>
      <c r="C677" s="28">
        <v>-0.1867</v>
      </c>
      <c r="D677" s="31">
        <f t="shared" si="90"/>
        <v>373</v>
      </c>
      <c r="E677" s="31">
        <f t="shared" si="91"/>
        <v>542</v>
      </c>
      <c r="F677" s="31">
        <f t="shared" si="92"/>
        <v>-169</v>
      </c>
      <c r="G677" s="31">
        <f t="shared" si="93"/>
        <v>28561</v>
      </c>
      <c r="M677" s="31">
        <f t="shared" si="94"/>
        <v>0</v>
      </c>
      <c r="N677" s="31">
        <f t="shared" si="95"/>
        <v>0</v>
      </c>
      <c r="P677" s="31">
        <f t="shared" si="96"/>
        <v>0</v>
      </c>
      <c r="Q677" s="31">
        <f t="shared" si="97"/>
        <v>0</v>
      </c>
      <c r="R677" s="31">
        <f t="shared" si="98"/>
        <v>0</v>
      </c>
    </row>
    <row r="678" spans="1:18">
      <c r="A678" s="24">
        <v>38868</v>
      </c>
      <c r="B678" s="28">
        <v>-3.2406999999999999</v>
      </c>
      <c r="C678" s="28">
        <v>-0.1104</v>
      </c>
      <c r="D678" s="31">
        <f t="shared" si="90"/>
        <v>621</v>
      </c>
      <c r="E678" s="31">
        <f t="shared" si="91"/>
        <v>521</v>
      </c>
      <c r="F678" s="31">
        <f t="shared" si="92"/>
        <v>100</v>
      </c>
      <c r="G678" s="31">
        <f t="shared" si="93"/>
        <v>10000</v>
      </c>
      <c r="M678" s="31">
        <f t="shared" si="94"/>
        <v>0</v>
      </c>
      <c r="N678" s="31">
        <f t="shared" si="95"/>
        <v>0</v>
      </c>
      <c r="P678" s="31">
        <f t="shared" si="96"/>
        <v>0</v>
      </c>
      <c r="Q678" s="31">
        <f t="shared" si="97"/>
        <v>0</v>
      </c>
      <c r="R678" s="31">
        <f t="shared" si="98"/>
        <v>0</v>
      </c>
    </row>
    <row r="679" spans="1:18">
      <c r="A679" s="24">
        <v>38898</v>
      </c>
      <c r="B679" s="28">
        <v>0.2039</v>
      </c>
      <c r="C679" s="28">
        <v>0.21129999999999999</v>
      </c>
      <c r="D679" s="31">
        <f t="shared" si="90"/>
        <v>434</v>
      </c>
      <c r="E679" s="31">
        <f t="shared" si="91"/>
        <v>401</v>
      </c>
      <c r="F679" s="31">
        <f t="shared" si="92"/>
        <v>33</v>
      </c>
      <c r="G679" s="31">
        <f t="shared" si="93"/>
        <v>1089</v>
      </c>
      <c r="M679" s="31">
        <f t="shared" si="94"/>
        <v>0</v>
      </c>
      <c r="N679" s="31">
        <f t="shared" si="95"/>
        <v>0</v>
      </c>
      <c r="P679" s="31">
        <f t="shared" si="96"/>
        <v>0</v>
      </c>
      <c r="Q679" s="31">
        <f t="shared" si="97"/>
        <v>0</v>
      </c>
      <c r="R679" s="31">
        <f t="shared" si="98"/>
        <v>0</v>
      </c>
    </row>
    <row r="680" spans="1:18">
      <c r="A680" s="24">
        <v>38929</v>
      </c>
      <c r="B680" s="28">
        <v>-0.15959999999999999</v>
      </c>
      <c r="C680" s="28">
        <v>1.3563000000000001</v>
      </c>
      <c r="D680" s="31">
        <f t="shared" si="90"/>
        <v>459</v>
      </c>
      <c r="E680" s="31">
        <f t="shared" si="91"/>
        <v>164</v>
      </c>
      <c r="F680" s="31">
        <f t="shared" si="92"/>
        <v>295</v>
      </c>
      <c r="G680" s="31">
        <f t="shared" si="93"/>
        <v>87025</v>
      </c>
      <c r="M680" s="31">
        <f t="shared" si="94"/>
        <v>0</v>
      </c>
      <c r="N680" s="31">
        <f t="shared" si="95"/>
        <v>0</v>
      </c>
      <c r="P680" s="31">
        <f t="shared" si="96"/>
        <v>0</v>
      </c>
      <c r="Q680" s="31">
        <f t="shared" si="97"/>
        <v>0</v>
      </c>
      <c r="R680" s="31">
        <f t="shared" si="98"/>
        <v>0</v>
      </c>
    </row>
    <row r="681" spans="1:18">
      <c r="A681" s="24">
        <v>38960</v>
      </c>
      <c r="B681" s="28">
        <v>2.44</v>
      </c>
      <c r="C681" s="28">
        <v>1.5398000000000001</v>
      </c>
      <c r="D681" s="31">
        <f t="shared" si="90"/>
        <v>261</v>
      </c>
      <c r="E681" s="31">
        <f t="shared" si="91"/>
        <v>137</v>
      </c>
      <c r="F681" s="31">
        <f t="shared" si="92"/>
        <v>124</v>
      </c>
      <c r="G681" s="31">
        <f t="shared" si="93"/>
        <v>15376</v>
      </c>
      <c r="M681" s="31">
        <f t="shared" si="94"/>
        <v>0</v>
      </c>
      <c r="N681" s="31">
        <f t="shared" si="95"/>
        <v>0</v>
      </c>
      <c r="P681" s="31">
        <f t="shared" si="96"/>
        <v>0</v>
      </c>
      <c r="Q681" s="31">
        <f t="shared" si="97"/>
        <v>0</v>
      </c>
      <c r="R681" s="31">
        <f t="shared" si="98"/>
        <v>0</v>
      </c>
    </row>
    <row r="682" spans="1:18">
      <c r="A682" s="24">
        <v>38990</v>
      </c>
      <c r="B682" s="28">
        <v>2.2151999999999998</v>
      </c>
      <c r="C682" s="28">
        <v>0.87839999999999996</v>
      </c>
      <c r="D682" s="31">
        <f t="shared" si="90"/>
        <v>274</v>
      </c>
      <c r="E682" s="31">
        <f t="shared" si="91"/>
        <v>244</v>
      </c>
      <c r="F682" s="31">
        <f t="shared" si="92"/>
        <v>30</v>
      </c>
      <c r="G682" s="31">
        <f t="shared" si="93"/>
        <v>900</v>
      </c>
      <c r="M682" s="31">
        <f t="shared" si="94"/>
        <v>0</v>
      </c>
      <c r="N682" s="31">
        <f t="shared" si="95"/>
        <v>0</v>
      </c>
      <c r="P682" s="31">
        <f t="shared" si="96"/>
        <v>0</v>
      </c>
      <c r="Q682" s="31">
        <f t="shared" si="97"/>
        <v>0</v>
      </c>
      <c r="R682" s="31">
        <f t="shared" si="98"/>
        <v>0</v>
      </c>
    </row>
    <row r="683" spans="1:18">
      <c r="A683" s="24">
        <v>39020</v>
      </c>
      <c r="B683" s="28">
        <v>3.6475</v>
      </c>
      <c r="C683" s="28">
        <v>0.66549999999999998</v>
      </c>
      <c r="D683" s="31">
        <f t="shared" si="90"/>
        <v>191</v>
      </c>
      <c r="E683" s="31">
        <f t="shared" si="91"/>
        <v>278</v>
      </c>
      <c r="F683" s="31">
        <f t="shared" si="92"/>
        <v>-87</v>
      </c>
      <c r="G683" s="31">
        <f t="shared" si="93"/>
        <v>7569</v>
      </c>
      <c r="M683" s="31">
        <f t="shared" si="94"/>
        <v>0</v>
      </c>
      <c r="N683" s="31">
        <f t="shared" si="95"/>
        <v>0</v>
      </c>
      <c r="P683" s="31">
        <f t="shared" si="96"/>
        <v>0</v>
      </c>
      <c r="Q683" s="31">
        <f t="shared" si="97"/>
        <v>0</v>
      </c>
      <c r="R683" s="31">
        <f t="shared" si="98"/>
        <v>0</v>
      </c>
    </row>
    <row r="684" spans="1:18">
      <c r="A684" s="24">
        <v>39051</v>
      </c>
      <c r="B684" s="28">
        <v>2.1959</v>
      </c>
      <c r="C684" s="28">
        <v>1.1661999999999999</v>
      </c>
      <c r="D684" s="31">
        <f t="shared" si="90"/>
        <v>276</v>
      </c>
      <c r="E684" s="31">
        <f t="shared" si="91"/>
        <v>188</v>
      </c>
      <c r="F684" s="31">
        <f t="shared" si="92"/>
        <v>88</v>
      </c>
      <c r="G684" s="31">
        <f t="shared" si="93"/>
        <v>7744</v>
      </c>
      <c r="M684" s="31">
        <f t="shared" si="94"/>
        <v>0</v>
      </c>
      <c r="N684" s="31">
        <f t="shared" si="95"/>
        <v>0</v>
      </c>
      <c r="P684" s="31">
        <f t="shared" si="96"/>
        <v>0</v>
      </c>
      <c r="Q684" s="31">
        <f t="shared" si="97"/>
        <v>0</v>
      </c>
      <c r="R684" s="31">
        <f t="shared" si="98"/>
        <v>0</v>
      </c>
    </row>
    <row r="685" spans="1:18">
      <c r="A685" s="24">
        <v>39082</v>
      </c>
      <c r="B685" s="28">
        <v>1.1684000000000001</v>
      </c>
      <c r="C685" s="28">
        <v>-0.58620000000000005</v>
      </c>
      <c r="D685" s="31">
        <f t="shared" si="90"/>
        <v>365</v>
      </c>
      <c r="E685" s="31">
        <f t="shared" si="91"/>
        <v>610</v>
      </c>
      <c r="F685" s="31">
        <f t="shared" si="92"/>
        <v>-245</v>
      </c>
      <c r="G685" s="31">
        <f t="shared" si="93"/>
        <v>60025</v>
      </c>
      <c r="M685" s="31">
        <f t="shared" si="94"/>
        <v>0</v>
      </c>
      <c r="N685" s="31">
        <f t="shared" si="95"/>
        <v>0</v>
      </c>
      <c r="P685" s="31">
        <f t="shared" si="96"/>
        <v>0</v>
      </c>
      <c r="Q685" s="31">
        <f t="shared" si="97"/>
        <v>0</v>
      </c>
      <c r="R685" s="31">
        <f t="shared" si="98"/>
        <v>0</v>
      </c>
    </row>
    <row r="686" spans="1:18">
      <c r="A686" s="24">
        <v>39113</v>
      </c>
      <c r="B686" s="29">
        <v>1.8838999999999999</v>
      </c>
      <c r="C686" s="29">
        <v>-1.7299999999999999E-2</v>
      </c>
      <c r="D686" s="31">
        <f t="shared" si="90"/>
        <v>306</v>
      </c>
      <c r="E686" s="31">
        <f t="shared" si="91"/>
        <v>490</v>
      </c>
      <c r="F686" s="31">
        <f t="shared" si="92"/>
        <v>-184</v>
      </c>
      <c r="G686" s="31">
        <f t="shared" si="93"/>
        <v>33856</v>
      </c>
      <c r="M686" s="31">
        <f t="shared" si="94"/>
        <v>0</v>
      </c>
      <c r="N686" s="31">
        <f t="shared" si="95"/>
        <v>0</v>
      </c>
      <c r="P686" s="31">
        <f t="shared" si="96"/>
        <v>0</v>
      </c>
      <c r="Q686" s="31">
        <f t="shared" si="97"/>
        <v>0</v>
      </c>
      <c r="R686" s="31">
        <f t="shared" si="98"/>
        <v>0</v>
      </c>
    </row>
    <row r="687" spans="1:18">
      <c r="A687" s="24">
        <v>39141</v>
      </c>
      <c r="B687" s="29">
        <v>-1.6245000000000001</v>
      </c>
      <c r="C687" s="29">
        <v>1.5390999999999999</v>
      </c>
      <c r="D687" s="31">
        <f t="shared" si="90"/>
        <v>545</v>
      </c>
      <c r="E687" s="31">
        <f t="shared" si="91"/>
        <v>138</v>
      </c>
      <c r="F687" s="31">
        <f t="shared" si="92"/>
        <v>407</v>
      </c>
      <c r="G687" s="31">
        <f t="shared" si="93"/>
        <v>165649</v>
      </c>
      <c r="M687" s="31">
        <f t="shared" si="94"/>
        <v>0</v>
      </c>
      <c r="N687" s="31">
        <f t="shared" si="95"/>
        <v>0</v>
      </c>
      <c r="P687" s="31">
        <f t="shared" si="96"/>
        <v>0</v>
      </c>
      <c r="Q687" s="31">
        <f t="shared" si="97"/>
        <v>0</v>
      </c>
      <c r="R687" s="31">
        <f t="shared" si="98"/>
        <v>0</v>
      </c>
    </row>
    <row r="688" spans="1:18">
      <c r="A688" s="30">
        <v>39172</v>
      </c>
      <c r="B688" s="29">
        <v>1.0489999999999999</v>
      </c>
      <c r="C688" s="29">
        <v>-2.63E-2</v>
      </c>
      <c r="D688" s="31">
        <f t="shared" si="90"/>
        <v>378</v>
      </c>
      <c r="E688" s="31">
        <f t="shared" si="91"/>
        <v>493</v>
      </c>
      <c r="F688" s="31">
        <f t="shared" si="92"/>
        <v>-115</v>
      </c>
      <c r="G688" s="31">
        <f t="shared" si="93"/>
        <v>13225</v>
      </c>
      <c r="M688" s="31">
        <f t="shared" si="94"/>
        <v>0</v>
      </c>
      <c r="N688" s="31">
        <f t="shared" si="95"/>
        <v>0</v>
      </c>
      <c r="P688" s="31">
        <f t="shared" si="96"/>
        <v>0</v>
      </c>
      <c r="Q688" s="31">
        <f t="shared" si="97"/>
        <v>0</v>
      </c>
      <c r="R688" s="31">
        <f t="shared" si="98"/>
        <v>0</v>
      </c>
    </row>
    <row r="689" spans="1:18">
      <c r="A689" s="24">
        <v>39202</v>
      </c>
      <c r="B689" s="29">
        <v>3.9716</v>
      </c>
      <c r="C689" s="29">
        <v>0.55489999999999995</v>
      </c>
      <c r="D689" s="31">
        <f t="shared" si="90"/>
        <v>172</v>
      </c>
      <c r="E689" s="31">
        <f t="shared" si="91"/>
        <v>307</v>
      </c>
      <c r="F689" s="31">
        <f t="shared" si="92"/>
        <v>-135</v>
      </c>
      <c r="G689" s="31">
        <f t="shared" si="93"/>
        <v>18225</v>
      </c>
      <c r="M689" s="31">
        <f t="shared" si="94"/>
        <v>0</v>
      </c>
      <c r="N689" s="31">
        <f t="shared" si="95"/>
        <v>0</v>
      </c>
      <c r="P689" s="31">
        <f t="shared" si="96"/>
        <v>0</v>
      </c>
      <c r="Q689" s="31">
        <f t="shared" si="97"/>
        <v>0</v>
      </c>
      <c r="R689" s="31">
        <f t="shared" si="98"/>
        <v>0</v>
      </c>
    </row>
    <row r="690" spans="1:18">
      <c r="A690" s="24">
        <v>39233</v>
      </c>
      <c r="B690" s="29">
        <v>3.6553</v>
      </c>
      <c r="C690" s="29">
        <v>-0.78910000000000002</v>
      </c>
      <c r="D690" s="31">
        <f t="shared" si="90"/>
        <v>190</v>
      </c>
      <c r="E690" s="31">
        <f t="shared" si="91"/>
        <v>625</v>
      </c>
      <c r="F690" s="31">
        <f t="shared" si="92"/>
        <v>-435</v>
      </c>
      <c r="G690" s="31">
        <f t="shared" si="93"/>
        <v>189225</v>
      </c>
      <c r="M690" s="31">
        <f t="shared" si="94"/>
        <v>0</v>
      </c>
      <c r="N690" s="31">
        <f t="shared" si="95"/>
        <v>0</v>
      </c>
      <c r="P690" s="31">
        <f t="shared" si="96"/>
        <v>0</v>
      </c>
      <c r="Q690" s="31">
        <f t="shared" si="97"/>
        <v>0</v>
      </c>
      <c r="R690" s="31">
        <f t="shared" si="98"/>
        <v>0</v>
      </c>
    </row>
    <row r="691" spans="1:18">
      <c r="A691" s="24">
        <v>39263</v>
      </c>
      <c r="B691" s="29">
        <v>-1.8327</v>
      </c>
      <c r="C691" s="29">
        <v>-0.35780000000000001</v>
      </c>
      <c r="D691" s="31">
        <f t="shared" si="90"/>
        <v>561</v>
      </c>
      <c r="E691" s="31">
        <f t="shared" si="91"/>
        <v>575</v>
      </c>
      <c r="F691" s="31">
        <f t="shared" si="92"/>
        <v>-14</v>
      </c>
      <c r="G691" s="31">
        <f t="shared" si="93"/>
        <v>196</v>
      </c>
      <c r="M691" s="31">
        <f t="shared" si="94"/>
        <v>0</v>
      </c>
      <c r="N691" s="31">
        <f t="shared" si="95"/>
        <v>0</v>
      </c>
      <c r="P691" s="31">
        <f t="shared" si="96"/>
        <v>0</v>
      </c>
      <c r="Q691" s="31">
        <f t="shared" si="97"/>
        <v>0</v>
      </c>
      <c r="R691" s="31">
        <f t="shared" si="98"/>
        <v>0</v>
      </c>
    </row>
    <row r="692" spans="1:18">
      <c r="A692" s="24">
        <v>39294</v>
      </c>
      <c r="B692" s="29">
        <v>-3.4651000000000001</v>
      </c>
      <c r="C692" s="29">
        <v>0.89439999999999997</v>
      </c>
      <c r="D692" s="31">
        <f t="shared" si="90"/>
        <v>626</v>
      </c>
      <c r="E692" s="31">
        <f t="shared" si="91"/>
        <v>238</v>
      </c>
      <c r="F692" s="31">
        <f t="shared" si="92"/>
        <v>388</v>
      </c>
      <c r="G692" s="31">
        <f t="shared" si="93"/>
        <v>150544</v>
      </c>
      <c r="M692" s="31">
        <f t="shared" si="94"/>
        <v>0</v>
      </c>
      <c r="N692" s="31">
        <f t="shared" si="95"/>
        <v>0</v>
      </c>
      <c r="P692" s="31">
        <f t="shared" si="96"/>
        <v>0</v>
      </c>
      <c r="Q692" s="31">
        <f t="shared" si="97"/>
        <v>0</v>
      </c>
      <c r="R692" s="31">
        <f t="shared" si="98"/>
        <v>0</v>
      </c>
    </row>
    <row r="693" spans="1:18">
      <c r="A693" s="24">
        <v>39325</v>
      </c>
      <c r="B693" s="29">
        <v>1.4597</v>
      </c>
      <c r="C693" s="29">
        <v>1.3588</v>
      </c>
      <c r="D693" s="31">
        <f t="shared" si="90"/>
        <v>348</v>
      </c>
      <c r="E693" s="31">
        <f t="shared" si="91"/>
        <v>163</v>
      </c>
      <c r="F693" s="31">
        <f t="shared" si="92"/>
        <v>185</v>
      </c>
      <c r="G693" s="31">
        <f t="shared" si="93"/>
        <v>34225</v>
      </c>
      <c r="M693" s="31">
        <f t="shared" si="94"/>
        <v>0</v>
      </c>
      <c r="N693" s="31">
        <f t="shared" si="95"/>
        <v>0</v>
      </c>
      <c r="P693" s="31">
        <f t="shared" si="96"/>
        <v>0</v>
      </c>
      <c r="Q693" s="31">
        <f t="shared" si="97"/>
        <v>0</v>
      </c>
      <c r="R693" s="31">
        <f t="shared" si="98"/>
        <v>0</v>
      </c>
    </row>
    <row r="694" spans="1:18">
      <c r="A694" s="24">
        <v>39355</v>
      </c>
      <c r="B694" s="28">
        <v>3.6198000000000001</v>
      </c>
      <c r="C694" s="28">
        <v>0.74709999999999999</v>
      </c>
      <c r="D694" s="31">
        <f t="shared" si="90"/>
        <v>194</v>
      </c>
      <c r="E694" s="31">
        <f t="shared" si="91"/>
        <v>268</v>
      </c>
      <c r="F694" s="31">
        <f t="shared" si="92"/>
        <v>-74</v>
      </c>
      <c r="G694" s="31">
        <f t="shared" si="93"/>
        <v>5476</v>
      </c>
      <c r="M694" s="31">
        <f t="shared" si="94"/>
        <v>0</v>
      </c>
      <c r="N694" s="31">
        <f t="shared" si="95"/>
        <v>0</v>
      </c>
      <c r="P694" s="31">
        <f t="shared" si="96"/>
        <v>0</v>
      </c>
      <c r="Q694" s="31">
        <f t="shared" si="97"/>
        <v>0</v>
      </c>
      <c r="R694" s="31">
        <f t="shared" si="98"/>
        <v>0</v>
      </c>
    </row>
    <row r="695" spans="1:18">
      <c r="A695" s="24">
        <v>39386</v>
      </c>
      <c r="B695" s="28">
        <v>1.8355999999999999</v>
      </c>
      <c r="C695" s="28">
        <v>0.93500000000000005</v>
      </c>
      <c r="D695" s="31">
        <f t="shared" si="90"/>
        <v>309</v>
      </c>
      <c r="E695" s="31">
        <f t="shared" si="91"/>
        <v>230</v>
      </c>
      <c r="F695" s="31">
        <f t="shared" si="92"/>
        <v>79</v>
      </c>
      <c r="G695" s="31">
        <f t="shared" si="93"/>
        <v>6241</v>
      </c>
      <c r="M695" s="31">
        <f t="shared" si="94"/>
        <v>0</v>
      </c>
      <c r="N695" s="31">
        <f t="shared" si="95"/>
        <v>0</v>
      </c>
      <c r="P695" s="31">
        <f t="shared" si="96"/>
        <v>0</v>
      </c>
      <c r="Q695" s="31">
        <f t="shared" si="97"/>
        <v>0</v>
      </c>
      <c r="R695" s="31">
        <f t="shared" si="98"/>
        <v>0</v>
      </c>
    </row>
    <row r="696" spans="1:18">
      <c r="A696" s="24">
        <v>39416</v>
      </c>
      <c r="B696" s="28">
        <v>-4.5282999999999998</v>
      </c>
      <c r="C696" s="28">
        <v>1.9862</v>
      </c>
      <c r="D696" s="31">
        <f t="shared" si="90"/>
        <v>658</v>
      </c>
      <c r="E696" s="31">
        <f t="shared" si="91"/>
        <v>88</v>
      </c>
      <c r="F696" s="31">
        <f t="shared" si="92"/>
        <v>570</v>
      </c>
      <c r="G696" s="31">
        <f t="shared" si="93"/>
        <v>324900</v>
      </c>
      <c r="M696" s="31">
        <f t="shared" si="94"/>
        <v>0</v>
      </c>
      <c r="N696" s="31">
        <f t="shared" si="95"/>
        <v>0</v>
      </c>
      <c r="P696" s="31">
        <f t="shared" si="96"/>
        <v>0</v>
      </c>
      <c r="Q696" s="31">
        <f t="shared" si="97"/>
        <v>0</v>
      </c>
      <c r="R696" s="31">
        <f t="shared" si="98"/>
        <v>0</v>
      </c>
    </row>
    <row r="697" spans="1:18">
      <c r="A697" s="24">
        <v>39447</v>
      </c>
      <c r="B697" s="28">
        <v>-0.60360000000000003</v>
      </c>
      <c r="C697" s="28">
        <v>0.19989999999999999</v>
      </c>
      <c r="D697" s="31">
        <f t="shared" si="90"/>
        <v>486</v>
      </c>
      <c r="E697" s="31">
        <f t="shared" si="91"/>
        <v>407</v>
      </c>
      <c r="F697" s="31">
        <f t="shared" si="92"/>
        <v>79</v>
      </c>
      <c r="G697" s="31">
        <f t="shared" si="93"/>
        <v>6241</v>
      </c>
      <c r="M697" s="31">
        <f t="shared" si="94"/>
        <v>0</v>
      </c>
      <c r="N697" s="31">
        <f t="shared" si="95"/>
        <v>0</v>
      </c>
      <c r="P697" s="31">
        <f t="shared" si="96"/>
        <v>0</v>
      </c>
      <c r="Q697" s="31">
        <f t="shared" si="97"/>
        <v>0</v>
      </c>
      <c r="R697" s="31">
        <f t="shared" si="98"/>
        <v>0</v>
      </c>
    </row>
    <row r="698" spans="1:18">
      <c r="A698" s="24">
        <v>39477</v>
      </c>
      <c r="B698" s="28">
        <v>-6.0698999999999996</v>
      </c>
      <c r="C698" s="28">
        <v>1.9455</v>
      </c>
      <c r="D698" s="31">
        <f t="shared" si="90"/>
        <v>686</v>
      </c>
      <c r="E698" s="31">
        <f t="shared" si="91"/>
        <v>92</v>
      </c>
      <c r="F698" s="31">
        <f t="shared" si="92"/>
        <v>594</v>
      </c>
      <c r="G698" s="31">
        <f t="shared" si="93"/>
        <v>352836</v>
      </c>
      <c r="M698" s="31">
        <f t="shared" si="94"/>
        <v>0</v>
      </c>
      <c r="N698" s="31">
        <f t="shared" si="95"/>
        <v>0</v>
      </c>
      <c r="P698" s="31">
        <f t="shared" si="96"/>
        <v>0</v>
      </c>
      <c r="Q698" s="31">
        <f t="shared" si="97"/>
        <v>0</v>
      </c>
      <c r="R698" s="31">
        <f t="shared" si="98"/>
        <v>0</v>
      </c>
    </row>
    <row r="699" spans="1:18">
      <c r="A699" s="24">
        <v>39507</v>
      </c>
      <c r="B699" s="28">
        <v>-3.1173000000000002</v>
      </c>
      <c r="C699" s="28">
        <v>0.39179999999999998</v>
      </c>
      <c r="D699" s="31">
        <f t="shared" si="90"/>
        <v>619</v>
      </c>
      <c r="E699" s="31">
        <f t="shared" si="91"/>
        <v>349</v>
      </c>
      <c r="F699" s="31">
        <f t="shared" si="92"/>
        <v>270</v>
      </c>
      <c r="G699" s="31">
        <f t="shared" si="93"/>
        <v>72900</v>
      </c>
      <c r="M699" s="31">
        <f t="shared" si="94"/>
        <v>0</v>
      </c>
      <c r="N699" s="31">
        <f t="shared" si="95"/>
        <v>0</v>
      </c>
      <c r="P699" s="31">
        <f t="shared" si="96"/>
        <v>0</v>
      </c>
      <c r="Q699" s="31">
        <f t="shared" si="97"/>
        <v>0</v>
      </c>
      <c r="R699" s="31">
        <f t="shared" si="98"/>
        <v>0</v>
      </c>
    </row>
    <row r="700" spans="1:18">
      <c r="A700" s="24">
        <v>39538</v>
      </c>
      <c r="B700" s="28">
        <v>-0.5897</v>
      </c>
      <c r="C700" s="28">
        <v>0.27750000000000002</v>
      </c>
      <c r="D700" s="31">
        <f t="shared" si="90"/>
        <v>485</v>
      </c>
      <c r="E700" s="31">
        <f t="shared" si="91"/>
        <v>381</v>
      </c>
      <c r="F700" s="31">
        <f t="shared" si="92"/>
        <v>104</v>
      </c>
      <c r="G700" s="31">
        <f t="shared" si="93"/>
        <v>10816</v>
      </c>
      <c r="M700" s="31">
        <f t="shared" si="94"/>
        <v>0</v>
      </c>
      <c r="N700" s="31">
        <f t="shared" si="95"/>
        <v>0</v>
      </c>
      <c r="P700" s="31">
        <f t="shared" si="96"/>
        <v>0</v>
      </c>
      <c r="Q700" s="31">
        <f t="shared" si="97"/>
        <v>0</v>
      </c>
      <c r="R700" s="31">
        <f t="shared" si="98"/>
        <v>0</v>
      </c>
    </row>
    <row r="701" spans="1:18">
      <c r="A701" s="24">
        <v>39568</v>
      </c>
      <c r="B701" s="28">
        <v>4.9996999999999998</v>
      </c>
      <c r="C701" s="28">
        <v>-0.4239</v>
      </c>
      <c r="D701" s="31">
        <f t="shared" si="90"/>
        <v>110</v>
      </c>
      <c r="E701" s="31">
        <f t="shared" si="91"/>
        <v>585</v>
      </c>
      <c r="F701" s="31">
        <f t="shared" si="92"/>
        <v>-475</v>
      </c>
      <c r="G701" s="31">
        <f t="shared" si="93"/>
        <v>225625</v>
      </c>
      <c r="M701" s="31">
        <f t="shared" si="94"/>
        <v>0</v>
      </c>
      <c r="N701" s="31">
        <f t="shared" si="95"/>
        <v>0</v>
      </c>
      <c r="P701" s="31">
        <f t="shared" si="96"/>
        <v>0</v>
      </c>
      <c r="Q701" s="31">
        <f t="shared" si="97"/>
        <v>0</v>
      </c>
      <c r="R701" s="31">
        <f t="shared" si="98"/>
        <v>0</v>
      </c>
    </row>
    <row r="702" spans="1:18">
      <c r="A702" s="24">
        <v>39599</v>
      </c>
      <c r="B702" s="28">
        <v>2.0247000000000002</v>
      </c>
      <c r="C702" s="28">
        <v>-0.88439999999999996</v>
      </c>
      <c r="D702" s="31">
        <f t="shared" si="90"/>
        <v>291</v>
      </c>
      <c r="E702" s="31">
        <f t="shared" si="91"/>
        <v>637</v>
      </c>
      <c r="F702" s="31">
        <f t="shared" si="92"/>
        <v>-346</v>
      </c>
      <c r="G702" s="31">
        <f t="shared" si="93"/>
        <v>119716</v>
      </c>
      <c r="M702" s="31">
        <f t="shared" si="94"/>
        <v>0</v>
      </c>
      <c r="N702" s="31">
        <f t="shared" si="95"/>
        <v>0</v>
      </c>
      <c r="P702" s="31">
        <f t="shared" si="96"/>
        <v>0</v>
      </c>
      <c r="Q702" s="31">
        <f t="shared" si="97"/>
        <v>0</v>
      </c>
      <c r="R702" s="31">
        <f t="shared" si="98"/>
        <v>0</v>
      </c>
    </row>
    <row r="703" spans="1:18">
      <c r="A703" s="24">
        <v>39629</v>
      </c>
      <c r="B703" s="28">
        <v>-8.2791999999999994</v>
      </c>
      <c r="C703" s="28">
        <v>0.11550000000000001</v>
      </c>
      <c r="D703" s="31">
        <f t="shared" si="90"/>
        <v>703</v>
      </c>
      <c r="E703" s="31">
        <f t="shared" si="91"/>
        <v>446</v>
      </c>
      <c r="F703" s="31">
        <f t="shared" si="92"/>
        <v>257</v>
      </c>
      <c r="G703" s="31">
        <f t="shared" si="93"/>
        <v>66049</v>
      </c>
      <c r="M703" s="31">
        <f t="shared" si="94"/>
        <v>0</v>
      </c>
      <c r="N703" s="31">
        <f t="shared" si="95"/>
        <v>0</v>
      </c>
      <c r="P703" s="31">
        <f t="shared" si="96"/>
        <v>0</v>
      </c>
      <c r="Q703" s="31">
        <f t="shared" si="97"/>
        <v>0</v>
      </c>
      <c r="R703" s="31">
        <f t="shared" si="98"/>
        <v>0</v>
      </c>
    </row>
    <row r="704" spans="1:18">
      <c r="A704" s="24">
        <v>39660</v>
      </c>
      <c r="B704" s="29">
        <v>-0.74439999999999995</v>
      </c>
      <c r="C704" s="29">
        <v>-8.1900000000000001E-2</v>
      </c>
      <c r="D704" s="31">
        <f t="shared" si="90"/>
        <v>494</v>
      </c>
      <c r="E704" s="31">
        <f t="shared" si="91"/>
        <v>512</v>
      </c>
      <c r="F704" s="31">
        <f t="shared" si="92"/>
        <v>-18</v>
      </c>
      <c r="G704" s="31">
        <f t="shared" si="93"/>
        <v>324</v>
      </c>
      <c r="M704" s="31">
        <f t="shared" si="94"/>
        <v>0</v>
      </c>
      <c r="N704" s="31">
        <f t="shared" si="95"/>
        <v>0</v>
      </c>
      <c r="P704" s="31">
        <f t="shared" si="96"/>
        <v>0</v>
      </c>
      <c r="Q704" s="31">
        <f t="shared" si="97"/>
        <v>0</v>
      </c>
      <c r="R704" s="31">
        <f t="shared" si="98"/>
        <v>0</v>
      </c>
    </row>
    <row r="705" spans="1:18">
      <c r="A705" s="24">
        <v>39691</v>
      </c>
      <c r="B705" s="29">
        <v>1.5860000000000001</v>
      </c>
      <c r="C705" s="29">
        <v>1.0198</v>
      </c>
      <c r="D705" s="31">
        <f t="shared" si="90"/>
        <v>336</v>
      </c>
      <c r="E705" s="31">
        <f t="shared" si="91"/>
        <v>216</v>
      </c>
      <c r="F705" s="31">
        <f t="shared" si="92"/>
        <v>120</v>
      </c>
      <c r="G705" s="31">
        <f t="shared" si="93"/>
        <v>14400</v>
      </c>
      <c r="M705" s="31">
        <f t="shared" si="94"/>
        <v>0</v>
      </c>
      <c r="N705" s="31">
        <f t="shared" si="95"/>
        <v>0</v>
      </c>
      <c r="P705" s="31">
        <f t="shared" si="96"/>
        <v>0</v>
      </c>
      <c r="Q705" s="31">
        <f t="shared" si="97"/>
        <v>0</v>
      </c>
      <c r="R705" s="31">
        <f t="shared" si="98"/>
        <v>0</v>
      </c>
    </row>
    <row r="706" spans="1:18">
      <c r="A706" s="24">
        <v>39721</v>
      </c>
      <c r="B706" s="29">
        <v>-9.3935999999999993</v>
      </c>
      <c r="C706" s="29">
        <v>-1.0362</v>
      </c>
      <c r="D706" s="31">
        <f t="shared" si="90"/>
        <v>711</v>
      </c>
      <c r="E706" s="31">
        <f t="shared" si="91"/>
        <v>657</v>
      </c>
      <c r="F706" s="31">
        <f t="shared" si="92"/>
        <v>54</v>
      </c>
      <c r="G706" s="31">
        <f t="shared" si="93"/>
        <v>2916</v>
      </c>
      <c r="M706" s="31">
        <f t="shared" si="94"/>
        <v>0</v>
      </c>
      <c r="N706" s="31">
        <f t="shared" si="95"/>
        <v>1</v>
      </c>
      <c r="P706" s="31">
        <f t="shared" si="96"/>
        <v>0</v>
      </c>
      <c r="Q706" s="31">
        <f t="shared" si="97"/>
        <v>0</v>
      </c>
      <c r="R706" s="31">
        <f t="shared" si="98"/>
        <v>0</v>
      </c>
    </row>
    <row r="707" spans="1:18">
      <c r="A707" s="30">
        <v>39752</v>
      </c>
      <c r="B707" s="29">
        <v>-17.800999999999998</v>
      </c>
      <c r="C707" s="29">
        <v>-2.3113999999999999</v>
      </c>
      <c r="D707" s="31">
        <f t="shared" ref="D707:D721" si="99">RANK(B707,B$2:B$721,0)</f>
        <v>719</v>
      </c>
      <c r="E707" s="31">
        <f t="shared" ref="E707:E721" si="100">RANK(C707,C$2:C$721,0)</f>
        <v>702</v>
      </c>
      <c r="F707" s="31">
        <f t="shared" ref="F707:F721" si="101">D707-E707</f>
        <v>17</v>
      </c>
      <c r="G707" s="31">
        <f t="shared" ref="G707:G721" si="102">F707^2</f>
        <v>289</v>
      </c>
      <c r="M707" s="31">
        <f t="shared" ref="M707:M721" si="103">IF(B707&lt;$H$4+$H$7*$H$5,1,0)</f>
        <v>1</v>
      </c>
      <c r="N707" s="31">
        <f t="shared" ref="N707:N721" si="104">IF(B707&lt;($H$4+$I$6*$H$5),1,0)</f>
        <v>1</v>
      </c>
      <c r="P707" s="31">
        <f t="shared" ref="P707:P721" si="105">IF(C707&lt;$I$4+$H$8*$I$5,1,0)</f>
        <v>0</v>
      </c>
      <c r="Q707" s="31">
        <f t="shared" ref="Q707:Q721" si="106">IF(C707&lt;$I$4+$I$6*$I$5,1,0)</f>
        <v>0</v>
      </c>
      <c r="R707" s="31">
        <f t="shared" ref="R707:R721" si="107">IF(C707&gt;$I$4-$I$6*$I$5,1,0)</f>
        <v>0</v>
      </c>
    </row>
    <row r="708" spans="1:18">
      <c r="A708" s="30">
        <v>39782</v>
      </c>
      <c r="B708" s="29">
        <v>-8.0679999999999996</v>
      </c>
      <c r="C708" s="29">
        <v>4.5347999999999997</v>
      </c>
      <c r="D708" s="31">
        <f t="shared" si="99"/>
        <v>700</v>
      </c>
      <c r="E708" s="31">
        <f t="shared" si="100"/>
        <v>8</v>
      </c>
      <c r="F708" s="31">
        <f t="shared" si="101"/>
        <v>692</v>
      </c>
      <c r="G708" s="31">
        <f t="shared" si="102"/>
        <v>478864</v>
      </c>
      <c r="M708" s="31">
        <f t="shared" si="103"/>
        <v>0</v>
      </c>
      <c r="N708" s="31">
        <f t="shared" si="104"/>
        <v>0</v>
      </c>
      <c r="P708" s="31">
        <f t="shared" si="105"/>
        <v>0</v>
      </c>
      <c r="Q708" s="31">
        <f t="shared" si="106"/>
        <v>0</v>
      </c>
      <c r="R708" s="31">
        <f t="shared" si="107"/>
        <v>1</v>
      </c>
    </row>
    <row r="709" spans="1:18">
      <c r="A709" s="30">
        <v>39813</v>
      </c>
      <c r="B709" s="29">
        <v>2.08</v>
      </c>
      <c r="C709" s="29">
        <v>3.4567000000000001</v>
      </c>
      <c r="D709" s="31">
        <f t="shared" si="99"/>
        <v>287</v>
      </c>
      <c r="E709" s="31">
        <f t="shared" si="100"/>
        <v>24</v>
      </c>
      <c r="F709" s="31">
        <f t="shared" si="101"/>
        <v>263</v>
      </c>
      <c r="G709" s="31">
        <f t="shared" si="102"/>
        <v>69169</v>
      </c>
      <c r="M709" s="31">
        <f t="shared" si="103"/>
        <v>0</v>
      </c>
      <c r="N709" s="31">
        <f t="shared" si="104"/>
        <v>0</v>
      </c>
      <c r="P709" s="31">
        <f t="shared" si="105"/>
        <v>0</v>
      </c>
      <c r="Q709" s="31">
        <f t="shared" si="106"/>
        <v>0</v>
      </c>
      <c r="R709" s="31">
        <f t="shared" si="107"/>
        <v>0</v>
      </c>
    </row>
    <row r="710" spans="1:18">
      <c r="A710" s="30">
        <v>39844</v>
      </c>
      <c r="B710" s="29">
        <v>-8.6127000000000002</v>
      </c>
      <c r="C710" s="29">
        <v>-0.87270000000000003</v>
      </c>
      <c r="D710" s="31">
        <f t="shared" si="99"/>
        <v>705</v>
      </c>
      <c r="E710" s="31">
        <f t="shared" si="100"/>
        <v>634</v>
      </c>
      <c r="F710" s="31">
        <f t="shared" si="101"/>
        <v>71</v>
      </c>
      <c r="G710" s="31">
        <f t="shared" si="102"/>
        <v>5041</v>
      </c>
      <c r="M710" s="31">
        <f t="shared" si="103"/>
        <v>0</v>
      </c>
      <c r="N710" s="31">
        <f t="shared" si="104"/>
        <v>0</v>
      </c>
      <c r="P710" s="31">
        <f t="shared" si="105"/>
        <v>0</v>
      </c>
      <c r="Q710" s="31">
        <f t="shared" si="106"/>
        <v>0</v>
      </c>
      <c r="R710" s="31">
        <f t="shared" si="107"/>
        <v>0</v>
      </c>
    </row>
    <row r="711" spans="1:18">
      <c r="A711" s="30">
        <v>39872</v>
      </c>
      <c r="B711" s="29">
        <v>-10.619</v>
      </c>
      <c r="C711" s="29">
        <v>-0.28660000000000002</v>
      </c>
      <c r="D711" s="31">
        <f t="shared" si="99"/>
        <v>714</v>
      </c>
      <c r="E711" s="31">
        <f t="shared" si="100"/>
        <v>565</v>
      </c>
      <c r="F711" s="31">
        <f t="shared" si="101"/>
        <v>149</v>
      </c>
      <c r="G711" s="31">
        <f t="shared" si="102"/>
        <v>22201</v>
      </c>
      <c r="M711" s="31">
        <f t="shared" si="103"/>
        <v>0</v>
      </c>
      <c r="N711" s="31">
        <f t="shared" si="104"/>
        <v>1</v>
      </c>
      <c r="P711" s="31">
        <f t="shared" si="105"/>
        <v>0</v>
      </c>
      <c r="Q711" s="31">
        <f t="shared" si="106"/>
        <v>0</v>
      </c>
      <c r="R711" s="31">
        <f t="shared" si="107"/>
        <v>0</v>
      </c>
    </row>
    <row r="712" spans="1:18">
      <c r="A712" s="30">
        <v>39903</v>
      </c>
      <c r="B712" s="29">
        <v>8.7561</v>
      </c>
      <c r="C712" s="29">
        <v>1.4096</v>
      </c>
      <c r="D712" s="31">
        <f t="shared" si="99"/>
        <v>15</v>
      </c>
      <c r="E712" s="31">
        <f t="shared" si="100"/>
        <v>152</v>
      </c>
      <c r="F712" s="31">
        <f t="shared" si="101"/>
        <v>-137</v>
      </c>
      <c r="G712" s="31">
        <f t="shared" si="102"/>
        <v>18769</v>
      </c>
      <c r="M712" s="31">
        <f t="shared" si="103"/>
        <v>0</v>
      </c>
      <c r="N712" s="31">
        <f t="shared" si="104"/>
        <v>0</v>
      </c>
      <c r="P712" s="31">
        <f t="shared" si="105"/>
        <v>0</v>
      </c>
      <c r="Q712" s="31">
        <f t="shared" si="106"/>
        <v>0</v>
      </c>
      <c r="R712" s="31">
        <f t="shared" si="107"/>
        <v>0</v>
      </c>
    </row>
    <row r="713" spans="1:18">
      <c r="A713" s="30">
        <v>39933</v>
      </c>
      <c r="B713" s="29">
        <v>10.843299999999999</v>
      </c>
      <c r="C713" s="29">
        <v>3.9300000000000002E-2</v>
      </c>
      <c r="D713" s="31">
        <f t="shared" si="99"/>
        <v>10</v>
      </c>
      <c r="E713" s="31">
        <f t="shared" si="100"/>
        <v>468</v>
      </c>
      <c r="F713" s="31">
        <f t="shared" si="101"/>
        <v>-458</v>
      </c>
      <c r="G713" s="31">
        <f t="shared" si="102"/>
        <v>209764</v>
      </c>
      <c r="M713" s="31">
        <f t="shared" si="103"/>
        <v>0</v>
      </c>
      <c r="N713" s="31">
        <f t="shared" si="104"/>
        <v>0</v>
      </c>
      <c r="P713" s="31">
        <f t="shared" si="105"/>
        <v>0</v>
      </c>
      <c r="Q713" s="31">
        <f t="shared" si="106"/>
        <v>0</v>
      </c>
      <c r="R713" s="31">
        <f t="shared" si="107"/>
        <v>0</v>
      </c>
    </row>
    <row r="714" spans="1:18">
      <c r="A714" s="30">
        <v>39964</v>
      </c>
      <c r="B714" s="29">
        <v>5.1467000000000001</v>
      </c>
      <c r="C714" s="29">
        <v>0.51459999999999995</v>
      </c>
      <c r="D714" s="31">
        <f t="shared" si="99"/>
        <v>95</v>
      </c>
      <c r="E714" s="31">
        <f t="shared" si="100"/>
        <v>320</v>
      </c>
      <c r="F714" s="31">
        <f t="shared" si="101"/>
        <v>-225</v>
      </c>
      <c r="G714" s="31">
        <f t="shared" si="102"/>
        <v>50625</v>
      </c>
      <c r="M714" s="31">
        <f t="shared" si="103"/>
        <v>0</v>
      </c>
      <c r="N714" s="31">
        <f t="shared" si="104"/>
        <v>0</v>
      </c>
      <c r="P714" s="31">
        <f t="shared" si="105"/>
        <v>0</v>
      </c>
      <c r="Q714" s="31">
        <f t="shared" si="106"/>
        <v>0</v>
      </c>
      <c r="R714" s="31">
        <f t="shared" si="107"/>
        <v>0</v>
      </c>
    </row>
    <row r="715" spans="1:18">
      <c r="A715" s="30">
        <v>39994</v>
      </c>
      <c r="B715" s="29">
        <v>0.41349999999999998</v>
      </c>
      <c r="C715" s="29">
        <v>0.64280000000000004</v>
      </c>
      <c r="D715" s="31">
        <f t="shared" si="99"/>
        <v>421</v>
      </c>
      <c r="E715" s="31">
        <f t="shared" si="100"/>
        <v>286</v>
      </c>
      <c r="F715" s="31">
        <f t="shared" si="101"/>
        <v>135</v>
      </c>
      <c r="G715" s="31">
        <f t="shared" si="102"/>
        <v>18225</v>
      </c>
      <c r="M715" s="31">
        <f t="shared" si="103"/>
        <v>0</v>
      </c>
      <c r="N715" s="31">
        <f t="shared" si="104"/>
        <v>0</v>
      </c>
      <c r="P715" s="31">
        <f t="shared" si="105"/>
        <v>0</v>
      </c>
      <c r="Q715" s="31">
        <f t="shared" si="106"/>
        <v>0</v>
      </c>
      <c r="R715" s="31">
        <f t="shared" si="107"/>
        <v>0</v>
      </c>
    </row>
    <row r="716" spans="1:18">
      <c r="A716" s="30">
        <v>40025</v>
      </c>
      <c r="B716" s="29">
        <v>7.8922999999999996</v>
      </c>
      <c r="C716" s="29">
        <v>1.3906000000000001</v>
      </c>
      <c r="D716" s="31">
        <f t="shared" si="99"/>
        <v>27</v>
      </c>
      <c r="E716" s="31">
        <f t="shared" si="100"/>
        <v>154</v>
      </c>
      <c r="F716" s="31">
        <f t="shared" si="101"/>
        <v>-127</v>
      </c>
      <c r="G716" s="31">
        <f t="shared" si="102"/>
        <v>16129</v>
      </c>
      <c r="M716" s="31">
        <f t="shared" si="103"/>
        <v>0</v>
      </c>
      <c r="N716" s="31">
        <f t="shared" si="104"/>
        <v>0</v>
      </c>
      <c r="P716" s="31">
        <f t="shared" si="105"/>
        <v>0</v>
      </c>
      <c r="Q716" s="31">
        <f t="shared" si="106"/>
        <v>0</v>
      </c>
      <c r="R716" s="31">
        <f t="shared" si="107"/>
        <v>0</v>
      </c>
    </row>
    <row r="717" spans="1:18">
      <c r="A717" s="30">
        <v>40055</v>
      </c>
      <c r="B717" s="29">
        <v>3.5329999999999999</v>
      </c>
      <c r="C717" s="29">
        <v>1.0562</v>
      </c>
      <c r="D717" s="31">
        <f t="shared" si="99"/>
        <v>199</v>
      </c>
      <c r="E717" s="31">
        <f t="shared" si="100"/>
        <v>209</v>
      </c>
      <c r="F717" s="31">
        <f t="shared" si="101"/>
        <v>-10</v>
      </c>
      <c r="G717" s="31">
        <f t="shared" si="102"/>
        <v>100</v>
      </c>
      <c r="M717" s="31">
        <f t="shared" si="103"/>
        <v>0</v>
      </c>
      <c r="N717" s="31">
        <f t="shared" si="104"/>
        <v>0</v>
      </c>
      <c r="P717" s="31">
        <f t="shared" si="105"/>
        <v>0</v>
      </c>
      <c r="Q717" s="31">
        <f t="shared" si="106"/>
        <v>0</v>
      </c>
      <c r="R717" s="31">
        <f t="shared" si="107"/>
        <v>0</v>
      </c>
    </row>
    <row r="718" spans="1:18">
      <c r="A718" s="30">
        <v>40086</v>
      </c>
      <c r="B718" s="29">
        <v>4.2998000000000003</v>
      </c>
      <c r="C718" s="29">
        <v>1.0671999999999999</v>
      </c>
      <c r="D718" s="31">
        <f t="shared" si="99"/>
        <v>147</v>
      </c>
      <c r="E718" s="31">
        <f t="shared" si="100"/>
        <v>208</v>
      </c>
      <c r="F718" s="31">
        <f t="shared" si="101"/>
        <v>-61</v>
      </c>
      <c r="G718" s="31">
        <f t="shared" si="102"/>
        <v>3721</v>
      </c>
      <c r="M718" s="31">
        <f t="shared" si="103"/>
        <v>0</v>
      </c>
      <c r="N718" s="31">
        <f t="shared" si="104"/>
        <v>0</v>
      </c>
      <c r="P718" s="31">
        <f t="shared" si="105"/>
        <v>0</v>
      </c>
      <c r="Q718" s="31">
        <f t="shared" si="106"/>
        <v>0</v>
      </c>
      <c r="R718" s="31">
        <f t="shared" si="107"/>
        <v>0</v>
      </c>
    </row>
    <row r="719" spans="1:18">
      <c r="A719" s="30">
        <v>40117</v>
      </c>
      <c r="B719" s="29">
        <v>-2.8912</v>
      </c>
      <c r="C719" s="29">
        <v>0.40860000000000002</v>
      </c>
      <c r="D719" s="31">
        <f t="shared" si="99"/>
        <v>612</v>
      </c>
      <c r="E719" s="31">
        <f t="shared" si="100"/>
        <v>346</v>
      </c>
      <c r="F719" s="31">
        <f t="shared" si="101"/>
        <v>266</v>
      </c>
      <c r="G719" s="31">
        <f t="shared" si="102"/>
        <v>70756</v>
      </c>
      <c r="M719" s="31">
        <f t="shared" si="103"/>
        <v>0</v>
      </c>
      <c r="N719" s="31">
        <f t="shared" si="104"/>
        <v>0</v>
      </c>
      <c r="P719" s="31">
        <f t="shared" si="105"/>
        <v>0</v>
      </c>
      <c r="Q719" s="31">
        <f t="shared" si="106"/>
        <v>0</v>
      </c>
      <c r="R719" s="31">
        <f t="shared" si="107"/>
        <v>0</v>
      </c>
    </row>
    <row r="720" spans="1:18">
      <c r="A720" s="30">
        <v>40147</v>
      </c>
      <c r="B720" s="29">
        <v>5.4935</v>
      </c>
      <c r="C720" s="29">
        <v>1.3421000000000001</v>
      </c>
      <c r="D720" s="31">
        <f t="shared" si="99"/>
        <v>77</v>
      </c>
      <c r="E720" s="31">
        <f t="shared" si="100"/>
        <v>165</v>
      </c>
      <c r="F720" s="31">
        <f t="shared" si="101"/>
        <v>-88</v>
      </c>
      <c r="G720" s="31">
        <f t="shared" si="102"/>
        <v>7744</v>
      </c>
      <c r="M720" s="31">
        <f t="shared" si="103"/>
        <v>0</v>
      </c>
      <c r="N720" s="31">
        <f t="shared" si="104"/>
        <v>0</v>
      </c>
      <c r="P720" s="31">
        <f t="shared" si="105"/>
        <v>0</v>
      </c>
      <c r="Q720" s="31">
        <f t="shared" si="106"/>
        <v>0</v>
      </c>
      <c r="R720" s="31">
        <f t="shared" si="107"/>
        <v>0</v>
      </c>
    </row>
    <row r="721" spans="1:18">
      <c r="A721" s="30">
        <v>40178</v>
      </c>
      <c r="B721" s="29">
        <v>3.2246000000000001</v>
      </c>
      <c r="C721" s="29">
        <v>-1.7084999999999999</v>
      </c>
      <c r="D721" s="31">
        <f t="shared" si="99"/>
        <v>218</v>
      </c>
      <c r="E721" s="31">
        <f t="shared" si="100"/>
        <v>686</v>
      </c>
      <c r="F721" s="31">
        <f t="shared" si="101"/>
        <v>-468</v>
      </c>
      <c r="G721" s="31">
        <f t="shared" si="102"/>
        <v>219024</v>
      </c>
      <c r="M721" s="31">
        <f t="shared" si="103"/>
        <v>0</v>
      </c>
      <c r="N721" s="31">
        <f t="shared" si="104"/>
        <v>0</v>
      </c>
      <c r="P721" s="31">
        <f t="shared" si="105"/>
        <v>0</v>
      </c>
      <c r="Q721" s="31">
        <f t="shared" si="106"/>
        <v>0</v>
      </c>
      <c r="R721" s="31">
        <f t="shared" si="107"/>
        <v>0</v>
      </c>
    </row>
    <row r="723" spans="1:18">
      <c r="C723" s="28"/>
    </row>
    <row r="724" spans="1:18">
      <c r="C724" s="28"/>
    </row>
    <row r="725" spans="1:18">
      <c r="C725" s="2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showGridLines="0" workbookViewId="0">
      <selection activeCell="H42" sqref="H42"/>
    </sheetView>
  </sheetViews>
  <sheetFormatPr defaultRowHeight="15"/>
  <cols>
    <col min="1" max="3" width="9.140625" style="15"/>
    <col min="4" max="4" width="9.140625" style="16"/>
    <col min="5" max="5" width="14.7109375" style="15" bestFit="1" customWidth="1"/>
    <col min="6" max="16384" width="9.140625" style="15"/>
  </cols>
  <sheetData>
    <row r="1" spans="1:6">
      <c r="A1" s="14" t="s">
        <v>35</v>
      </c>
    </row>
    <row r="2" spans="1:6" ht="16.5">
      <c r="A2" s="15" t="s">
        <v>26</v>
      </c>
      <c r="B2" s="15" t="s">
        <v>29</v>
      </c>
      <c r="C2" s="15" t="s">
        <v>22</v>
      </c>
      <c r="D2" s="16" t="s">
        <v>21</v>
      </c>
      <c r="E2" s="15" t="s">
        <v>23</v>
      </c>
      <c r="F2" s="15" t="s">
        <v>25</v>
      </c>
    </row>
    <row r="3" spans="1:6">
      <c r="A3" s="17">
        <v>0.5</v>
      </c>
      <c r="B3" s="17">
        <v>0.05</v>
      </c>
      <c r="C3" s="17">
        <v>3</v>
      </c>
      <c r="D3" s="18">
        <f t="shared" ref="D3:D12" si="0">EXP(-B3*A3)</f>
        <v>0.97530991202833262</v>
      </c>
      <c r="E3" s="19">
        <f>C3+C4*EXP(-B4*0.5)+ C5*EXP(-B5*1) + C6*EXP(-B6*1.5)+C7*EXP(-B7*2) +C8*EXP(-B8*2.5) + C9*EXP(-B9*3) + C10*EXP(-B10*3.5) +C11*EXP(-B11*4) +C12*EXP(-B12*4.5)</f>
        <v>106.72870921346703</v>
      </c>
      <c r="F3" s="19">
        <f>(E3-$B$14*100)*D3</f>
        <v>65.081171512750714</v>
      </c>
    </row>
    <row r="4" spans="1:6">
      <c r="A4" s="15">
        <v>1</v>
      </c>
      <c r="B4" s="15">
        <v>0.05</v>
      </c>
      <c r="C4" s="15">
        <v>3</v>
      </c>
      <c r="D4" s="16">
        <f t="shared" si="0"/>
        <v>0.95122942450071402</v>
      </c>
      <c r="E4" s="20">
        <f>C4+C5*EXP(-B5*0.5)+ C6*EXP(-B6*1) + C7*EXP(-B7*1.5)+C8*EXP(-B8*2) +C9*EXP(-B9*2.5) + C10*EXP(-B10*3) + C11*EXP(-B11*3.5) +C12*EXP(-B12*4)</f>
        <v>106.3546139890494</v>
      </c>
      <c r="F4" s="20">
        <f t="shared" ref="F4:F12" si="1">(E4-$B$14*100)*D4</f>
        <v>63.118461277770486</v>
      </c>
    </row>
    <row r="5" spans="1:6">
      <c r="A5" s="17">
        <v>1.5</v>
      </c>
      <c r="B5" s="17">
        <v>0.05</v>
      </c>
      <c r="C5" s="17">
        <v>3</v>
      </c>
      <c r="D5" s="18">
        <f t="shared" si="0"/>
        <v>0.92774348632855286</v>
      </c>
      <c r="E5" s="19">
        <f>C5+C6*EXP(-B6*0.5)+ C7*EXP(-B7*1) + C8*EXP(-B8*1.5)+C9*EXP(-B9*2) +C10*EXP(-B10*2.5) + C11*EXP(-B11*3) + C12*EXP(-B12*3.5)</f>
        <v>105.97104849893799</v>
      </c>
      <c r="F5" s="19">
        <f t="shared" si="1"/>
        <v>61.204210531154772</v>
      </c>
    </row>
    <row r="6" spans="1:6">
      <c r="A6" s="15">
        <v>2</v>
      </c>
      <c r="B6" s="15">
        <v>0.05</v>
      </c>
      <c r="C6" s="15">
        <v>3</v>
      </c>
      <c r="D6" s="16">
        <f t="shared" si="0"/>
        <v>0.90483741803595952</v>
      </c>
      <c r="E6" s="20">
        <f>C6+C7*EXP(-B7*0.5)+ C8*EXP(-B8*1) + C9*EXP(-B9*1.5)+C10*EXP(-B10*2) +C11*EXP(-B11*2.5)+C12*EXP(-B12*3)</f>
        <v>105.57777300221541</v>
      </c>
      <c r="F6" s="20">
        <f t="shared" si="1"/>
        <v>59.337222803872841</v>
      </c>
    </row>
    <row r="7" spans="1:6">
      <c r="A7" s="17">
        <v>2.5</v>
      </c>
      <c r="B7" s="17">
        <v>0.05</v>
      </c>
      <c r="C7" s="17">
        <v>3</v>
      </c>
      <c r="D7" s="18">
        <f t="shared" si="0"/>
        <v>0.88249690258459546</v>
      </c>
      <c r="E7" s="19">
        <f>C7+C8*EXP(-B8*0.5)+ C9*EXP(-B9*1) + C10*EXP(-B10*1.5)+C11*EXP(-B11*2)+C12*EXP(-B12*2.5)</f>
        <v>105.17454168889401</v>
      </c>
      <c r="F7" s="19">
        <f t="shared" si="1"/>
        <v>57.516331167819551</v>
      </c>
    </row>
    <row r="8" spans="1:6">
      <c r="A8" s="15">
        <v>3</v>
      </c>
      <c r="B8" s="15">
        <v>0.05</v>
      </c>
      <c r="C8" s="15">
        <v>3</v>
      </c>
      <c r="D8" s="16">
        <f t="shared" si="0"/>
        <v>0.86070797642505781</v>
      </c>
      <c r="E8" s="20">
        <f>C8+C9*EXP(-B9*0.5)+ C10*EXP(-B10*1) + C11*EXP(-B11*1.5)+C12*EXP(-B12*2)</f>
        <v>104.76110252627663</v>
      </c>
      <c r="F8" s="20">
        <f t="shared" si="1"/>
        <v>55.740397506447259</v>
      </c>
    </row>
    <row r="9" spans="1:6">
      <c r="A9" s="17">
        <v>3.5</v>
      </c>
      <c r="B9" s="17">
        <v>0.05</v>
      </c>
      <c r="C9" s="17">
        <v>3</v>
      </c>
      <c r="D9" s="18">
        <f t="shared" si="0"/>
        <v>0.83945702076920736</v>
      </c>
      <c r="E9" s="19">
        <f>C9+C10*EXP(-B10*0.5)+ C11*EXP(-B11*1) + C12*EXP(-B12*1.5)</f>
        <v>104.33719710142809</v>
      </c>
      <c r="F9" s="19">
        <f t="shared" si="1"/>
        <v>54.008311803406109</v>
      </c>
    </row>
    <row r="10" spans="1:6">
      <c r="A10" s="15">
        <v>4</v>
      </c>
      <c r="B10" s="15">
        <v>0.05</v>
      </c>
      <c r="C10" s="15">
        <v>3</v>
      </c>
      <c r="D10" s="16">
        <f t="shared" si="0"/>
        <v>0.81873075307798182</v>
      </c>
      <c r="E10" s="20">
        <f>C10+C11*EXP(-B11*0.5)+ C12*EXP(-B12*1) + C13*EXP(-B13*1.5)</f>
        <v>103.90256045965855</v>
      </c>
      <c r="F10" s="20">
        <f t="shared" si="1"/>
        <v>52.318991448747504</v>
      </c>
    </row>
    <row r="11" spans="1:6">
      <c r="A11" s="17">
        <v>4.5</v>
      </c>
      <c r="B11" s="17">
        <v>0.05</v>
      </c>
      <c r="C11" s="17">
        <v>3</v>
      </c>
      <c r="D11" s="18">
        <f t="shared" si="0"/>
        <v>0.79851621875937706</v>
      </c>
      <c r="E11" s="19">
        <f>C11+C12*EXP(-B12*0.5)+ C13*EXP(-B13*1) + C14*EXP(-B14*1.5)</f>
        <v>103.45692093891826</v>
      </c>
      <c r="F11" s="19">
        <f t="shared" si="1"/>
        <v>50.671380562257745</v>
      </c>
    </row>
    <row r="12" spans="1:6">
      <c r="A12" s="15">
        <v>5</v>
      </c>
      <c r="B12" s="15">
        <v>0.05</v>
      </c>
      <c r="C12" s="15">
        <v>103</v>
      </c>
      <c r="D12" s="16">
        <f t="shared" si="0"/>
        <v>0.77880078307140488</v>
      </c>
      <c r="E12" s="15">
        <f>C12+C13*EXP(-B13*0.5)+ C14*EXP(-B14*1) + C15*EXP(-B15*1.5)</f>
        <v>103</v>
      </c>
      <c r="F12" s="20">
        <f t="shared" si="1"/>
        <v>49.064449333498509</v>
      </c>
    </row>
    <row r="14" spans="1:6">
      <c r="A14" s="17" t="s">
        <v>24</v>
      </c>
      <c r="B14" s="17">
        <v>0.4</v>
      </c>
      <c r="E14" s="17" t="s">
        <v>27</v>
      </c>
      <c r="F14" s="19">
        <f>F3+F5+F7+F9+F11</f>
        <v>288.4814055773889</v>
      </c>
    </row>
    <row r="15" spans="1:6">
      <c r="E15" s="15" t="s">
        <v>28</v>
      </c>
      <c r="F15" s="21">
        <f>8.75/F14</f>
        <v>3.0331244339603367E-2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loss surfaces</vt:lpstr>
      <vt:lpstr>S&amp;P vol</vt:lpstr>
      <vt:lpstr>leverage</vt:lpstr>
      <vt:lpstr>Sheet1</vt:lpstr>
      <vt:lpstr>credit risk</vt:lpstr>
      <vt:lpstr>means</vt:lpstr>
      <vt:lpstr>ranks</vt:lpstr>
      <vt:lpstr>returns</vt:lpstr>
      <vt:lpstr>sigma</vt:lpstr>
    </vt:vector>
  </TitlesOfParts>
  <Company>Virginia Retirement System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speterson</cp:lastModifiedBy>
  <cp:lastPrinted>2010-07-26T12:22:53Z</cp:lastPrinted>
  <dcterms:created xsi:type="dcterms:W3CDTF">2010-07-26T12:05:42Z</dcterms:created>
  <dcterms:modified xsi:type="dcterms:W3CDTF">2011-07-25T16:32:45Z</dcterms:modified>
</cp:coreProperties>
</file>