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-60" windowWidth="19035" windowHeight="12165"/>
  </bookViews>
  <sheets>
    <sheet name="table 15.3, fig 15.1" sheetId="1" r:id="rId1"/>
    <sheet name="table 15.1" sheetId="2" r:id="rId2"/>
    <sheet name="tables 15.2, 15.4-15.6" sheetId="3" r:id="rId3"/>
  </sheets>
  <calcPr calcId="125725"/>
</workbook>
</file>

<file path=xl/calcChain.xml><?xml version="1.0" encoding="utf-8"?>
<calcChain xmlns="http://schemas.openxmlformats.org/spreadsheetml/2006/main">
  <c r="H42" i="3"/>
  <c r="I42" s="1"/>
  <c r="G42"/>
  <c r="E42"/>
  <c r="D42"/>
  <c r="H41"/>
  <c r="G41"/>
  <c r="I41" s="1"/>
  <c r="D41"/>
  <c r="E41" s="1"/>
  <c r="H40"/>
  <c r="I40" s="1"/>
  <c r="G40"/>
  <c r="E40"/>
  <c r="D40"/>
  <c r="H39"/>
  <c r="G39"/>
  <c r="I39" s="1"/>
  <c r="D39"/>
  <c r="E39" s="1"/>
  <c r="E43" s="1"/>
  <c r="I30"/>
  <c r="J30" s="1"/>
  <c r="D30"/>
  <c r="I29"/>
  <c r="J29" s="1"/>
  <c r="D29"/>
  <c r="I28"/>
  <c r="J28" s="1"/>
  <c r="D28"/>
  <c r="I27"/>
  <c r="J27" s="1"/>
  <c r="D27"/>
  <c r="I26"/>
  <c r="J26" s="1"/>
  <c r="D26"/>
  <c r="G25"/>
  <c r="H25" s="1"/>
  <c r="D25"/>
  <c r="D31" s="1"/>
  <c r="I43" l="1"/>
  <c r="F26"/>
  <c r="G26" s="1"/>
  <c r="H26" s="1"/>
  <c r="H31" s="1"/>
  <c r="F27"/>
  <c r="G27" s="1"/>
  <c r="H27" s="1"/>
  <c r="F28"/>
  <c r="G28" s="1"/>
  <c r="H28" s="1"/>
  <c r="F29"/>
  <c r="G29" s="1"/>
  <c r="H29" s="1"/>
  <c r="F30"/>
  <c r="G30" s="1"/>
  <c r="H30" s="1"/>
  <c r="E8" l="1"/>
  <c r="E7"/>
  <c r="E6"/>
  <c r="E5"/>
  <c r="C8"/>
  <c r="G5"/>
  <c r="F17" i="2"/>
  <c r="E17"/>
  <c r="E10"/>
  <c r="F9"/>
  <c r="E5"/>
  <c r="E6"/>
  <c r="E7" s="1"/>
  <c r="E8" s="1"/>
  <c r="E9" s="1"/>
  <c r="E4"/>
  <c r="C14"/>
  <c r="E14" s="1"/>
  <c r="C15"/>
  <c r="C16"/>
  <c r="C17"/>
  <c r="C5"/>
  <c r="C6"/>
  <c r="C7"/>
  <c r="C8"/>
  <c r="C9"/>
  <c r="C10"/>
  <c r="C11"/>
  <c r="E11" s="1"/>
  <c r="C12"/>
  <c r="C13"/>
  <c r="C4"/>
  <c r="D4" s="1"/>
  <c r="A6"/>
  <c r="A7"/>
  <c r="A8" s="1"/>
  <c r="A9" s="1"/>
  <c r="A10" s="1"/>
  <c r="A11" s="1"/>
  <c r="A12" s="1"/>
  <c r="A13" s="1"/>
  <c r="A14" s="1"/>
  <c r="A15" s="1"/>
  <c r="A16" s="1"/>
  <c r="A17" s="1"/>
  <c r="A5"/>
  <c r="F6" i="3" l="1"/>
  <c r="G6" s="1"/>
  <c r="E12" i="2"/>
  <c r="E13" s="1"/>
  <c r="E15" s="1"/>
  <c r="E16" s="1"/>
  <c r="D5"/>
  <c r="D6" s="1"/>
  <c r="D7" s="1"/>
  <c r="D8" s="1"/>
  <c r="D9" s="1"/>
  <c r="D10" s="1"/>
  <c r="D11" s="1"/>
  <c r="D12" s="1"/>
  <c r="D13" s="1"/>
  <c r="D14" s="1"/>
  <c r="D15" s="1"/>
  <c r="D16" s="1"/>
  <c r="D17" s="1"/>
  <c r="F48" i="1"/>
  <c r="F18"/>
  <c r="F7" i="3" l="1"/>
  <c r="G7" s="1"/>
  <c r="F8" l="1"/>
  <c r="G8" s="1"/>
</calcChain>
</file>

<file path=xl/sharedStrings.xml><?xml version="1.0" encoding="utf-8"?>
<sst xmlns="http://schemas.openxmlformats.org/spreadsheetml/2006/main" count="99" uniqueCount="94">
  <si>
    <t>Date</t>
  </si>
  <si>
    <t>Wed, Nov 11, 09</t>
  </si>
  <si>
    <t xml:space="preserve">Fri, Nov 13, 09 </t>
  </si>
  <si>
    <t xml:space="preserve">Sat, Nov 14, 09 </t>
  </si>
  <si>
    <t xml:space="preserve">Sun, Nov 15, 09 </t>
  </si>
  <si>
    <t xml:space="preserve">Mon, Nov 16, 09 </t>
  </si>
  <si>
    <t xml:space="preserve">Wed, Nov 18, 09 </t>
  </si>
  <si>
    <t xml:space="preserve">Thu, Nov 19, 09 </t>
  </si>
  <si>
    <t xml:space="preserve">Tue, Nov 17, 09 </t>
  </si>
  <si>
    <t xml:space="preserve">Fri, Nov 20, 09 </t>
  </si>
  <si>
    <t xml:space="preserve">Sat, Nov 21, 09 </t>
  </si>
  <si>
    <t xml:space="preserve">Sun, Nov 22, 09 </t>
  </si>
  <si>
    <t xml:space="preserve">Mon, Nov 23, 09 </t>
  </si>
  <si>
    <t xml:space="preserve">Tue, Nov 24, 09 </t>
  </si>
  <si>
    <t xml:space="preserve">Wed, Nov 25, 09 </t>
  </si>
  <si>
    <t xml:space="preserve">Thu, Nov 26, 09 </t>
  </si>
  <si>
    <t xml:space="preserve">Fri, Nov 27, 09 </t>
  </si>
  <si>
    <t xml:space="preserve">Sat, Nov 28, 09 </t>
  </si>
  <si>
    <t xml:space="preserve">Sun, Nov 29, 09 </t>
  </si>
  <si>
    <t xml:space="preserve">Mon, Nov 30, 09 </t>
  </si>
  <si>
    <t xml:space="preserve">Tue, Dec 01, 09 </t>
  </si>
  <si>
    <t xml:space="preserve">Wed,Dec 02, 09 </t>
  </si>
  <si>
    <t xml:space="preserve">Thu, Dec 03, 09 </t>
  </si>
  <si>
    <t xml:space="preserve">Fri, Dec 04, 09 </t>
  </si>
  <si>
    <t xml:space="preserve">Sat, Dec 05, 09 </t>
  </si>
  <si>
    <t xml:space="preserve">Sun, Dec 06, 09 </t>
  </si>
  <si>
    <t xml:space="preserve">Tue, Dec 08, 09 </t>
  </si>
  <si>
    <t xml:space="preserve">Mon, Dec 07, 09 </t>
  </si>
  <si>
    <t xml:space="preserve">Wed, Dec 09, 09 </t>
  </si>
  <si>
    <t xml:space="preserve">Thu, Dec 10, 09 </t>
  </si>
  <si>
    <t xml:space="preserve">Fri, Dec 11, 09 </t>
  </si>
  <si>
    <t xml:space="preserve">Sat, Dec 12, 09 </t>
  </si>
  <si>
    <t xml:space="preserve">Sun, Dec 13, 09 </t>
  </si>
  <si>
    <t xml:space="preserve">Mon, Dec 14, 09 </t>
  </si>
  <si>
    <t xml:space="preserve">Tue, Dec 15, 09 </t>
  </si>
  <si>
    <t xml:space="preserve">Wed, Dec 16, 09 </t>
  </si>
  <si>
    <t xml:space="preserve">Thu, Dec 17, 09 </t>
  </si>
  <si>
    <t xml:space="preserve">Fri, Dec 18, 09 </t>
  </si>
  <si>
    <t xml:space="preserve">Sat, Dec 19, 09 </t>
  </si>
  <si>
    <t xml:space="preserve">Sun, Dec 20, 09 </t>
  </si>
  <si>
    <t xml:space="preserve">Mon, Dec 21, 09 </t>
  </si>
  <si>
    <t xml:space="preserve">Tue, Dec 22, 09 </t>
  </si>
  <si>
    <t xml:space="preserve">Wed, Dec 23, 09 </t>
  </si>
  <si>
    <t xml:space="preserve">Thu, Dec 24, 09 </t>
  </si>
  <si>
    <t xml:space="preserve">Fri, Dec 25, 09 </t>
  </si>
  <si>
    <t>December</t>
  </si>
  <si>
    <t>January</t>
  </si>
  <si>
    <t>February</t>
  </si>
  <si>
    <t>Front Month Contract</t>
  </si>
  <si>
    <t>Roll Yield</t>
  </si>
  <si>
    <t>Contract ($)</t>
  </si>
  <si>
    <t>Day count</t>
  </si>
  <si>
    <t>Futures Price</t>
  </si>
  <si>
    <t xml:space="preserve">Cumulative Gain (Loss) </t>
  </si>
  <si>
    <t>Margin Account Balance</t>
  </si>
  <si>
    <t>Margin Call</t>
  </si>
  <si>
    <t>Gain (Loss)</t>
  </si>
  <si>
    <t>Profit</t>
  </si>
  <si>
    <t>Interest</t>
  </si>
  <si>
    <t>Balance</t>
  </si>
  <si>
    <t>$/euro</t>
  </si>
  <si>
    <t>Short Forward</t>
  </si>
  <si>
    <t>Short Futures</t>
  </si>
  <si>
    <t xml:space="preserve"> </t>
  </si>
  <si>
    <t>F,S</t>
  </si>
  <si>
    <t>Time</t>
  </si>
  <si>
    <t>T</t>
  </si>
  <si>
    <t>basis</t>
  </si>
  <si>
    <t>Spot price</t>
  </si>
  <si>
    <t>Futures price</t>
  </si>
  <si>
    <t xml:space="preserve">Time </t>
  </si>
  <si>
    <t>Normal</t>
  </si>
  <si>
    <t xml:space="preserve">Inverted </t>
  </si>
  <si>
    <t>Table 15.1:  Futures Mechanics</t>
  </si>
  <si>
    <t>Table 15.2: Short Futures</t>
  </si>
  <si>
    <t>Figure 15.1:  Basis Risk</t>
  </si>
  <si>
    <t>Table 15.3:  Rolling Futures Contracts</t>
  </si>
  <si>
    <t>rate</t>
  </si>
  <si>
    <t>time</t>
  </si>
  <si>
    <t>d(0,i)</t>
  </si>
  <si>
    <t>fixed</t>
  </si>
  <si>
    <t>float</t>
  </si>
  <si>
    <t>fix-float</t>
  </si>
  <si>
    <t xml:space="preserve">NVP </t>
  </si>
  <si>
    <t>short rate</t>
  </si>
  <si>
    <r>
      <rPr>
        <sz val="11"/>
        <color theme="1"/>
        <rFont val="Times New Roman"/>
        <family val="1"/>
      </rPr>
      <t>∑</t>
    </r>
    <r>
      <rPr>
        <sz val="11"/>
        <color theme="1"/>
        <rFont val="Calibri"/>
        <family val="2"/>
      </rPr>
      <t>d(0,i)</t>
    </r>
  </si>
  <si>
    <t>sum NPV</t>
  </si>
  <si>
    <t>USD cf</t>
  </si>
  <si>
    <t xml:space="preserve">d(0,i) </t>
  </si>
  <si>
    <t>PV</t>
  </si>
  <si>
    <t>Yen cf</t>
  </si>
  <si>
    <t>Table 15.4: Swaps Discount Rates</t>
  </si>
  <si>
    <t>Table 15.5:  Vanilla Swap</t>
  </si>
  <si>
    <t xml:space="preserve">Table 15.6: Three Year Currency Swap </t>
  </si>
</sst>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&quot;$&quot;#,##0.00"/>
    <numFmt numFmtId="166" formatCode="0.000"/>
  </numFmts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center"/>
    </xf>
    <xf numFmtId="10" fontId="2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right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3" fillId="3" borderId="0" xfId="0" applyNumberFormat="1" applyFont="1" applyFill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0" xfId="0" applyFont="1"/>
    <xf numFmtId="0" fontId="5" fillId="0" borderId="3" xfId="0" applyFont="1" applyBorder="1"/>
    <xf numFmtId="0" fontId="1" fillId="0" borderId="3" xfId="0" applyFont="1" applyBorder="1"/>
    <xf numFmtId="164" fontId="5" fillId="0" borderId="3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'table 15.3, fig 15.1'!$L$29</c:f>
              <c:strCache>
                <c:ptCount val="1"/>
                <c:pt idx="0">
                  <c:v>Normal</c:v>
                </c:pt>
              </c:strCache>
            </c:strRef>
          </c:tx>
          <c:marker>
            <c:symbol val="none"/>
          </c:marker>
          <c:xVal>
            <c:numRef>
              <c:f>'table 15.3, fig 15.1'!$K$30:$K$33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'table 15.3, fig 15.1'!$L$30:$L$33</c:f>
              <c:numCache>
                <c:formatCode>General</c:formatCode>
                <c:ptCount val="4"/>
                <c:pt idx="0">
                  <c:v>60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'table 15.3, fig 15.1'!$M$29</c:f>
              <c:strCache>
                <c:ptCount val="1"/>
                <c:pt idx="0">
                  <c:v>Inverted </c:v>
                </c:pt>
              </c:strCache>
            </c:strRef>
          </c:tx>
          <c:marker>
            <c:symbol val="none"/>
          </c:marker>
          <c:xVal>
            <c:numRef>
              <c:f>'table 15.3, fig 15.1'!$K$30:$K$33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'table 15.3, fig 15.1'!$M$30:$M$33</c:f>
              <c:numCache>
                <c:formatCode>General</c:formatCode>
                <c:ptCount val="4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48</c:v>
                </c:pt>
              </c:numCache>
            </c:numRef>
          </c:yVal>
          <c:smooth val="1"/>
        </c:ser>
        <c:axId val="62050688"/>
        <c:axId val="87105920"/>
      </c:scatterChart>
      <c:valAx>
        <c:axId val="62050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87105920"/>
        <c:crosses val="autoZero"/>
        <c:crossBetween val="midCat"/>
      </c:valAx>
      <c:valAx>
        <c:axId val="87105920"/>
        <c:scaling>
          <c:orientation val="minMax"/>
          <c:min val="30"/>
        </c:scaling>
        <c:axPos val="l"/>
        <c:majorGridlines/>
        <c:numFmt formatCode="&quot;$&quot;#,##0.00" sourceLinked="0"/>
        <c:tickLblPos val="nextTo"/>
        <c:crossAx val="620506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9526</xdr:colOff>
      <xdr:row>3</xdr:row>
      <xdr:rowOff>190499</xdr:rowOff>
    </xdr:from>
    <xdr:to>
      <xdr:col>9</xdr:col>
      <xdr:colOff>9526</xdr:colOff>
      <xdr:row>20</xdr:row>
      <xdr:rowOff>9524</xdr:rowOff>
    </xdr:to>
    <xdr:cxnSp macro="">
      <xdr:nvCxnSpPr>
        <xdr:cNvPr id="3" name="Straight Connector 2"/>
        <xdr:cNvCxnSpPr/>
      </xdr:nvCxnSpPr>
      <xdr:spPr>
        <a:xfrm rot="5400000">
          <a:off x="5091113" y="2100262"/>
          <a:ext cx="3057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20</xdr:row>
      <xdr:rowOff>0</xdr:rowOff>
    </xdr:from>
    <xdr:to>
      <xdr:col>16</xdr:col>
      <xdr:colOff>28575</xdr:colOff>
      <xdr:row>20</xdr:row>
      <xdr:rowOff>19050</xdr:rowOff>
    </xdr:to>
    <xdr:cxnSp macro="">
      <xdr:nvCxnSpPr>
        <xdr:cNvPr id="5" name="Straight Connector 4"/>
        <xdr:cNvCxnSpPr/>
      </xdr:nvCxnSpPr>
      <xdr:spPr>
        <a:xfrm flipV="1">
          <a:off x="6619875" y="3619500"/>
          <a:ext cx="42862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7</xdr:row>
      <xdr:rowOff>173038</xdr:rowOff>
    </xdr:from>
    <xdr:to>
      <xdr:col>13</xdr:col>
      <xdr:colOff>238125</xdr:colOff>
      <xdr:row>12</xdr:row>
      <xdr:rowOff>161925</xdr:rowOff>
    </xdr:to>
    <xdr:sp macro="" textlink="">
      <xdr:nvSpPr>
        <xdr:cNvPr id="10" name="Freeform 9"/>
        <xdr:cNvSpPr/>
      </xdr:nvSpPr>
      <xdr:spPr>
        <a:xfrm>
          <a:off x="6619875" y="1316038"/>
          <a:ext cx="2667000" cy="941387"/>
        </a:xfrm>
        <a:custGeom>
          <a:avLst/>
          <a:gdLst>
            <a:gd name="connsiteX0" fmla="*/ 0 w 2667000"/>
            <a:gd name="connsiteY0" fmla="*/ 26987 h 941387"/>
            <a:gd name="connsiteX1" fmla="*/ 1047750 w 2667000"/>
            <a:gd name="connsiteY1" fmla="*/ 103187 h 941387"/>
            <a:gd name="connsiteX2" fmla="*/ 1914525 w 2667000"/>
            <a:gd name="connsiteY2" fmla="*/ 646112 h 941387"/>
            <a:gd name="connsiteX3" fmla="*/ 2428875 w 2667000"/>
            <a:gd name="connsiteY3" fmla="*/ 703262 h 941387"/>
            <a:gd name="connsiteX4" fmla="*/ 2667000 w 2667000"/>
            <a:gd name="connsiteY4" fmla="*/ 941387 h 941387"/>
            <a:gd name="connsiteX5" fmla="*/ 2667000 w 2667000"/>
            <a:gd name="connsiteY5" fmla="*/ 941387 h 9413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67000" h="941387">
              <a:moveTo>
                <a:pt x="0" y="26987"/>
              </a:moveTo>
              <a:cubicBezTo>
                <a:pt x="364331" y="13493"/>
                <a:pt x="728663" y="0"/>
                <a:pt x="1047750" y="103187"/>
              </a:cubicBezTo>
              <a:cubicBezTo>
                <a:pt x="1366837" y="206374"/>
                <a:pt x="1684338" y="546100"/>
                <a:pt x="1914525" y="646112"/>
              </a:cubicBezTo>
              <a:cubicBezTo>
                <a:pt x="2144712" y="746124"/>
                <a:pt x="2303463" y="654050"/>
                <a:pt x="2428875" y="703262"/>
              </a:cubicBezTo>
              <a:cubicBezTo>
                <a:pt x="2554287" y="752474"/>
                <a:pt x="2667000" y="941387"/>
                <a:pt x="2667000" y="941387"/>
              </a:cubicBezTo>
              <a:lnTo>
                <a:pt x="2667000" y="941387"/>
              </a:ln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</xdr:colOff>
      <xdr:row>11</xdr:row>
      <xdr:rowOff>66675</xdr:rowOff>
    </xdr:from>
    <xdr:to>
      <xdr:col>13</xdr:col>
      <xdr:colOff>228600</xdr:colOff>
      <xdr:row>13</xdr:row>
      <xdr:rowOff>66675</xdr:rowOff>
    </xdr:to>
    <xdr:sp macro="" textlink="">
      <xdr:nvSpPr>
        <xdr:cNvPr id="13" name="Freeform 12"/>
        <xdr:cNvSpPr/>
      </xdr:nvSpPr>
      <xdr:spPr>
        <a:xfrm>
          <a:off x="6629400" y="1971675"/>
          <a:ext cx="2647950" cy="381000"/>
        </a:xfrm>
        <a:custGeom>
          <a:avLst/>
          <a:gdLst>
            <a:gd name="connsiteX0" fmla="*/ 0 w 2647950"/>
            <a:gd name="connsiteY0" fmla="*/ 142875 h 381000"/>
            <a:gd name="connsiteX1" fmla="*/ 762000 w 2647950"/>
            <a:gd name="connsiteY1" fmla="*/ 9525 h 381000"/>
            <a:gd name="connsiteX2" fmla="*/ 1524000 w 2647950"/>
            <a:gd name="connsiteY2" fmla="*/ 200025 h 381000"/>
            <a:gd name="connsiteX3" fmla="*/ 1943100 w 2647950"/>
            <a:gd name="connsiteY3" fmla="*/ 209550 h 381000"/>
            <a:gd name="connsiteX4" fmla="*/ 2457450 w 2647950"/>
            <a:gd name="connsiteY4" fmla="*/ 304800 h 381000"/>
            <a:gd name="connsiteX5" fmla="*/ 2647950 w 2647950"/>
            <a:gd name="connsiteY5" fmla="*/ 381000 h 381000"/>
            <a:gd name="connsiteX6" fmla="*/ 2647950 w 2647950"/>
            <a:gd name="connsiteY6" fmla="*/ 38100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647950" h="381000">
              <a:moveTo>
                <a:pt x="0" y="142875"/>
              </a:moveTo>
              <a:cubicBezTo>
                <a:pt x="254000" y="71437"/>
                <a:pt x="508000" y="0"/>
                <a:pt x="762000" y="9525"/>
              </a:cubicBezTo>
              <a:cubicBezTo>
                <a:pt x="1016000" y="19050"/>
                <a:pt x="1327150" y="166688"/>
                <a:pt x="1524000" y="200025"/>
              </a:cubicBezTo>
              <a:cubicBezTo>
                <a:pt x="1720850" y="233362"/>
                <a:pt x="1787525" y="192088"/>
                <a:pt x="1943100" y="209550"/>
              </a:cubicBezTo>
              <a:cubicBezTo>
                <a:pt x="2098675" y="227012"/>
                <a:pt x="2339975" y="276225"/>
                <a:pt x="2457450" y="304800"/>
              </a:cubicBezTo>
              <a:cubicBezTo>
                <a:pt x="2574925" y="333375"/>
                <a:pt x="2647950" y="381000"/>
                <a:pt x="2647950" y="381000"/>
              </a:cubicBezTo>
              <a:lnTo>
                <a:pt x="2647950" y="381000"/>
              </a:ln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314325</xdr:colOff>
      <xdr:row>12</xdr:row>
      <xdr:rowOff>152400</xdr:rowOff>
    </xdr:from>
    <xdr:to>
      <xdr:col>13</xdr:col>
      <xdr:colOff>360044</xdr:colOff>
      <xdr:row>13</xdr:row>
      <xdr:rowOff>85725</xdr:rowOff>
    </xdr:to>
    <xdr:sp macro="" textlink="">
      <xdr:nvSpPr>
        <xdr:cNvPr id="15" name="Right Brace 14"/>
        <xdr:cNvSpPr/>
      </xdr:nvSpPr>
      <xdr:spPr>
        <a:xfrm>
          <a:off x="9363075" y="2247900"/>
          <a:ext cx="45719" cy="1238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504825</xdr:colOff>
      <xdr:row>26</xdr:row>
      <xdr:rowOff>95250</xdr:rowOff>
    </xdr:from>
    <xdr:to>
      <xdr:col>21</xdr:col>
      <xdr:colOff>200025</xdr:colOff>
      <xdr:row>40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3</xdr:col>
      <xdr:colOff>361950</xdr:colOff>
      <xdr:row>20</xdr:row>
      <xdr:rowOff>9525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2095500"/>
          <a:ext cx="2028825" cy="153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showGridLines="0" tabSelected="1" workbookViewId="0">
      <selection activeCell="G28" sqref="G28"/>
    </sheetView>
  </sheetViews>
  <sheetFormatPr defaultRowHeight="15"/>
  <cols>
    <col min="1" max="1" width="15.7109375" style="1" bestFit="1" customWidth="1"/>
    <col min="2" max="2" width="10.140625" style="2" bestFit="1" customWidth="1"/>
    <col min="3" max="3" width="7.7109375" style="2" bestFit="1" customWidth="1"/>
    <col min="4" max="4" width="8.85546875" style="2" bestFit="1" customWidth="1"/>
    <col min="5" max="5" width="20.140625" style="3" bestFit="1" customWidth="1"/>
    <col min="6" max="6" width="9.140625" style="2"/>
    <col min="7" max="16384" width="9.140625" style="3"/>
  </cols>
  <sheetData>
    <row r="1" spans="1:14" ht="16.5" thickBot="1">
      <c r="A1" s="31" t="s">
        <v>76</v>
      </c>
      <c r="B1" s="26"/>
      <c r="C1" s="26"/>
      <c r="D1" s="26"/>
      <c r="E1" s="30"/>
      <c r="F1" s="26"/>
    </row>
    <row r="2" spans="1:14">
      <c r="C2" s="2" t="s">
        <v>50</v>
      </c>
    </row>
    <row r="3" spans="1:14" ht="15.75">
      <c r="A3" s="4" t="s">
        <v>0</v>
      </c>
      <c r="B3" s="5" t="s">
        <v>45</v>
      </c>
      <c r="C3" s="5" t="s">
        <v>46</v>
      </c>
      <c r="D3" s="5" t="s">
        <v>47</v>
      </c>
      <c r="E3" s="6" t="s">
        <v>48</v>
      </c>
      <c r="F3" s="6" t="s">
        <v>49</v>
      </c>
      <c r="J3" s="28" t="s">
        <v>75</v>
      </c>
    </row>
    <row r="4" spans="1:14">
      <c r="A4" s="1" t="s">
        <v>1</v>
      </c>
      <c r="B4" s="7">
        <v>50</v>
      </c>
      <c r="C4" s="7">
        <v>55</v>
      </c>
      <c r="D4" s="7">
        <v>52</v>
      </c>
      <c r="E4" s="7">
        <v>50</v>
      </c>
    </row>
    <row r="5" spans="1:14">
      <c r="A5" s="1" t="s">
        <v>7</v>
      </c>
      <c r="B5" s="7">
        <v>50.82</v>
      </c>
      <c r="C5" s="7">
        <v>55.87</v>
      </c>
      <c r="D5" s="7">
        <v>52.16</v>
      </c>
      <c r="E5" s="7">
        <v>50.82</v>
      </c>
      <c r="I5" s="2" t="s">
        <v>64</v>
      </c>
    </row>
    <row r="6" spans="1:14">
      <c r="A6" s="1" t="s">
        <v>2</v>
      </c>
      <c r="B6" s="7">
        <v>50.32</v>
      </c>
      <c r="C6" s="7">
        <v>56.14</v>
      </c>
      <c r="D6" s="7">
        <v>52.29</v>
      </c>
      <c r="E6" s="7">
        <v>50.32</v>
      </c>
    </row>
    <row r="7" spans="1:14">
      <c r="A7" s="1" t="s">
        <v>3</v>
      </c>
      <c r="B7" s="7">
        <v>50.84</v>
      </c>
      <c r="C7" s="7">
        <v>56.46</v>
      </c>
      <c r="D7" s="7">
        <v>52.6</v>
      </c>
      <c r="E7" s="7">
        <v>50.84</v>
      </c>
      <c r="K7" s="3" t="s">
        <v>68</v>
      </c>
    </row>
    <row r="8" spans="1:14">
      <c r="A8" s="1" t="s">
        <v>4</v>
      </c>
      <c r="B8" s="7">
        <v>50.46</v>
      </c>
      <c r="C8" s="7">
        <v>56.67</v>
      </c>
      <c r="D8" s="7">
        <v>52.81</v>
      </c>
      <c r="E8" s="7">
        <v>50.46</v>
      </c>
    </row>
    <row r="9" spans="1:14">
      <c r="A9" s="1" t="s">
        <v>5</v>
      </c>
      <c r="B9" s="7">
        <v>51.6</v>
      </c>
      <c r="C9" s="7">
        <v>57.11</v>
      </c>
      <c r="D9" s="7">
        <v>53.41</v>
      </c>
      <c r="E9" s="7">
        <v>51.6</v>
      </c>
    </row>
    <row r="10" spans="1:14">
      <c r="A10" s="1" t="s">
        <v>8</v>
      </c>
      <c r="B10" s="7">
        <v>51.23</v>
      </c>
      <c r="C10" s="7">
        <v>57.28</v>
      </c>
      <c r="D10" s="7">
        <v>54.39</v>
      </c>
      <c r="E10" s="7">
        <v>51.23</v>
      </c>
    </row>
    <row r="11" spans="1:14">
      <c r="A11" s="1" t="s">
        <v>6</v>
      </c>
      <c r="B11" s="7">
        <v>51.91</v>
      </c>
      <c r="C11" s="7">
        <v>58.11</v>
      </c>
      <c r="D11" s="7">
        <v>54.55</v>
      </c>
      <c r="E11" s="7">
        <v>51.91</v>
      </c>
    </row>
    <row r="12" spans="1:14">
      <c r="A12" s="1" t="s">
        <v>7</v>
      </c>
      <c r="B12" s="7">
        <v>51.93</v>
      </c>
      <c r="C12" s="7">
        <v>58.7</v>
      </c>
      <c r="D12" s="7">
        <v>55.38</v>
      </c>
      <c r="E12" s="7">
        <v>51.93</v>
      </c>
    </row>
    <row r="13" spans="1:14">
      <c r="A13" s="1" t="s">
        <v>9</v>
      </c>
      <c r="B13" s="7">
        <v>52.11</v>
      </c>
      <c r="C13" s="7">
        <v>59.62</v>
      </c>
      <c r="D13" s="7">
        <v>56.15</v>
      </c>
      <c r="E13" s="7">
        <v>52.11</v>
      </c>
      <c r="K13" s="3" t="s">
        <v>69</v>
      </c>
    </row>
    <row r="14" spans="1:14">
      <c r="A14" s="1" t="s">
        <v>10</v>
      </c>
      <c r="B14" s="7">
        <v>52.33</v>
      </c>
      <c r="C14" s="7">
        <v>60.29</v>
      </c>
      <c r="D14" s="7">
        <v>56.81</v>
      </c>
      <c r="E14" s="7">
        <v>52.33</v>
      </c>
      <c r="N14" s="23" t="s">
        <v>63</v>
      </c>
    </row>
    <row r="15" spans="1:14">
      <c r="A15" s="1" t="s">
        <v>11</v>
      </c>
      <c r="B15" s="7">
        <v>52.21</v>
      </c>
      <c r="C15" s="7">
        <v>61.03</v>
      </c>
      <c r="D15" s="7">
        <v>57.22</v>
      </c>
      <c r="E15" s="7">
        <v>52.21</v>
      </c>
      <c r="N15" s="3" t="s">
        <v>67</v>
      </c>
    </row>
    <row r="16" spans="1:14">
      <c r="A16" s="1" t="s">
        <v>12</v>
      </c>
      <c r="B16" s="7">
        <v>52.51</v>
      </c>
      <c r="C16" s="7">
        <v>61.23</v>
      </c>
      <c r="D16" s="7">
        <v>58.12</v>
      </c>
      <c r="E16" s="7">
        <v>52.51</v>
      </c>
    </row>
    <row r="17" spans="1:16">
      <c r="A17" s="10" t="s">
        <v>13</v>
      </c>
      <c r="B17" s="8">
        <v>52.91</v>
      </c>
      <c r="C17" s="7">
        <v>61.68</v>
      </c>
      <c r="D17" s="7">
        <v>58.81</v>
      </c>
      <c r="E17" s="9">
        <v>52.91</v>
      </c>
    </row>
    <row r="18" spans="1:16">
      <c r="A18" s="13" t="s">
        <v>14</v>
      </c>
      <c r="B18" s="11">
        <v>53.14</v>
      </c>
      <c r="C18" s="8">
        <v>62.21</v>
      </c>
      <c r="D18" s="7">
        <v>59.39</v>
      </c>
      <c r="E18" s="9">
        <v>62.21</v>
      </c>
      <c r="F18" s="12">
        <f>(B17-C17)/C17</f>
        <v>-0.14218547341115439</v>
      </c>
    </row>
    <row r="19" spans="1:16">
      <c r="A19" s="1" t="s">
        <v>15</v>
      </c>
      <c r="B19" s="7">
        <v>53.18</v>
      </c>
      <c r="C19" s="7">
        <v>62.34</v>
      </c>
      <c r="D19" s="7">
        <v>5.9</v>
      </c>
      <c r="E19" s="7">
        <v>62.34</v>
      </c>
    </row>
    <row r="20" spans="1:16">
      <c r="A20" s="1" t="s">
        <v>16</v>
      </c>
      <c r="B20" s="7">
        <v>53.48</v>
      </c>
      <c r="C20" s="7">
        <v>62.88</v>
      </c>
      <c r="D20" s="7">
        <v>60.37</v>
      </c>
      <c r="E20" s="7">
        <v>62.88</v>
      </c>
    </row>
    <row r="21" spans="1:16">
      <c r="A21" s="1" t="s">
        <v>17</v>
      </c>
      <c r="B21" s="7">
        <v>53.6</v>
      </c>
      <c r="C21" s="7">
        <v>63.11</v>
      </c>
      <c r="D21" s="7">
        <v>61.34</v>
      </c>
      <c r="E21" s="7">
        <v>63.11</v>
      </c>
      <c r="J21" s="23">
        <v>0</v>
      </c>
      <c r="N21" s="24" t="s">
        <v>66</v>
      </c>
      <c r="P21" s="3" t="s">
        <v>65</v>
      </c>
    </row>
    <row r="22" spans="1:16">
      <c r="A22" s="1" t="s">
        <v>18</v>
      </c>
      <c r="B22" s="7">
        <v>53.4</v>
      </c>
      <c r="C22" s="7">
        <v>63.4</v>
      </c>
      <c r="D22" s="7">
        <v>61.2</v>
      </c>
      <c r="E22" s="7">
        <v>63.4</v>
      </c>
    </row>
    <row r="23" spans="1:16">
      <c r="A23" s="1" t="s">
        <v>19</v>
      </c>
      <c r="B23" s="7">
        <v>53.5</v>
      </c>
      <c r="C23" s="7">
        <v>64.16</v>
      </c>
      <c r="D23" s="7">
        <v>61.76</v>
      </c>
      <c r="E23" s="7">
        <v>64.16</v>
      </c>
    </row>
    <row r="24" spans="1:16">
      <c r="A24" s="1" t="s">
        <v>20</v>
      </c>
      <c r="B24" s="7">
        <v>54.16</v>
      </c>
      <c r="C24" s="7">
        <v>64.37</v>
      </c>
      <c r="D24" s="7">
        <v>61.78</v>
      </c>
      <c r="E24" s="7">
        <v>64.37</v>
      </c>
    </row>
    <row r="25" spans="1:16">
      <c r="A25" s="1" t="s">
        <v>21</v>
      </c>
      <c r="B25" s="7">
        <v>4.21</v>
      </c>
      <c r="C25" s="7">
        <v>67.73</v>
      </c>
      <c r="D25" s="7">
        <v>62.42</v>
      </c>
      <c r="E25" s="7">
        <v>67.73</v>
      </c>
    </row>
    <row r="26" spans="1:16">
      <c r="A26" s="1" t="s">
        <v>22</v>
      </c>
      <c r="B26" s="7">
        <v>54.26</v>
      </c>
      <c r="C26" s="7">
        <v>65.349999999999994</v>
      </c>
      <c r="D26" s="7">
        <v>62.2</v>
      </c>
      <c r="E26" s="7">
        <v>65.349999999999994</v>
      </c>
    </row>
    <row r="27" spans="1:16">
      <c r="A27" s="1" t="s">
        <v>23</v>
      </c>
      <c r="B27" s="7">
        <v>55.03</v>
      </c>
      <c r="C27" s="7">
        <v>66.040000000000006</v>
      </c>
      <c r="D27" s="7">
        <v>63.1</v>
      </c>
      <c r="E27" s="7">
        <v>66.040000000000006</v>
      </c>
    </row>
    <row r="28" spans="1:16">
      <c r="A28" s="1" t="s">
        <v>24</v>
      </c>
      <c r="B28" s="7">
        <v>54.52</v>
      </c>
      <c r="C28" s="7">
        <v>66.75</v>
      </c>
      <c r="D28" s="7">
        <v>64.069999999999993</v>
      </c>
      <c r="E28" s="7">
        <v>66.75</v>
      </c>
    </row>
    <row r="29" spans="1:16">
      <c r="A29" s="1" t="s">
        <v>25</v>
      </c>
      <c r="B29" s="7">
        <v>55.98</v>
      </c>
      <c r="C29" s="7">
        <v>67.03</v>
      </c>
      <c r="D29" s="7">
        <v>64.55</v>
      </c>
      <c r="E29" s="7">
        <v>67.03</v>
      </c>
      <c r="K29" s="3" t="s">
        <v>70</v>
      </c>
      <c r="L29" s="3" t="s">
        <v>71</v>
      </c>
      <c r="M29" s="3" t="s">
        <v>72</v>
      </c>
    </row>
    <row r="30" spans="1:16">
      <c r="A30" s="1" t="s">
        <v>27</v>
      </c>
      <c r="B30" s="7">
        <v>55.37</v>
      </c>
      <c r="C30" s="7">
        <v>67.91</v>
      </c>
      <c r="D30" s="7">
        <v>65.41</v>
      </c>
      <c r="E30" s="7">
        <v>67.91</v>
      </c>
      <c r="K30" s="3">
        <v>0</v>
      </c>
      <c r="L30" s="3">
        <v>60</v>
      </c>
      <c r="M30" s="3">
        <v>60</v>
      </c>
    </row>
    <row r="31" spans="1:16">
      <c r="A31" s="1" t="s">
        <v>26</v>
      </c>
      <c r="B31" s="7">
        <v>56.06</v>
      </c>
      <c r="C31" s="7">
        <v>68.819999999999993</v>
      </c>
      <c r="D31" s="7">
        <v>65.59</v>
      </c>
      <c r="E31" s="7">
        <v>68.819999999999993</v>
      </c>
      <c r="K31" s="3">
        <v>1</v>
      </c>
      <c r="L31" s="3">
        <v>80</v>
      </c>
      <c r="M31" s="3">
        <v>55</v>
      </c>
    </row>
    <row r="32" spans="1:16">
      <c r="A32" s="1" t="s">
        <v>28</v>
      </c>
      <c r="B32" s="7">
        <v>55.72</v>
      </c>
      <c r="C32" s="7">
        <v>69.040000000000006</v>
      </c>
      <c r="D32" s="7">
        <v>65.98</v>
      </c>
      <c r="E32" s="7">
        <v>69.040000000000006</v>
      </c>
      <c r="K32" s="3">
        <v>2</v>
      </c>
      <c r="L32" s="3">
        <v>85</v>
      </c>
      <c r="M32" s="3">
        <v>50</v>
      </c>
    </row>
    <row r="33" spans="1:13">
      <c r="A33" s="1" t="s">
        <v>29</v>
      </c>
      <c r="B33" s="7">
        <v>56.26</v>
      </c>
      <c r="C33" s="7">
        <v>69.53</v>
      </c>
      <c r="D33" s="7">
        <v>66.489999999999995</v>
      </c>
      <c r="E33" s="7">
        <v>69.53</v>
      </c>
      <c r="K33" s="3">
        <v>3</v>
      </c>
      <c r="L33" s="3">
        <v>90</v>
      </c>
      <c r="M33" s="3">
        <v>48</v>
      </c>
    </row>
    <row r="34" spans="1:13">
      <c r="A34" s="1" t="s">
        <v>30</v>
      </c>
      <c r="B34" s="7">
        <v>55.83</v>
      </c>
      <c r="C34" s="7">
        <v>70.42</v>
      </c>
      <c r="D34" s="7">
        <v>67.42</v>
      </c>
      <c r="E34" s="7">
        <v>70.42</v>
      </c>
    </row>
    <row r="35" spans="1:13">
      <c r="A35" s="1" t="s">
        <v>31</v>
      </c>
      <c r="B35" s="7">
        <v>57.17</v>
      </c>
      <c r="C35" s="7">
        <v>71.25</v>
      </c>
      <c r="D35" s="7">
        <v>67.489999999999995</v>
      </c>
      <c r="E35" s="7">
        <v>71.25</v>
      </c>
    </row>
    <row r="36" spans="1:13">
      <c r="A36" s="1" t="s">
        <v>32</v>
      </c>
      <c r="B36" s="7">
        <v>56.35</v>
      </c>
      <c r="C36" s="7">
        <v>71.319999999999993</v>
      </c>
      <c r="D36" s="7">
        <v>68.45</v>
      </c>
      <c r="E36" s="7">
        <v>71.319999999999993</v>
      </c>
    </row>
    <row r="37" spans="1:13">
      <c r="A37" s="1" t="s">
        <v>33</v>
      </c>
      <c r="B37" s="7">
        <v>57.82</v>
      </c>
      <c r="C37" s="7">
        <v>71.599999999999994</v>
      </c>
      <c r="D37" s="7">
        <v>69.41</v>
      </c>
      <c r="E37" s="7">
        <v>71.599999999999994</v>
      </c>
    </row>
    <row r="38" spans="1:13">
      <c r="A38" s="1" t="s">
        <v>34</v>
      </c>
      <c r="B38" s="7">
        <v>56.85</v>
      </c>
      <c r="C38" s="7">
        <v>72.790000000000006</v>
      </c>
      <c r="D38" s="7">
        <v>69.72</v>
      </c>
      <c r="E38" s="7">
        <v>72.790000000000006</v>
      </c>
    </row>
    <row r="39" spans="1:13">
      <c r="A39" s="1" t="s">
        <v>35</v>
      </c>
      <c r="B39" s="7">
        <v>58.1</v>
      </c>
      <c r="C39" s="7">
        <v>72.86</v>
      </c>
      <c r="D39" s="7">
        <v>69.92</v>
      </c>
      <c r="E39" s="7">
        <v>72.86</v>
      </c>
    </row>
    <row r="40" spans="1:13">
      <c r="A40" s="1" t="s">
        <v>36</v>
      </c>
      <c r="B40" s="7">
        <v>57.3</v>
      </c>
      <c r="C40" s="7">
        <v>73.010000000000005</v>
      </c>
      <c r="D40" s="7">
        <v>70.75</v>
      </c>
      <c r="E40" s="7">
        <v>73.010000000000005</v>
      </c>
    </row>
    <row r="41" spans="1:13">
      <c r="A41" s="1" t="s">
        <v>37</v>
      </c>
      <c r="B41" s="7">
        <v>58.75</v>
      </c>
      <c r="C41" s="7">
        <v>73.099999999999994</v>
      </c>
      <c r="D41" s="7">
        <v>70.900000000000006</v>
      </c>
      <c r="E41" s="7">
        <v>73.099999999999994</v>
      </c>
    </row>
    <row r="42" spans="1:13">
      <c r="A42" s="1" t="s">
        <v>38</v>
      </c>
      <c r="B42" s="7">
        <v>57.35</v>
      </c>
      <c r="C42" s="7">
        <v>73.849999999999994</v>
      </c>
      <c r="D42" s="7">
        <v>71.819999999999993</v>
      </c>
      <c r="E42" s="7">
        <v>73.849999999999994</v>
      </c>
    </row>
    <row r="43" spans="1:13">
      <c r="A43" s="1" t="s">
        <v>39</v>
      </c>
      <c r="B43" s="7">
        <v>58.82</v>
      </c>
      <c r="C43" s="7">
        <v>74.73</v>
      </c>
      <c r="D43" s="7">
        <v>71.89</v>
      </c>
      <c r="E43" s="7">
        <v>74.73</v>
      </c>
    </row>
    <row r="44" spans="1:13">
      <c r="A44" s="1" t="s">
        <v>40</v>
      </c>
      <c r="B44" s="7">
        <v>57.6</v>
      </c>
      <c r="C44" s="7">
        <v>75.22</v>
      </c>
      <c r="D44" s="7">
        <v>72.790000000000006</v>
      </c>
      <c r="E44" s="7">
        <v>75.22</v>
      </c>
    </row>
    <row r="45" spans="1:13">
      <c r="A45" s="1" t="s">
        <v>41</v>
      </c>
      <c r="B45" s="7">
        <v>58.85</v>
      </c>
      <c r="C45" s="7">
        <v>75.67</v>
      </c>
      <c r="D45" s="7">
        <v>72.81</v>
      </c>
      <c r="E45" s="7">
        <v>75.67</v>
      </c>
    </row>
    <row r="46" spans="1:13">
      <c r="A46" s="1" t="s">
        <v>42</v>
      </c>
      <c r="B46" s="7">
        <v>57.76</v>
      </c>
      <c r="C46" s="7">
        <v>76.03</v>
      </c>
      <c r="D46" s="7">
        <v>73.650000000000006</v>
      </c>
      <c r="E46" s="7">
        <v>76.03</v>
      </c>
    </row>
    <row r="47" spans="1:13">
      <c r="A47" s="10" t="s">
        <v>43</v>
      </c>
      <c r="B47" s="7">
        <v>59.65</v>
      </c>
      <c r="C47" s="8">
        <v>76.87</v>
      </c>
      <c r="D47" s="7">
        <v>74.45</v>
      </c>
      <c r="E47" s="9">
        <v>76.87</v>
      </c>
    </row>
    <row r="48" spans="1:13">
      <c r="A48" s="13" t="s">
        <v>44</v>
      </c>
      <c r="B48" s="7">
        <v>58.03</v>
      </c>
      <c r="C48" s="7">
        <v>77.209999999999994</v>
      </c>
      <c r="D48" s="8">
        <v>75.08</v>
      </c>
      <c r="E48" s="9">
        <v>75.08</v>
      </c>
      <c r="F48" s="12">
        <f>(C47-D47)/D47</f>
        <v>3.2505036937541996E-2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showGridLines="0" zoomScaleNormal="100" workbookViewId="0">
      <selection activeCell="B34" sqref="B34"/>
    </sheetView>
  </sheetViews>
  <sheetFormatPr defaultRowHeight="15"/>
  <cols>
    <col min="1" max="1" width="9.7109375" style="2" bestFit="1" customWidth="1"/>
    <col min="2" max="2" width="12.5703125" style="2" bestFit="1" customWidth="1"/>
    <col min="3" max="3" width="10.28515625" style="2" bestFit="1" customWidth="1"/>
    <col min="4" max="4" width="22" style="2" bestFit="1" customWidth="1"/>
    <col min="5" max="5" width="22.42578125" style="2" bestFit="1" customWidth="1"/>
    <col min="6" max="6" width="10.85546875" style="2" bestFit="1" customWidth="1"/>
    <col min="7" max="7" width="9.140625" style="2"/>
    <col min="8" max="8" width="10.140625" style="2" bestFit="1" customWidth="1"/>
    <col min="9" max="16384" width="9.140625" style="2"/>
  </cols>
  <sheetData>
    <row r="1" spans="1:8" ht="16.5" thickBot="1">
      <c r="A1" s="27" t="s">
        <v>73</v>
      </c>
      <c r="B1" s="26"/>
      <c r="C1" s="26"/>
      <c r="D1" s="26"/>
      <c r="E1" s="26"/>
      <c r="F1" s="26"/>
    </row>
    <row r="2" spans="1:8">
      <c r="A2" s="15" t="s">
        <v>51</v>
      </c>
      <c r="B2" s="15" t="s">
        <v>52</v>
      </c>
      <c r="C2" s="15" t="s">
        <v>56</v>
      </c>
      <c r="D2" s="15" t="s">
        <v>53</v>
      </c>
      <c r="E2" s="15" t="s">
        <v>54</v>
      </c>
      <c r="F2" s="15" t="s">
        <v>55</v>
      </c>
    </row>
    <row r="3" spans="1:8">
      <c r="B3" s="16">
        <v>1</v>
      </c>
      <c r="C3" s="16"/>
      <c r="D3" s="16"/>
      <c r="E3" s="16">
        <v>24000</v>
      </c>
      <c r="H3" s="16"/>
    </row>
    <row r="4" spans="1:8">
      <c r="A4" s="2">
        <v>1</v>
      </c>
      <c r="B4" s="16">
        <v>0.98</v>
      </c>
      <c r="C4" s="16">
        <f>(B4-B3)*120000</f>
        <v>-2400.0000000000023</v>
      </c>
      <c r="D4" s="16">
        <f>C4</f>
        <v>-2400.0000000000023</v>
      </c>
      <c r="E4" s="16">
        <f>E3+C4</f>
        <v>21599.999999999996</v>
      </c>
    </row>
    <row r="5" spans="1:8">
      <c r="A5" s="2">
        <f>A4+1</f>
        <v>2</v>
      </c>
      <c r="B5" s="16">
        <v>0.99</v>
      </c>
      <c r="C5" s="16">
        <f t="shared" ref="C5:C17" si="0">(B5-B4)*120000</f>
        <v>1200.0000000000011</v>
      </c>
      <c r="D5" s="16">
        <f>D4+C5</f>
        <v>-1200.0000000000011</v>
      </c>
      <c r="E5" s="16">
        <f t="shared" ref="E5:E16" si="1">E4+C5</f>
        <v>22799.999999999996</v>
      </c>
    </row>
    <row r="6" spans="1:8">
      <c r="A6" s="2">
        <f t="shared" ref="A6:A17" si="2">A5+1</f>
        <v>3</v>
      </c>
      <c r="B6" s="16">
        <v>0.98</v>
      </c>
      <c r="C6" s="16">
        <f t="shared" si="0"/>
        <v>-1200.0000000000011</v>
      </c>
      <c r="D6" s="16">
        <f t="shared" ref="D6:D17" si="3">D5+C6</f>
        <v>-2400.0000000000023</v>
      </c>
      <c r="E6" s="16">
        <f t="shared" si="1"/>
        <v>21599.999999999996</v>
      </c>
    </row>
    <row r="7" spans="1:8">
      <c r="A7" s="2">
        <f t="shared" si="2"/>
        <v>4</v>
      </c>
      <c r="B7" s="16">
        <v>0.97</v>
      </c>
      <c r="C7" s="16">
        <f t="shared" si="0"/>
        <v>-1200.0000000000011</v>
      </c>
      <c r="D7" s="16">
        <f t="shared" si="3"/>
        <v>-3600.0000000000036</v>
      </c>
      <c r="E7" s="16">
        <f t="shared" si="1"/>
        <v>20399.999999999996</v>
      </c>
      <c r="F7" s="16"/>
    </row>
    <row r="8" spans="1:8">
      <c r="A8" s="2">
        <f t="shared" si="2"/>
        <v>5</v>
      </c>
      <c r="B8" s="16">
        <v>0.96</v>
      </c>
      <c r="C8" s="16">
        <f t="shared" si="0"/>
        <v>-1200.0000000000011</v>
      </c>
      <c r="D8" s="16">
        <f t="shared" si="3"/>
        <v>-4800.0000000000045</v>
      </c>
      <c r="E8" s="16">
        <f t="shared" si="1"/>
        <v>19199.999999999996</v>
      </c>
    </row>
    <row r="9" spans="1:8">
      <c r="A9" s="2">
        <f t="shared" si="2"/>
        <v>6</v>
      </c>
      <c r="B9" s="16">
        <v>0.9</v>
      </c>
      <c r="C9" s="16">
        <f t="shared" si="0"/>
        <v>-7199.9999999999927</v>
      </c>
      <c r="D9" s="16">
        <f t="shared" si="3"/>
        <v>-11999.999999999996</v>
      </c>
      <c r="E9" s="17">
        <f t="shared" si="1"/>
        <v>12000.000000000004</v>
      </c>
      <c r="F9" s="17">
        <f>6000</f>
        <v>6000</v>
      </c>
    </row>
    <row r="10" spans="1:8">
      <c r="A10" s="2">
        <f t="shared" si="2"/>
        <v>7</v>
      </c>
      <c r="B10" s="16">
        <v>0.91</v>
      </c>
      <c r="C10" s="16">
        <f t="shared" si="0"/>
        <v>1200.0000000000011</v>
      </c>
      <c r="D10" s="16">
        <f t="shared" si="3"/>
        <v>-10799.999999999995</v>
      </c>
      <c r="E10" s="16">
        <f>E9+F9+C10</f>
        <v>19200.000000000004</v>
      </c>
      <c r="F10" s="17"/>
    </row>
    <row r="11" spans="1:8">
      <c r="A11" s="2">
        <f t="shared" si="2"/>
        <v>8</v>
      </c>
      <c r="B11" s="16">
        <v>0.9</v>
      </c>
      <c r="C11" s="16">
        <f t="shared" si="0"/>
        <v>-1200.0000000000011</v>
      </c>
      <c r="D11" s="16">
        <f t="shared" si="3"/>
        <v>-11999.999999999996</v>
      </c>
      <c r="E11" s="16">
        <f>E10+F10+C11</f>
        <v>18000.000000000004</v>
      </c>
      <c r="F11" s="17"/>
    </row>
    <row r="12" spans="1:8">
      <c r="A12" s="2">
        <f t="shared" si="2"/>
        <v>9</v>
      </c>
      <c r="B12" s="16">
        <v>0.9</v>
      </c>
      <c r="C12" s="16">
        <f t="shared" si="0"/>
        <v>0</v>
      </c>
      <c r="D12" s="16">
        <f t="shared" si="3"/>
        <v>-11999.999999999996</v>
      </c>
      <c r="E12" s="16">
        <f t="shared" si="1"/>
        <v>18000.000000000004</v>
      </c>
      <c r="F12" s="17"/>
    </row>
    <row r="13" spans="1:8">
      <c r="A13" s="2">
        <f t="shared" si="2"/>
        <v>10</v>
      </c>
      <c r="B13" s="16">
        <v>0.88</v>
      </c>
      <c r="C13" s="16">
        <f t="shared" si="0"/>
        <v>-2400.0000000000023</v>
      </c>
      <c r="D13" s="16">
        <f t="shared" si="3"/>
        <v>-14399.999999999998</v>
      </c>
      <c r="E13" s="17">
        <f t="shared" si="1"/>
        <v>15600.000000000002</v>
      </c>
      <c r="F13" s="17">
        <v>2400</v>
      </c>
    </row>
    <row r="14" spans="1:8">
      <c r="A14" s="2">
        <f t="shared" si="2"/>
        <v>11</v>
      </c>
      <c r="B14" s="16">
        <v>0.89</v>
      </c>
      <c r="C14" s="16">
        <f t="shared" si="0"/>
        <v>1200.0000000000011</v>
      </c>
      <c r="D14" s="16">
        <f t="shared" si="3"/>
        <v>-13199.999999999996</v>
      </c>
      <c r="E14" s="16">
        <f>E13+F13+C14</f>
        <v>19200</v>
      </c>
      <c r="F14" s="17"/>
    </row>
    <row r="15" spans="1:8">
      <c r="A15" s="2">
        <f t="shared" si="2"/>
        <v>12</v>
      </c>
      <c r="B15" s="16">
        <v>0.88</v>
      </c>
      <c r="C15" s="16">
        <f t="shared" si="0"/>
        <v>-1200.0000000000011</v>
      </c>
      <c r="D15" s="16">
        <f t="shared" si="3"/>
        <v>-14399.999999999998</v>
      </c>
      <c r="E15" s="16">
        <f t="shared" si="1"/>
        <v>18000</v>
      </c>
      <c r="F15" s="17"/>
    </row>
    <row r="16" spans="1:8">
      <c r="A16" s="2">
        <f t="shared" si="2"/>
        <v>13</v>
      </c>
      <c r="B16" s="16">
        <v>0.87</v>
      </c>
      <c r="C16" s="16">
        <f t="shared" si="0"/>
        <v>-1200.0000000000011</v>
      </c>
      <c r="D16" s="16">
        <f t="shared" si="3"/>
        <v>-15600</v>
      </c>
      <c r="E16" s="17">
        <f t="shared" si="1"/>
        <v>16800</v>
      </c>
      <c r="F16" s="17">
        <v>1200</v>
      </c>
    </row>
    <row r="17" spans="1:6">
      <c r="A17" s="2">
        <f t="shared" si="2"/>
        <v>14</v>
      </c>
      <c r="B17" s="16">
        <v>0.79</v>
      </c>
      <c r="C17" s="16">
        <f t="shared" si="0"/>
        <v>-9599.9999999999945</v>
      </c>
      <c r="D17" s="16">
        <f t="shared" si="3"/>
        <v>-25199.999999999993</v>
      </c>
      <c r="E17" s="17">
        <f>E16+F16+C17</f>
        <v>8400.0000000000055</v>
      </c>
      <c r="F17" s="17">
        <f>18000-E17</f>
        <v>9599.9999999999945</v>
      </c>
    </row>
    <row r="18" spans="1:6">
      <c r="B18" s="16"/>
      <c r="C18" s="16"/>
      <c r="D18" s="16"/>
      <c r="E18" s="16"/>
    </row>
    <row r="19" spans="1:6">
      <c r="B19" s="25"/>
    </row>
    <row r="20" spans="1:6">
      <c r="B20" s="25"/>
    </row>
    <row r="21" spans="1:6">
      <c r="B21" s="25"/>
    </row>
    <row r="22" spans="1:6">
      <c r="B22" s="25"/>
    </row>
  </sheetData>
  <pageMargins left="0.7" right="0.7" top="0.75" bottom="0.75" header="0.3" footer="0.3"/>
  <pageSetup orientation="portrait" horizontalDpi="4294967293" verticalDpi="0" r:id="rId1"/>
  <ignoredErrors>
    <ignoredError sqref="E1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43"/>
  <sheetViews>
    <sheetView showGridLines="0" topLeftCell="A16" workbookViewId="0">
      <selection activeCell="N40" sqref="N40"/>
    </sheetView>
  </sheetViews>
  <sheetFormatPr defaultRowHeight="15"/>
  <cols>
    <col min="1" max="1" width="6.5703125" style="3" bestFit="1" customWidth="1"/>
    <col min="2" max="2" width="13.28515625" style="3" bestFit="1" customWidth="1"/>
    <col min="3" max="3" width="11.7109375" style="3" bestFit="1" customWidth="1"/>
    <col min="4" max="4" width="9.140625" style="3"/>
    <col min="5" max="5" width="10.7109375" style="3" bestFit="1" customWidth="1"/>
    <col min="6" max="6" width="6.7109375" style="3" customWidth="1"/>
    <col min="7" max="7" width="11.7109375" style="3" bestFit="1" customWidth="1"/>
    <col min="8" max="8" width="9.140625" style="3"/>
    <col min="9" max="9" width="8.5703125" style="3" bestFit="1" customWidth="1"/>
    <col min="10" max="10" width="5" style="3" bestFit="1" customWidth="1"/>
    <col min="11" max="16384" width="9.140625" style="3"/>
  </cols>
  <sheetData>
    <row r="1" spans="1:10" ht="16.5" thickBot="1">
      <c r="A1" s="29" t="s">
        <v>74</v>
      </c>
      <c r="B1" s="30"/>
      <c r="C1" s="30"/>
      <c r="D1" s="30"/>
      <c r="E1" s="30"/>
      <c r="F1" s="30"/>
      <c r="G1" s="30"/>
    </row>
    <row r="2" spans="1:10">
      <c r="A2" s="22"/>
      <c r="B2" s="22" t="s">
        <v>61</v>
      </c>
      <c r="C2" s="22"/>
      <c r="D2" s="22"/>
      <c r="E2" s="22"/>
      <c r="F2" s="22" t="s">
        <v>62</v>
      </c>
      <c r="G2" s="22"/>
      <c r="H2" s="18"/>
      <c r="I2" s="18"/>
      <c r="J2" s="18"/>
    </row>
    <row r="3" spans="1:10">
      <c r="A3" s="18"/>
      <c r="B3" s="18" t="s">
        <v>60</v>
      </c>
      <c r="C3" s="18" t="s">
        <v>57</v>
      </c>
      <c r="D3" s="18"/>
      <c r="E3" s="18" t="s">
        <v>57</v>
      </c>
      <c r="F3" s="18" t="s">
        <v>58</v>
      </c>
      <c r="G3" s="18" t="s">
        <v>59</v>
      </c>
      <c r="H3" s="18"/>
      <c r="I3" s="18"/>
      <c r="J3" s="18"/>
    </row>
    <row r="4" spans="1:10">
      <c r="A4" s="19">
        <v>36892</v>
      </c>
      <c r="B4" s="20">
        <v>1.52</v>
      </c>
      <c r="C4" s="20">
        <v>0</v>
      </c>
      <c r="D4" s="18"/>
      <c r="E4" s="20">
        <v>0</v>
      </c>
      <c r="F4" s="20">
        <v>0</v>
      </c>
      <c r="G4" s="20">
        <v>0</v>
      </c>
      <c r="H4" s="18"/>
      <c r="I4" s="18"/>
      <c r="J4" s="18"/>
    </row>
    <row r="5" spans="1:10">
      <c r="A5" s="19">
        <v>36923</v>
      </c>
      <c r="B5" s="20">
        <v>1.4</v>
      </c>
      <c r="C5" s="20">
        <v>0</v>
      </c>
      <c r="D5" s="18"/>
      <c r="E5" s="20">
        <f>(B4-B5)*500000</f>
        <v>60000.000000000051</v>
      </c>
      <c r="F5" s="20">
        <v>0</v>
      </c>
      <c r="G5" s="20">
        <f>E5</f>
        <v>60000.000000000051</v>
      </c>
      <c r="H5" s="18"/>
      <c r="I5" s="18"/>
      <c r="J5" s="18"/>
    </row>
    <row r="6" spans="1:10">
      <c r="A6" s="19">
        <v>36951</v>
      </c>
      <c r="B6" s="20">
        <v>1.32</v>
      </c>
      <c r="C6" s="20">
        <v>0</v>
      </c>
      <c r="D6" s="18"/>
      <c r="E6" s="20">
        <f>(B5-B6)*500000</f>
        <v>39999.999999999927</v>
      </c>
      <c r="F6" s="20">
        <f>$J$4/12*G5</f>
        <v>0</v>
      </c>
      <c r="G6" s="20">
        <f>G5+E6+F6</f>
        <v>99999.999999999971</v>
      </c>
      <c r="H6" s="18"/>
      <c r="I6" s="18"/>
      <c r="J6" s="18"/>
    </row>
    <row r="7" spans="1:10">
      <c r="A7" s="19">
        <v>36982</v>
      </c>
      <c r="B7" s="20">
        <v>1.3</v>
      </c>
      <c r="C7" s="20">
        <v>0</v>
      </c>
      <c r="D7" s="18"/>
      <c r="E7" s="20">
        <f>(B6-B7)*500000</f>
        <v>10000.000000000009</v>
      </c>
      <c r="F7" s="20">
        <f>$J$4/12*G6</f>
        <v>0</v>
      </c>
      <c r="G7" s="20">
        <f>G6+E7+F7</f>
        <v>109999.99999999999</v>
      </c>
      <c r="H7" s="18"/>
      <c r="I7" s="18"/>
      <c r="J7" s="18"/>
    </row>
    <row r="8" spans="1:10">
      <c r="A8" s="19">
        <v>37012</v>
      </c>
      <c r="B8" s="20">
        <v>1.27</v>
      </c>
      <c r="C8" s="21">
        <f>(B4-B8)*500000</f>
        <v>125000</v>
      </c>
      <c r="D8" s="18"/>
      <c r="E8" s="20">
        <f>(B7-B8)*500000</f>
        <v>15000.000000000013</v>
      </c>
      <c r="F8" s="20">
        <f>$J$4/12*G7</f>
        <v>0</v>
      </c>
      <c r="G8" s="21">
        <f>G7+E8+F8</f>
        <v>125000</v>
      </c>
      <c r="H8" s="18"/>
      <c r="I8" s="18"/>
      <c r="J8" s="18"/>
    </row>
    <row r="9" spans="1:10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0">
      <c r="A11" s="18"/>
      <c r="B11" s="18"/>
      <c r="C11" s="18"/>
      <c r="D11" s="18"/>
      <c r="E11" s="18"/>
      <c r="F11" s="18"/>
      <c r="G11" s="18"/>
      <c r="H11" s="18"/>
      <c r="I11" s="18"/>
      <c r="J11" s="18"/>
    </row>
    <row r="12" spans="1:10" ht="15.75">
      <c r="A12" s="18"/>
      <c r="B12" s="32" t="s">
        <v>91</v>
      </c>
      <c r="C12" s="18"/>
      <c r="D12" s="18"/>
      <c r="E12" s="18"/>
      <c r="F12" s="18"/>
      <c r="G12" s="18"/>
      <c r="H12" s="18"/>
      <c r="I12" s="18"/>
      <c r="J12" s="18"/>
    </row>
    <row r="23" spans="2:10" ht="15.75">
      <c r="B23" s="39" t="s">
        <v>92</v>
      </c>
      <c r="C23" s="14"/>
      <c r="D23" s="33"/>
      <c r="E23" s="14"/>
      <c r="F23" s="14"/>
      <c r="G23" s="14"/>
      <c r="H23" s="14"/>
      <c r="I23" s="14"/>
      <c r="J23" s="14"/>
    </row>
    <row r="24" spans="2:10">
      <c r="B24" s="34" t="s">
        <v>77</v>
      </c>
      <c r="C24" s="34" t="s">
        <v>78</v>
      </c>
      <c r="D24" s="34" t="s">
        <v>79</v>
      </c>
      <c r="E24" s="34" t="s">
        <v>80</v>
      </c>
      <c r="F24" s="34" t="s">
        <v>81</v>
      </c>
      <c r="G24" s="34" t="s">
        <v>82</v>
      </c>
      <c r="H24" s="34" t="s">
        <v>83</v>
      </c>
      <c r="I24" s="34" t="s">
        <v>84</v>
      </c>
      <c r="J24" s="34"/>
    </row>
    <row r="25" spans="2:10">
      <c r="B25" s="34">
        <v>7.0000000000000007E-2</v>
      </c>
      <c r="C25" s="34">
        <v>1</v>
      </c>
      <c r="D25" s="34">
        <f>1/(1+B25)^C25</f>
        <v>0.93457943925233644</v>
      </c>
      <c r="E25" s="34">
        <v>8.6199999999999992</v>
      </c>
      <c r="F25" s="34">
        <v>7</v>
      </c>
      <c r="G25" s="34">
        <f>E25-F25</f>
        <v>1.6199999999999992</v>
      </c>
      <c r="H25" s="34">
        <f>G25*D25</f>
        <v>1.5140186915887843</v>
      </c>
      <c r="I25" s="34">
        <v>7.0000000000000007E-2</v>
      </c>
      <c r="J25" s="34">
        <v>7.0000000000000007E-2</v>
      </c>
    </row>
    <row r="26" spans="2:10">
      <c r="B26" s="34">
        <v>7.2999999999999995E-2</v>
      </c>
      <c r="C26" s="34">
        <v>2</v>
      </c>
      <c r="D26" s="34">
        <f t="shared" ref="D26:D30" si="0">1/(1+B26)^C26</f>
        <v>0.86856146244904819</v>
      </c>
      <c r="E26" s="34">
        <v>8.6199999999999992</v>
      </c>
      <c r="F26" s="34">
        <f>I26*100</f>
        <v>7.5999999999999988</v>
      </c>
      <c r="G26" s="34">
        <f t="shared" ref="G26:G30" si="1">E26-F26</f>
        <v>1.0200000000000005</v>
      </c>
      <c r="H26" s="34">
        <f t="shared" ref="H26:H30" si="2">G26*D26</f>
        <v>0.88593269169802957</v>
      </c>
      <c r="I26" s="34">
        <f>(C26*B26-C25*B25)/(C26-C25)</f>
        <v>7.5999999999999984E-2</v>
      </c>
      <c r="J26" s="34">
        <f>2*(EXP(I26/2)-1)</f>
        <v>7.7462465756995336E-2</v>
      </c>
    </row>
    <row r="27" spans="2:10">
      <c r="B27" s="34">
        <v>7.6999999999999999E-2</v>
      </c>
      <c r="C27" s="34">
        <v>3</v>
      </c>
      <c r="D27" s="34">
        <f t="shared" si="0"/>
        <v>0.80048443204548492</v>
      </c>
      <c r="E27" s="34">
        <v>8.6199999999999992</v>
      </c>
      <c r="F27" s="34">
        <f t="shared" ref="F27:F30" si="3">I27*100</f>
        <v>8.5</v>
      </c>
      <c r="G27" s="34">
        <f t="shared" si="1"/>
        <v>0.11999999999999922</v>
      </c>
      <c r="H27" s="34">
        <f t="shared" si="2"/>
        <v>9.605813184545757E-2</v>
      </c>
      <c r="I27" s="34">
        <f t="shared" ref="I27:I30" si="4">(C27*B27-C26*B26)/(C27-C26)</f>
        <v>8.4999999999999992E-2</v>
      </c>
      <c r="J27" s="34">
        <f t="shared" ref="J27:J30" si="5">2*(EXP(I27/2)-1)</f>
        <v>8.6832112747356138E-2</v>
      </c>
    </row>
    <row r="28" spans="2:10">
      <c r="B28" s="34">
        <v>8.1000000000000003E-2</v>
      </c>
      <c r="C28" s="34">
        <v>4</v>
      </c>
      <c r="D28" s="34">
        <f t="shared" si="0"/>
        <v>0.73231381005366081</v>
      </c>
      <c r="E28" s="34">
        <v>8.6199999999999992</v>
      </c>
      <c r="F28" s="34">
        <f t="shared" si="3"/>
        <v>9.3000000000000025</v>
      </c>
      <c r="G28" s="34">
        <f t="shared" si="1"/>
        <v>-0.68000000000000327</v>
      </c>
      <c r="H28" s="34">
        <f t="shared" si="2"/>
        <v>-0.49797339083649172</v>
      </c>
      <c r="I28" s="34">
        <f t="shared" si="4"/>
        <v>9.3000000000000027E-2</v>
      </c>
      <c r="J28" s="34">
        <f t="shared" si="5"/>
        <v>9.5196158137067499E-2</v>
      </c>
    </row>
    <row r="29" spans="2:10">
      <c r="B29" s="34">
        <v>8.4000000000000005E-2</v>
      </c>
      <c r="C29" s="34">
        <v>5</v>
      </c>
      <c r="D29" s="34">
        <f t="shared" si="0"/>
        <v>0.66811864089371786</v>
      </c>
      <c r="E29" s="34">
        <v>8.6199999999999992</v>
      </c>
      <c r="F29" s="34">
        <f t="shared" si="3"/>
        <v>9.6000000000000032</v>
      </c>
      <c r="G29" s="34">
        <f t="shared" si="1"/>
        <v>-0.98000000000000398</v>
      </c>
      <c r="H29" s="34">
        <f t="shared" si="2"/>
        <v>-0.65475626807584619</v>
      </c>
      <c r="I29" s="34">
        <f t="shared" si="4"/>
        <v>9.600000000000003E-2</v>
      </c>
      <c r="J29" s="34">
        <f t="shared" si="5"/>
        <v>9.8341310648941249E-2</v>
      </c>
    </row>
    <row r="30" spans="2:10">
      <c r="B30" s="34">
        <v>8.7999999999999995E-2</v>
      </c>
      <c r="C30" s="34">
        <v>6</v>
      </c>
      <c r="D30" s="34">
        <f t="shared" si="0"/>
        <v>0.60287410171118916</v>
      </c>
      <c r="E30" s="34">
        <v>8.6199999999999992</v>
      </c>
      <c r="F30" s="34">
        <f t="shared" si="3"/>
        <v>10.799999999999999</v>
      </c>
      <c r="G30" s="34">
        <f t="shared" si="1"/>
        <v>-2.1799999999999997</v>
      </c>
      <c r="H30" s="34">
        <f t="shared" si="2"/>
        <v>-1.3142655417303921</v>
      </c>
      <c r="I30" s="34">
        <f t="shared" si="4"/>
        <v>0.10799999999999998</v>
      </c>
      <c r="J30" s="34">
        <f t="shared" si="5"/>
        <v>0.11096920431016022</v>
      </c>
    </row>
    <row r="31" spans="2:10">
      <c r="B31" s="14"/>
      <c r="C31" s="35" t="s">
        <v>85</v>
      </c>
      <c r="D31" s="14">
        <f>SUM(D25:D30)</f>
        <v>4.6069318864054374</v>
      </c>
      <c r="E31" s="14"/>
      <c r="F31" s="14"/>
      <c r="G31" s="14"/>
      <c r="H31" s="36">
        <f>SUM(H25:H30)</f>
        <v>2.9014314489541393E-2</v>
      </c>
      <c r="I31" s="14"/>
      <c r="J31" s="14"/>
    </row>
    <row r="32" spans="2:10">
      <c r="B32" s="14"/>
      <c r="C32" s="14"/>
      <c r="D32" s="14"/>
      <c r="E32" s="14"/>
      <c r="F32" s="14"/>
      <c r="G32" s="14"/>
      <c r="H32" s="33" t="s">
        <v>86</v>
      </c>
      <c r="I32" s="14"/>
      <c r="J32" s="14"/>
    </row>
    <row r="37" spans="2:9" ht="15.75">
      <c r="B37" s="39" t="s">
        <v>93</v>
      </c>
      <c r="C37" s="14"/>
      <c r="D37" s="14"/>
      <c r="E37" s="14"/>
      <c r="F37" s="14"/>
      <c r="G37" s="14"/>
      <c r="H37" s="14"/>
      <c r="I37" s="14"/>
    </row>
    <row r="38" spans="2:9">
      <c r="B38" s="34" t="s">
        <v>78</v>
      </c>
      <c r="C38" s="34" t="s">
        <v>87</v>
      </c>
      <c r="D38" s="34" t="s">
        <v>88</v>
      </c>
      <c r="E38" s="34" t="s">
        <v>89</v>
      </c>
      <c r="F38" s="34"/>
      <c r="G38" s="34" t="s">
        <v>90</v>
      </c>
      <c r="H38" s="34" t="s">
        <v>79</v>
      </c>
      <c r="I38" s="34" t="s">
        <v>89</v>
      </c>
    </row>
    <row r="39" spans="2:9">
      <c r="B39" s="34">
        <v>1</v>
      </c>
      <c r="C39" s="34">
        <v>0.8</v>
      </c>
      <c r="D39" s="37">
        <f>EXP(-0.09*B39)</f>
        <v>0.91393118527122819</v>
      </c>
      <c r="E39" s="37">
        <f>D39*C39</f>
        <v>0.73114494821698262</v>
      </c>
      <c r="F39" s="34"/>
      <c r="G39" s="34">
        <f>0.05*1200</f>
        <v>60</v>
      </c>
      <c r="H39" s="37">
        <f>EXP(-0.04*B39)</f>
        <v>0.96078943915232318</v>
      </c>
      <c r="I39" s="37">
        <f>H39*G39</f>
        <v>57.647366349139389</v>
      </c>
    </row>
    <row r="40" spans="2:9">
      <c r="B40" s="34">
        <v>2</v>
      </c>
      <c r="C40" s="34">
        <v>0.8</v>
      </c>
      <c r="D40" s="37">
        <f>EXP(-0.09*B40)</f>
        <v>0.835270211411272</v>
      </c>
      <c r="E40" s="37">
        <f>D40*C40</f>
        <v>0.6682161691290176</v>
      </c>
      <c r="F40" s="34"/>
      <c r="G40" s="34">
        <f>0.05*1200</f>
        <v>60</v>
      </c>
      <c r="H40" s="37">
        <f>EXP(-0.04*B40)</f>
        <v>0.92311634638663576</v>
      </c>
      <c r="I40" s="37">
        <f>H40*G40</f>
        <v>55.386980783198148</v>
      </c>
    </row>
    <row r="41" spans="2:9">
      <c r="B41" s="34">
        <v>3</v>
      </c>
      <c r="C41" s="34">
        <v>0.8</v>
      </c>
      <c r="D41" s="37">
        <f>EXP(-0.09*B41)</f>
        <v>0.76337949433685315</v>
      </c>
      <c r="E41" s="37">
        <f>D41*C41</f>
        <v>0.61070359546948261</v>
      </c>
      <c r="F41" s="34"/>
      <c r="G41" s="34">
        <f>60</f>
        <v>60</v>
      </c>
      <c r="H41" s="37">
        <f>EXP(-0.04*B41)</f>
        <v>0.88692043671715748</v>
      </c>
      <c r="I41" s="37">
        <f>H41*G41</f>
        <v>53.215226203029445</v>
      </c>
    </row>
    <row r="42" spans="2:9">
      <c r="B42" s="34">
        <v>3</v>
      </c>
      <c r="C42" s="34">
        <v>10</v>
      </c>
      <c r="D42" s="37">
        <f>EXP(-0.09*B42)</f>
        <v>0.76337949433685315</v>
      </c>
      <c r="E42" s="37">
        <f>D42*C42</f>
        <v>7.6337949433685317</v>
      </c>
      <c r="F42" s="34"/>
      <c r="G42" s="34">
        <f>1200</f>
        <v>1200</v>
      </c>
      <c r="H42" s="37">
        <f>EXP(-0.04*B42)</f>
        <v>0.88692043671715748</v>
      </c>
      <c r="I42" s="37">
        <f>H42*G42</f>
        <v>1064.3045240605891</v>
      </c>
    </row>
    <row r="43" spans="2:9">
      <c r="B43" s="34"/>
      <c r="C43" s="34"/>
      <c r="D43" s="37"/>
      <c r="E43" s="38">
        <f>SUM(E39:E42)</f>
        <v>9.6438596561840146</v>
      </c>
      <c r="F43" s="34"/>
      <c r="G43" s="34"/>
      <c r="H43" s="37"/>
      <c r="I43" s="38">
        <f>SUM(I39:I42)</f>
        <v>1230.554097395956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15.3, fig 15.1</vt:lpstr>
      <vt:lpstr>table 15.1</vt:lpstr>
      <vt:lpstr>tables 15.2, 15.4-15.6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Peterson</dc:creator>
  <cp:lastModifiedBy>Steven Peterson</cp:lastModifiedBy>
  <dcterms:created xsi:type="dcterms:W3CDTF">2010-09-04T21:03:07Z</dcterms:created>
  <dcterms:modified xsi:type="dcterms:W3CDTF">2011-08-07T18:38:56Z</dcterms:modified>
</cp:coreProperties>
</file>