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75" windowHeight="12120" activeTab="1"/>
  </bookViews>
  <sheets>
    <sheet name="Table 19.1" sheetId="2" r:id="rId1"/>
    <sheet name="Sheet1" sheetId="3" r:id="rId2"/>
    <sheet name="Mod Dietz" sheetId="1" r:id="rId3"/>
  </sheets>
  <calcPr calcId="125725"/>
</workbook>
</file>

<file path=xl/calcChain.xml><?xml version="1.0" encoding="utf-8"?>
<calcChain xmlns="http://schemas.openxmlformats.org/spreadsheetml/2006/main">
  <c r="G5" i="1"/>
  <c r="G44"/>
  <c r="F44"/>
  <c r="E44"/>
  <c r="D44"/>
  <c r="G39"/>
  <c r="F39"/>
  <c r="E39"/>
  <c r="D39"/>
  <c r="G35"/>
  <c r="F35"/>
  <c r="E35"/>
  <c r="D35"/>
  <c r="H35"/>
  <c r="G28"/>
  <c r="F28"/>
  <c r="E28"/>
  <c r="D28"/>
  <c r="H28" s="1"/>
  <c r="G21"/>
  <c r="F21"/>
  <c r="E21"/>
  <c r="D21"/>
  <c r="H21" s="1"/>
  <c r="E9"/>
  <c r="D9"/>
  <c r="G8"/>
  <c r="F8"/>
  <c r="E8"/>
  <c r="D8"/>
  <c r="F5"/>
  <c r="E5"/>
  <c r="D5"/>
  <c r="H5" s="1"/>
  <c r="H8" l="1"/>
  <c r="H9"/>
  <c r="H44"/>
  <c r="H39"/>
</calcChain>
</file>

<file path=xl/sharedStrings.xml><?xml version="1.0" encoding="utf-8"?>
<sst xmlns="http://schemas.openxmlformats.org/spreadsheetml/2006/main" count="80" uniqueCount="31">
  <si>
    <t>Date</t>
  </si>
  <si>
    <t>Transaction</t>
  </si>
  <si>
    <t>Valuation</t>
  </si>
  <si>
    <t>Capital Call</t>
  </si>
  <si>
    <t>Distribution</t>
  </si>
  <si>
    <t>Type</t>
  </si>
  <si>
    <t>Return</t>
  </si>
  <si>
    <t>EMV</t>
  </si>
  <si>
    <t>BMV</t>
  </si>
  <si>
    <r>
      <rPr>
        <b/>
        <sz val="12"/>
        <color indexed="8"/>
        <rFont val="Arial"/>
        <family val="2"/>
      </rPr>
      <t>Σ</t>
    </r>
    <r>
      <rPr>
        <b/>
        <sz val="10"/>
        <color indexed="8"/>
        <rFont val="Arial"/>
        <family val="2"/>
      </rPr>
      <t xml:space="preserve"> CF</t>
    </r>
  </si>
  <si>
    <r>
      <t xml:space="preserve">Σ </t>
    </r>
    <r>
      <rPr>
        <b/>
        <sz val="10"/>
        <color indexed="8"/>
        <rFont val="Arial"/>
        <family val="2"/>
      </rPr>
      <t>w</t>
    </r>
    <r>
      <rPr>
        <b/>
        <vertAlign val="subscript"/>
        <sz val="10"/>
        <color indexed="8"/>
        <rFont val="Arial"/>
        <family val="2"/>
      </rPr>
      <t>i</t>
    </r>
    <r>
      <rPr>
        <b/>
        <sz val="10"/>
        <color indexed="8"/>
        <rFont val="Arial"/>
        <family val="2"/>
      </rPr>
      <t>CF</t>
    </r>
    <r>
      <rPr>
        <b/>
        <vertAlign val="subscript"/>
        <sz val="10"/>
        <color indexed="8"/>
        <rFont val="Arial"/>
        <family val="2"/>
      </rPr>
      <t>i</t>
    </r>
  </si>
  <si>
    <t>Modified Dietz Formula</t>
  </si>
  <si>
    <t xml:space="preserve"> Buyout Fund</t>
  </si>
  <si>
    <t xml:space="preserve"> Leverage Fund</t>
  </si>
  <si>
    <t>Mezz Fund</t>
  </si>
  <si>
    <t>Year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</si>
  <si>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</si>
  <si>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</si>
  <si>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</si>
  <si>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</si>
  <si>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</si>
  <si>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</si>
  <si>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</si>
  <si>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</si>
  <si>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</si>
  <si>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</si>
  <si>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IRR </t>
  </si>
  <si>
    <t>ICM-α</t>
  </si>
  <si>
    <t>PME</t>
  </si>
  <si>
    <r>
      <t>PME -</t>
    </r>
    <r>
      <rPr>
        <sz val="11"/>
        <color theme="1"/>
        <rFont val="Calibri"/>
        <family val="2"/>
      </rPr>
      <t>α</t>
    </r>
  </si>
  <si>
    <r>
      <t>Table 19.1:  IRR, ICM-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Times New Roman"/>
        <family val="1"/>
      </rPr>
      <t>, and IRR Example</t>
    </r>
  </si>
</sst>
</file>

<file path=xl/styles.xml><?xml version="1.0" encoding="utf-8"?>
<styleSheet xmlns="http://schemas.openxmlformats.org/spreadsheetml/2006/main">
  <numFmts count="1">
    <numFmt numFmtId="164" formatCode="0.0%"/>
  </numFmts>
  <fonts count="14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 applyBorder="1"/>
    <xf numFmtId="0" fontId="3" fillId="0" borderId="0" xfId="0" applyNumberFormat="1" applyFont="1" applyFill="1" applyBorder="1"/>
    <xf numFmtId="0" fontId="4" fillId="0" borderId="0" xfId="0" applyNumberFormat="1" applyFont="1" applyBorder="1"/>
    <xf numFmtId="3" fontId="3" fillId="0" borderId="0" xfId="1" applyNumberFormat="1" applyFont="1" applyBorder="1"/>
    <xf numFmtId="3" fontId="0" fillId="0" borderId="0" xfId="0" applyNumberFormat="1"/>
    <xf numFmtId="4" fontId="0" fillId="0" borderId="0" xfId="0" applyNumberFormat="1" applyBorder="1"/>
    <xf numFmtId="0" fontId="4" fillId="0" borderId="0" xfId="0" applyNumberFormat="1" applyFont="1"/>
    <xf numFmtId="14" fontId="3" fillId="0" borderId="0" xfId="0" applyNumberFormat="1" applyFont="1" applyFill="1"/>
    <xf numFmtId="14" fontId="3" fillId="0" borderId="0" xfId="1" applyNumberFormat="1" applyFont="1" applyFill="1"/>
    <xf numFmtId="14" fontId="4" fillId="0" borderId="0" xfId="0" applyNumberFormat="1" applyFont="1" applyFill="1"/>
    <xf numFmtId="14" fontId="4" fillId="0" borderId="0" xfId="0" applyNumberFormat="1" applyFont="1" applyFill="1" applyBorder="1"/>
    <xf numFmtId="14" fontId="0" fillId="0" borderId="0" xfId="0" applyNumberFormat="1" applyBorder="1"/>
    <xf numFmtId="14" fontId="3" fillId="0" borderId="0" xfId="1" applyNumberFormat="1" applyBorder="1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3" fillId="0" borderId="10" xfId="2" applyNumberFormat="1" applyFont="1" applyFill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3" fillId="0" borderId="11" xfId="2" applyNumberFormat="1" applyFont="1" applyFill="1" applyBorder="1" applyAlignment="1">
      <alignment horizontal="center"/>
    </xf>
    <xf numFmtId="0" fontId="9" fillId="0" borderId="12" xfId="0" applyFont="1" applyBorder="1"/>
    <xf numFmtId="0" fontId="11" fillId="0" borderId="12" xfId="0" applyFont="1" applyBorder="1"/>
    <xf numFmtId="0" fontId="11" fillId="0" borderId="1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3" xfId="0" applyFont="1" applyBorder="1" applyAlignment="1"/>
    <xf numFmtId="164" fontId="11" fillId="0" borderId="13" xfId="0" applyNumberFormat="1" applyFont="1" applyBorder="1" applyAlignment="1">
      <alignment horizontal="center"/>
    </xf>
    <xf numFmtId="0" fontId="11" fillId="0" borderId="0" xfId="0" applyFont="1" applyBorder="1" applyAlignment="1"/>
    <xf numFmtId="164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64" fontId="11" fillId="0" borderId="0" xfId="2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2</xdr:row>
      <xdr:rowOff>77019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86400" cy="4008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showGridLines="0" workbookViewId="0">
      <selection activeCell="K37" sqref="K37"/>
    </sheetView>
  </sheetViews>
  <sheetFormatPr defaultRowHeight="12.75"/>
  <sheetData>
    <row r="1" spans="1:11" ht="15">
      <c r="A1" s="36" t="s">
        <v>30</v>
      </c>
      <c r="B1" s="36"/>
      <c r="C1" s="36"/>
      <c r="D1" s="36"/>
      <c r="E1" s="37"/>
      <c r="F1" s="37"/>
      <c r="G1" s="37"/>
      <c r="H1" s="37"/>
      <c r="I1" s="37"/>
      <c r="J1" s="37"/>
      <c r="K1" s="37"/>
    </row>
    <row r="2" spans="1:11" ht="15">
      <c r="A2" s="38" t="s">
        <v>15</v>
      </c>
      <c r="B2" s="38" t="s">
        <v>16</v>
      </c>
      <c r="C2" s="38" t="s">
        <v>17</v>
      </c>
      <c r="D2" s="38" t="s">
        <v>18</v>
      </c>
      <c r="E2" s="38" t="s">
        <v>19</v>
      </c>
      <c r="F2" s="38" t="s">
        <v>20</v>
      </c>
      <c r="G2" s="38" t="s">
        <v>21</v>
      </c>
      <c r="H2" s="38" t="s">
        <v>22</v>
      </c>
      <c r="I2" s="38" t="s">
        <v>23</v>
      </c>
      <c r="J2" s="38" t="s">
        <v>24</v>
      </c>
      <c r="K2" s="38" t="s">
        <v>25</v>
      </c>
    </row>
    <row r="3" spans="1:11" ht="15">
      <c r="A3" s="39">
        <v>0</v>
      </c>
      <c r="B3" s="40">
        <v>-100</v>
      </c>
      <c r="C3" s="40">
        <v>-100</v>
      </c>
      <c r="D3" s="40">
        <v>-100</v>
      </c>
      <c r="E3" s="40">
        <v>-100</v>
      </c>
      <c r="F3" s="40">
        <v>-100</v>
      </c>
      <c r="G3" s="40">
        <v>-100</v>
      </c>
      <c r="H3" s="40">
        <v>-100</v>
      </c>
      <c r="I3" s="40">
        <v>-100</v>
      </c>
      <c r="J3" s="40">
        <v>-100</v>
      </c>
      <c r="K3" s="40">
        <v>-100</v>
      </c>
    </row>
    <row r="4" spans="1:11" ht="15">
      <c r="A4" s="39">
        <v>1</v>
      </c>
      <c r="B4" s="40">
        <v>200</v>
      </c>
      <c r="C4" s="40">
        <v>0</v>
      </c>
      <c r="D4" s="40">
        <v>0</v>
      </c>
      <c r="E4" s="40">
        <v>0</v>
      </c>
      <c r="F4" s="40">
        <v>0</v>
      </c>
      <c r="G4" s="40">
        <v>0</v>
      </c>
      <c r="H4" s="40">
        <v>0</v>
      </c>
      <c r="I4" s="40">
        <v>0</v>
      </c>
      <c r="J4" s="40">
        <v>0</v>
      </c>
      <c r="K4" s="40">
        <v>0</v>
      </c>
    </row>
    <row r="5" spans="1:11" ht="15">
      <c r="A5" s="39">
        <v>2</v>
      </c>
      <c r="B5" s="40">
        <v>0</v>
      </c>
      <c r="C5" s="40">
        <v>200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</row>
    <row r="6" spans="1:11" ht="15">
      <c r="A6" s="39">
        <v>3</v>
      </c>
      <c r="B6" s="40">
        <v>0</v>
      </c>
      <c r="C6" s="40">
        <v>0</v>
      </c>
      <c r="D6" s="40">
        <v>200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</row>
    <row r="7" spans="1:11" ht="15">
      <c r="A7" s="39">
        <v>4</v>
      </c>
      <c r="B7" s="40">
        <v>0</v>
      </c>
      <c r="C7" s="40">
        <v>0</v>
      </c>
      <c r="D7" s="40">
        <v>0</v>
      </c>
      <c r="E7" s="40">
        <v>200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</row>
    <row r="8" spans="1:11" ht="15">
      <c r="A8" s="39">
        <v>5</v>
      </c>
      <c r="B8" s="40">
        <v>0</v>
      </c>
      <c r="C8" s="40">
        <v>0</v>
      </c>
      <c r="D8" s="40">
        <v>0</v>
      </c>
      <c r="E8" s="40">
        <v>0</v>
      </c>
      <c r="F8" s="40">
        <v>200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</row>
    <row r="9" spans="1:11" ht="15">
      <c r="A9" s="39">
        <v>6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200</v>
      </c>
      <c r="H9" s="40">
        <v>0</v>
      </c>
      <c r="I9" s="40">
        <v>0</v>
      </c>
      <c r="J9" s="40">
        <v>0</v>
      </c>
      <c r="K9" s="40">
        <v>0</v>
      </c>
    </row>
    <row r="10" spans="1:11" ht="15">
      <c r="A10" s="39">
        <v>7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200</v>
      </c>
      <c r="I10" s="40">
        <v>0</v>
      </c>
      <c r="J10" s="40">
        <v>0</v>
      </c>
      <c r="K10" s="40">
        <v>0</v>
      </c>
    </row>
    <row r="11" spans="1:11" ht="15">
      <c r="A11" s="39">
        <v>8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200</v>
      </c>
      <c r="J11" s="40">
        <v>0</v>
      </c>
      <c r="K11" s="40">
        <v>0</v>
      </c>
    </row>
    <row r="12" spans="1:11" ht="15">
      <c r="A12" s="39">
        <v>9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200</v>
      </c>
      <c r="K12" s="40">
        <v>0</v>
      </c>
    </row>
    <row r="13" spans="1:11" ht="15">
      <c r="A13" s="39">
        <v>10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200</v>
      </c>
    </row>
    <row r="14" spans="1:11" ht="15">
      <c r="A14" s="41" t="s">
        <v>26</v>
      </c>
      <c r="B14" s="42">
        <v>1</v>
      </c>
      <c r="C14" s="42">
        <v>0.41421356237309498</v>
      </c>
      <c r="D14" s="42">
        <v>0.2599210498948058</v>
      </c>
      <c r="E14" s="42">
        <v>0.18920711500272105</v>
      </c>
      <c r="F14" s="42">
        <v>0.14869835499653061</v>
      </c>
      <c r="G14" s="42">
        <v>0.12246204830937273</v>
      </c>
      <c r="H14" s="42">
        <v>0.10408951367381217</v>
      </c>
      <c r="I14" s="42">
        <v>9.0507732664428159E-2</v>
      </c>
      <c r="J14" s="42">
        <v>8.0059738892313048E-2</v>
      </c>
      <c r="K14" s="42">
        <v>7.177346253919388E-2</v>
      </c>
    </row>
    <row r="15" spans="1:11" ht="15">
      <c r="A15" s="43" t="s">
        <v>27</v>
      </c>
      <c r="B15" s="44">
        <v>0.92822653746080597</v>
      </c>
      <c r="C15" s="44">
        <v>0.34244009983367368</v>
      </c>
      <c r="D15" s="44">
        <v>0.18814758735556342</v>
      </c>
      <c r="E15" s="44">
        <v>0.11743365246351885</v>
      </c>
      <c r="F15" s="44">
        <v>7.6924892457336691E-2</v>
      </c>
      <c r="G15" s="44">
        <v>5.0688585770178693E-2</v>
      </c>
      <c r="H15" s="44">
        <v>3.2316051134608767E-2</v>
      </c>
      <c r="I15" s="44">
        <v>1.8734270125096125E-2</v>
      </c>
      <c r="J15" s="44">
        <v>8.2862763523242206E-3</v>
      </c>
      <c r="K15" s="44">
        <v>-2.9007352075893778E-12</v>
      </c>
    </row>
    <row r="16" spans="1:11" ht="15">
      <c r="A16" s="43" t="s">
        <v>28</v>
      </c>
      <c r="B16" s="45">
        <v>1.8660659830685644</v>
      </c>
      <c r="C16" s="45">
        <v>1.7411011265828238</v>
      </c>
      <c r="D16" s="45">
        <v>1.6245047926992811</v>
      </c>
      <c r="E16" s="45">
        <v>1.5157165664939887</v>
      </c>
      <c r="F16" s="45">
        <v>1.4142135623539571</v>
      </c>
      <c r="G16" s="45">
        <v>1.3195079107514665</v>
      </c>
      <c r="H16" s="45">
        <v>1.2311444133215914</v>
      </c>
      <c r="I16" s="45">
        <v>1.1486983549721632</v>
      </c>
      <c r="J16" s="45">
        <v>1.071773462510186</v>
      </c>
      <c r="K16" s="45">
        <v>0.99999999997293476</v>
      </c>
    </row>
    <row r="17" spans="1:11" ht="15">
      <c r="A17" s="43" t="s">
        <v>29</v>
      </c>
      <c r="B17" s="46">
        <v>6.8990283289267068E-2</v>
      </c>
      <c r="C17" s="46">
        <v>6.1110477456912726E-2</v>
      </c>
      <c r="D17" s="46">
        <v>5.328507684820856E-2</v>
      </c>
      <c r="E17" s="46">
        <v>4.5513730227941848E-2</v>
      </c>
      <c r="F17" s="46">
        <v>3.7796064219081181E-2</v>
      </c>
      <c r="G17" s="46">
        <v>3.0131708021821749E-2</v>
      </c>
      <c r="H17" s="46">
        <v>2.2520293399061381E-2</v>
      </c>
      <c r="I17" s="46">
        <v>1.4961454656605663E-2</v>
      </c>
      <c r="J17" s="46">
        <v>7.4548286256219017E-3</v>
      </c>
      <c r="K17" s="46">
        <v>5.4647577418971693E-8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D12" sqref="D11:D12"/>
    </sheetView>
  </sheetViews>
  <sheetFormatPr defaultRowHeight="12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4"/>
  <sheetViews>
    <sheetView workbookViewId="0">
      <selection activeCell="A48" sqref="A48"/>
    </sheetView>
  </sheetViews>
  <sheetFormatPr defaultRowHeight="12.75"/>
  <cols>
    <col min="1" max="1" width="10.140625" style="14" bestFit="1" customWidth="1"/>
    <col min="2" max="2" width="13.85546875" bestFit="1" customWidth="1"/>
    <col min="3" max="3" width="10.42578125" bestFit="1" customWidth="1"/>
    <col min="4" max="5" width="11.140625" bestFit="1" customWidth="1"/>
    <col min="6" max="6" width="10.7109375" bestFit="1" customWidth="1"/>
    <col min="7" max="7" width="10.140625" bestFit="1" customWidth="1"/>
  </cols>
  <sheetData>
    <row r="1" spans="1:14">
      <c r="A1" s="15" t="s">
        <v>12</v>
      </c>
    </row>
    <row r="2" spans="1:14" ht="15.75">
      <c r="A2" s="17" t="s">
        <v>0</v>
      </c>
      <c r="B2" s="16" t="s">
        <v>1</v>
      </c>
      <c r="C2" s="16" t="s">
        <v>5</v>
      </c>
      <c r="D2" s="27" t="s">
        <v>7</v>
      </c>
      <c r="E2" s="25" t="s">
        <v>8</v>
      </c>
      <c r="F2" s="27" t="s">
        <v>9</v>
      </c>
      <c r="G2" s="26" t="s">
        <v>10</v>
      </c>
      <c r="H2" s="27" t="s">
        <v>6</v>
      </c>
    </row>
    <row r="3" spans="1:14">
      <c r="A3" s="8">
        <v>39538</v>
      </c>
      <c r="B3" s="1">
        <v>30274282</v>
      </c>
      <c r="C3" t="s">
        <v>2</v>
      </c>
      <c r="D3" s="28"/>
      <c r="E3" s="18"/>
      <c r="F3" s="28"/>
      <c r="G3" s="22"/>
      <c r="H3" s="33"/>
      <c r="I3" s="1"/>
      <c r="K3" s="3"/>
    </row>
    <row r="4" spans="1:14">
      <c r="A4" s="8">
        <v>39596</v>
      </c>
      <c r="B4" s="1">
        <v>-51246</v>
      </c>
      <c r="C4" t="s">
        <v>4</v>
      </c>
      <c r="D4" s="28"/>
      <c r="E4" s="18"/>
      <c r="F4" s="28"/>
      <c r="G4" s="22"/>
      <c r="H4" s="33"/>
      <c r="I4" s="1"/>
      <c r="K4" s="47" t="s">
        <v>11</v>
      </c>
      <c r="L4" s="47"/>
      <c r="M4" s="47"/>
      <c r="N4" s="47"/>
    </row>
    <row r="5" spans="1:14">
      <c r="A5" s="8">
        <v>39629</v>
      </c>
      <c r="B5" s="1">
        <v>30816945</v>
      </c>
      <c r="C5" t="s">
        <v>2</v>
      </c>
      <c r="D5" s="28">
        <f>B5</f>
        <v>30816945</v>
      </c>
      <c r="E5" s="18">
        <f>B3</f>
        <v>30274282</v>
      </c>
      <c r="F5" s="28">
        <f>B4</f>
        <v>-51246</v>
      </c>
      <c r="G5" s="22">
        <f>(A5-A4)/(A5-A3)*B4</f>
        <v>-18583.714285714286</v>
      </c>
      <c r="H5" s="33">
        <f>(D5-E5-F5)/(E5+G5)</f>
        <v>1.9629657672796917E-2</v>
      </c>
      <c r="I5" s="1"/>
      <c r="K5" s="3"/>
    </row>
    <row r="6" spans="1:14">
      <c r="A6" s="8">
        <v>39658</v>
      </c>
      <c r="B6" s="1">
        <v>-414635</v>
      </c>
      <c r="C6" t="s">
        <v>4</v>
      </c>
      <c r="D6" s="28"/>
      <c r="E6" s="18"/>
      <c r="F6" s="28"/>
      <c r="G6" s="22"/>
      <c r="H6" s="33"/>
      <c r="I6" s="1"/>
      <c r="K6" s="2"/>
    </row>
    <row r="7" spans="1:14">
      <c r="A7" s="8">
        <v>39691</v>
      </c>
      <c r="B7" s="1">
        <v>-43640</v>
      </c>
      <c r="C7" t="s">
        <v>4</v>
      </c>
      <c r="D7" s="28"/>
      <c r="E7" s="18"/>
      <c r="F7" s="28"/>
      <c r="G7" s="22"/>
      <c r="H7" s="33"/>
      <c r="I7" s="1"/>
      <c r="K7" s="3"/>
    </row>
    <row r="8" spans="1:14">
      <c r="A8" s="8">
        <v>39721</v>
      </c>
      <c r="B8" s="1">
        <v>30968250</v>
      </c>
      <c r="C8" t="s">
        <v>2</v>
      </c>
      <c r="D8" s="28">
        <f>B8</f>
        <v>30968250</v>
      </c>
      <c r="E8" s="18">
        <f>B5</f>
        <v>30816945</v>
      </c>
      <c r="F8" s="28">
        <f>SUM(B6:B7)</f>
        <v>-458275</v>
      </c>
      <c r="G8" s="22">
        <f>(A8-A6)/(A8-A5)*B6+(A8-A7)/(A8-A5)*B7</f>
        <v>-298165.27173913043</v>
      </c>
      <c r="H8" s="33">
        <f>(D8-E8-F8)/(E8+G8)</f>
        <v>1.9973930983731937E-2</v>
      </c>
      <c r="I8" s="1"/>
      <c r="K8" s="2"/>
    </row>
    <row r="9" spans="1:14">
      <c r="A9" s="9">
        <v>39813</v>
      </c>
      <c r="B9" s="4">
        <v>32002004</v>
      </c>
      <c r="C9" t="s">
        <v>2</v>
      </c>
      <c r="D9" s="29">
        <f>B9</f>
        <v>32002004</v>
      </c>
      <c r="E9" s="19">
        <f>B8</f>
        <v>30968250</v>
      </c>
      <c r="F9" s="29">
        <v>0</v>
      </c>
      <c r="G9" s="23">
        <v>0</v>
      </c>
      <c r="H9" s="35">
        <f>(D9-E9-F9)/(E9+G9)</f>
        <v>3.3381091924793944E-2</v>
      </c>
      <c r="I9" s="1"/>
      <c r="K9" s="2"/>
    </row>
    <row r="10" spans="1:14">
      <c r="A10" s="12"/>
      <c r="B10" s="6"/>
      <c r="D10" s="18"/>
      <c r="E10" s="18"/>
      <c r="F10" s="18"/>
      <c r="G10" s="18"/>
      <c r="H10" s="31"/>
      <c r="I10" s="1"/>
      <c r="K10" s="7"/>
    </row>
    <row r="11" spans="1:14">
      <c r="A11" s="15" t="s">
        <v>13</v>
      </c>
      <c r="B11" s="6"/>
      <c r="D11" s="18"/>
      <c r="E11" s="18"/>
      <c r="F11" s="18"/>
      <c r="G11" s="18"/>
      <c r="H11" s="32"/>
    </row>
    <row r="12" spans="1:14" ht="15.75">
      <c r="A12" s="17" t="s">
        <v>0</v>
      </c>
      <c r="B12" s="16" t="s">
        <v>1</v>
      </c>
      <c r="C12" s="16" t="s">
        <v>5</v>
      </c>
      <c r="D12" s="24" t="s">
        <v>7</v>
      </c>
      <c r="E12" s="27" t="s">
        <v>8</v>
      </c>
      <c r="F12" s="25" t="s">
        <v>9</v>
      </c>
      <c r="G12" s="30" t="s">
        <v>10</v>
      </c>
      <c r="H12" s="27" t="s">
        <v>6</v>
      </c>
    </row>
    <row r="13" spans="1:14">
      <c r="A13" s="9">
        <v>39538</v>
      </c>
      <c r="B13" s="4">
        <v>228669697</v>
      </c>
      <c r="C13" s="14" t="s">
        <v>2</v>
      </c>
      <c r="D13" s="20"/>
      <c r="E13" s="28"/>
      <c r="F13" s="18"/>
      <c r="G13" s="28"/>
      <c r="H13" s="34"/>
    </row>
    <row r="14" spans="1:14">
      <c r="A14" s="10">
        <v>39568</v>
      </c>
      <c r="B14" s="1">
        <v>-1125535</v>
      </c>
      <c r="C14" s="14" t="s">
        <v>4</v>
      </c>
      <c r="D14" s="20"/>
      <c r="E14" s="28"/>
      <c r="F14" s="18"/>
      <c r="G14" s="28"/>
      <c r="H14" s="34"/>
    </row>
    <row r="15" spans="1:14">
      <c r="A15" s="10">
        <v>39568</v>
      </c>
      <c r="B15" s="1">
        <v>183808</v>
      </c>
      <c r="C15" s="14" t="s">
        <v>3</v>
      </c>
      <c r="D15" s="20"/>
      <c r="E15" s="28"/>
      <c r="F15" s="18"/>
      <c r="G15" s="28"/>
      <c r="H15" s="34"/>
    </row>
    <row r="16" spans="1:14">
      <c r="A16" s="10">
        <v>39599</v>
      </c>
      <c r="B16" s="1">
        <v>-1255770</v>
      </c>
      <c r="C16" s="14" t="s">
        <v>4</v>
      </c>
      <c r="D16" s="20"/>
      <c r="E16" s="28"/>
      <c r="F16" s="18"/>
      <c r="G16" s="28"/>
      <c r="H16" s="34"/>
    </row>
    <row r="17" spans="1:8">
      <c r="A17" s="10">
        <v>39599</v>
      </c>
      <c r="B17" s="5">
        <v>122285</v>
      </c>
      <c r="C17" s="14" t="s">
        <v>3</v>
      </c>
      <c r="D17" s="20"/>
      <c r="E17" s="28"/>
      <c r="F17" s="18"/>
      <c r="G17" s="28"/>
      <c r="H17" s="34"/>
    </row>
    <row r="18" spans="1:8">
      <c r="A18" s="10">
        <v>39628</v>
      </c>
      <c r="B18" s="1">
        <v>-2444233</v>
      </c>
      <c r="C18" s="14" t="s">
        <v>4</v>
      </c>
      <c r="D18" s="20"/>
      <c r="E18" s="28"/>
      <c r="F18" s="18"/>
      <c r="G18" s="28"/>
      <c r="H18" s="34"/>
    </row>
    <row r="19" spans="1:8">
      <c r="A19" s="10">
        <v>39628</v>
      </c>
      <c r="B19" s="1">
        <v>-1164873</v>
      </c>
      <c r="C19" s="14" t="s">
        <v>4</v>
      </c>
      <c r="D19" s="20"/>
      <c r="E19" s="28"/>
      <c r="F19" s="18"/>
      <c r="G19" s="28"/>
      <c r="H19" s="34"/>
    </row>
    <row r="20" spans="1:8">
      <c r="A20" s="10">
        <v>39628</v>
      </c>
      <c r="B20" s="1">
        <v>209960</v>
      </c>
      <c r="C20" s="14" t="s">
        <v>3</v>
      </c>
      <c r="D20" s="20"/>
      <c r="E20" s="28"/>
      <c r="F20" s="18"/>
      <c r="G20" s="28"/>
      <c r="H20" s="34"/>
    </row>
    <row r="21" spans="1:8">
      <c r="A21" s="9">
        <v>39629</v>
      </c>
      <c r="B21" s="4">
        <v>232545415</v>
      </c>
      <c r="C21" s="14" t="s">
        <v>2</v>
      </c>
      <c r="D21" s="20">
        <f>B21</f>
        <v>232545415</v>
      </c>
      <c r="E21" s="28">
        <f>B13</f>
        <v>228669697</v>
      </c>
      <c r="F21" s="18">
        <f>SUM(B14:B20)</f>
        <v>-5474358</v>
      </c>
      <c r="G21" s="28">
        <f>(A21-A14)/(A21-A13)*B14+(A21-A15)/(A21-A13)*B15+(A21-A16)/(A21-A13)*B16+(A21-A17)/(A21-A13)*B17+(A21-A18)/(A21-A13)*B18+(A21-A19)/(A21-A13)*B19+(A21-A20)/(A21-A13)*B20</f>
        <v>-1042297.1758241758</v>
      </c>
      <c r="H21" s="33">
        <f>(D21-E21-F21)/(E21+G21)</f>
        <v>4.10762325063775E-2</v>
      </c>
    </row>
    <row r="22" spans="1:8">
      <c r="A22" s="10">
        <v>39660</v>
      </c>
      <c r="B22" s="1">
        <v>446560</v>
      </c>
      <c r="C22" s="14" t="s">
        <v>3</v>
      </c>
      <c r="D22" s="20"/>
      <c r="E22" s="28"/>
      <c r="F22" s="18"/>
      <c r="G22" s="28"/>
      <c r="H22" s="34"/>
    </row>
    <row r="23" spans="1:8">
      <c r="A23" s="10">
        <v>39660</v>
      </c>
      <c r="B23" s="1">
        <v>-1855236</v>
      </c>
      <c r="C23" s="14" t="s">
        <v>4</v>
      </c>
      <c r="D23" s="20"/>
      <c r="E23" s="28"/>
      <c r="F23" s="18"/>
      <c r="G23" s="28"/>
      <c r="H23" s="34"/>
    </row>
    <row r="24" spans="1:8">
      <c r="A24" s="10">
        <v>39691</v>
      </c>
      <c r="B24" s="1">
        <v>-1141461</v>
      </c>
      <c r="C24" s="14" t="s">
        <v>4</v>
      </c>
      <c r="D24" s="20"/>
      <c r="E24" s="28"/>
      <c r="F24" s="18"/>
      <c r="G24" s="28"/>
      <c r="H24" s="34"/>
    </row>
    <row r="25" spans="1:8">
      <c r="A25" s="10">
        <v>39691</v>
      </c>
      <c r="B25" s="1">
        <v>562865</v>
      </c>
      <c r="C25" s="14" t="s">
        <v>3</v>
      </c>
      <c r="D25" s="20"/>
      <c r="E25" s="28"/>
      <c r="F25" s="18"/>
      <c r="G25" s="28"/>
      <c r="H25" s="34"/>
    </row>
    <row r="26" spans="1:8">
      <c r="A26" s="11">
        <v>39719</v>
      </c>
      <c r="B26" s="1">
        <v>307369</v>
      </c>
      <c r="C26" s="14" t="s">
        <v>3</v>
      </c>
      <c r="D26" s="20"/>
      <c r="E26" s="28"/>
      <c r="F26" s="18"/>
      <c r="G26" s="28"/>
      <c r="H26" s="34"/>
    </row>
    <row r="27" spans="1:8">
      <c r="A27" s="11">
        <v>39719</v>
      </c>
      <c r="B27" s="1">
        <v>-1302878</v>
      </c>
      <c r="C27" s="14" t="s">
        <v>4</v>
      </c>
      <c r="D27" s="20"/>
      <c r="E27" s="28"/>
      <c r="F27" s="18"/>
      <c r="G27" s="28"/>
      <c r="H27" s="34"/>
    </row>
    <row r="28" spans="1:8">
      <c r="A28" s="9">
        <v>39721</v>
      </c>
      <c r="B28" s="4">
        <v>240295534</v>
      </c>
      <c r="C28" s="14" t="s">
        <v>2</v>
      </c>
      <c r="D28" s="21">
        <f>B28</f>
        <v>240295534</v>
      </c>
      <c r="E28" s="29">
        <f>B21</f>
        <v>232545415</v>
      </c>
      <c r="F28" s="19">
        <f>SUM(B22:B27)</f>
        <v>-2982781</v>
      </c>
      <c r="G28" s="29">
        <f>(A28-A22)/(A28-A21)*B22+(A28-A23)/(A28-A21)*B23+(A28-A24)/(A28-A21)*B24+(A28-A25)/(A28-A21)*B25+(A28-A26)/(A28-A21)*B26+(A28-A27)/(A28-A21)*B27</f>
        <v>-1144327.543478261</v>
      </c>
      <c r="H28" s="35">
        <f>(D28-E28-F28)/(E28+G28)</f>
        <v>4.6382236652265596E-2</v>
      </c>
    </row>
    <row r="29" spans="1:8">
      <c r="A29" s="10"/>
      <c r="B29" s="5"/>
      <c r="D29" s="18"/>
      <c r="E29" s="18"/>
      <c r="F29" s="18"/>
      <c r="G29" s="18"/>
      <c r="H29" s="32"/>
    </row>
    <row r="30" spans="1:8" ht="15.75">
      <c r="A30" s="15" t="s">
        <v>14</v>
      </c>
      <c r="B30" s="5"/>
      <c r="D30" s="24" t="s">
        <v>7</v>
      </c>
      <c r="E30" s="27" t="s">
        <v>8</v>
      </c>
      <c r="F30" s="25" t="s">
        <v>9</v>
      </c>
      <c r="G30" s="30" t="s">
        <v>10</v>
      </c>
      <c r="H30" s="27" t="s">
        <v>6</v>
      </c>
    </row>
    <row r="31" spans="1:8">
      <c r="A31" s="17" t="s">
        <v>0</v>
      </c>
      <c r="B31" s="16" t="s">
        <v>1</v>
      </c>
      <c r="C31" s="16" t="s">
        <v>5</v>
      </c>
      <c r="D31" s="20"/>
      <c r="E31" s="28"/>
      <c r="F31" s="18"/>
      <c r="G31" s="28"/>
      <c r="H31" s="34"/>
    </row>
    <row r="32" spans="1:8">
      <c r="A32" s="9">
        <v>39538</v>
      </c>
      <c r="B32" s="4">
        <v>64331192</v>
      </c>
      <c r="C32" t="s">
        <v>2</v>
      </c>
      <c r="D32" s="20"/>
      <c r="E32" s="28"/>
      <c r="F32" s="18"/>
      <c r="G32" s="28"/>
      <c r="H32" s="34"/>
    </row>
    <row r="33" spans="1:8">
      <c r="A33" s="10">
        <v>39540</v>
      </c>
      <c r="B33" s="1">
        <v>4972.8</v>
      </c>
      <c r="C33" t="s">
        <v>3</v>
      </c>
      <c r="D33" s="20"/>
      <c r="E33" s="28"/>
      <c r="F33" s="18"/>
      <c r="G33" s="28"/>
      <c r="H33" s="34"/>
    </row>
    <row r="34" spans="1:8">
      <c r="A34" s="10">
        <v>39628</v>
      </c>
      <c r="B34" s="1">
        <v>180.8</v>
      </c>
      <c r="C34" t="s">
        <v>3</v>
      </c>
      <c r="D34" s="20"/>
      <c r="E34" s="28"/>
      <c r="F34" s="18"/>
      <c r="G34" s="28"/>
      <c r="H34" s="34"/>
    </row>
    <row r="35" spans="1:8">
      <c r="A35" s="9">
        <v>39629</v>
      </c>
      <c r="B35" s="4">
        <v>69229269</v>
      </c>
      <c r="C35" t="s">
        <v>2</v>
      </c>
      <c r="D35" s="20">
        <f>B35</f>
        <v>69229269</v>
      </c>
      <c r="E35" s="28">
        <f>B32</f>
        <v>64331192</v>
      </c>
      <c r="F35" s="18">
        <f>SUM(B33:B34)</f>
        <v>5153.6000000000004</v>
      </c>
      <c r="G35" s="28">
        <f>(A35-A33)/(A35-A32)*B33+(A35-A34)/(A35-A32)*B34</f>
        <v>4865.4945054945056</v>
      </c>
      <c r="H35" s="33">
        <f>(D35-E35-F35)/(E35+G35)</f>
        <v>7.6052583738409396E-2</v>
      </c>
    </row>
    <row r="36" spans="1:8">
      <c r="A36" s="10">
        <v>39703</v>
      </c>
      <c r="B36" s="1">
        <v>1717.9</v>
      </c>
      <c r="C36" t="s">
        <v>3</v>
      </c>
      <c r="D36" s="20"/>
      <c r="E36" s="28"/>
      <c r="F36" s="18"/>
      <c r="G36" s="28"/>
      <c r="H36" s="34"/>
    </row>
    <row r="37" spans="1:8">
      <c r="A37" s="10">
        <v>39704</v>
      </c>
      <c r="B37" s="1">
        <v>680.7</v>
      </c>
      <c r="C37" t="s">
        <v>3</v>
      </c>
      <c r="D37" s="20"/>
      <c r="E37" s="28"/>
      <c r="F37" s="18"/>
      <c r="G37" s="28"/>
      <c r="H37" s="34"/>
    </row>
    <row r="38" spans="1:8">
      <c r="A38" s="10">
        <v>39718</v>
      </c>
      <c r="B38" s="1">
        <v>-26404958</v>
      </c>
      <c r="C38" t="s">
        <v>4</v>
      </c>
      <c r="D38" s="20"/>
      <c r="E38" s="28"/>
      <c r="F38" s="18"/>
      <c r="G38" s="28"/>
      <c r="H38" s="34"/>
    </row>
    <row r="39" spans="1:8">
      <c r="A39" s="9">
        <v>39721</v>
      </c>
      <c r="B39" s="4">
        <v>31276027</v>
      </c>
      <c r="C39" t="s">
        <v>2</v>
      </c>
      <c r="D39" s="20">
        <f>B39</f>
        <v>31276027</v>
      </c>
      <c r="E39" s="28">
        <f>B35</f>
        <v>69229269</v>
      </c>
      <c r="F39" s="18">
        <f>SUM(B36:B38)</f>
        <v>-26402559.399999999</v>
      </c>
      <c r="G39" s="28">
        <f>(A39-A36)/(A39-A35)*B36+(A39-A37)/(A39-A35)*B37+(A39-A38)/(A39-A35)*B38</f>
        <v>-860569.34673913044</v>
      </c>
      <c r="H39" s="33">
        <f>(D39-E39-F39)/(E39+G39)</f>
        <v>-0.16894694002636465</v>
      </c>
    </row>
    <row r="40" spans="1:8">
      <c r="A40" s="13">
        <v>39743</v>
      </c>
      <c r="B40" s="1">
        <v>34826492</v>
      </c>
      <c r="C40" t="s">
        <v>3</v>
      </c>
      <c r="D40" s="20"/>
      <c r="E40" s="28"/>
      <c r="F40" s="18"/>
      <c r="G40" s="28"/>
      <c r="H40" s="34"/>
    </row>
    <row r="41" spans="1:8">
      <c r="A41" s="13">
        <v>39765</v>
      </c>
      <c r="B41" s="1">
        <v>1437500</v>
      </c>
      <c r="C41" t="s">
        <v>3</v>
      </c>
      <c r="D41" s="20"/>
      <c r="E41" s="28"/>
      <c r="F41" s="18"/>
      <c r="G41" s="28"/>
      <c r="H41" s="34"/>
    </row>
    <row r="42" spans="1:8">
      <c r="A42" s="13">
        <v>39787</v>
      </c>
      <c r="B42" s="1">
        <v>135.6</v>
      </c>
      <c r="C42" t="s">
        <v>3</v>
      </c>
      <c r="D42" s="20"/>
      <c r="E42" s="28"/>
      <c r="F42" s="18"/>
      <c r="G42" s="28"/>
      <c r="H42" s="34"/>
    </row>
    <row r="43" spans="1:8">
      <c r="A43" s="13">
        <v>39793</v>
      </c>
      <c r="B43" s="1">
        <v>1242226</v>
      </c>
      <c r="C43" t="s">
        <v>3</v>
      </c>
      <c r="D43" s="20"/>
      <c r="E43" s="28"/>
      <c r="F43" s="18"/>
      <c r="G43" s="28"/>
      <c r="H43" s="34"/>
    </row>
    <row r="44" spans="1:8">
      <c r="A44" s="12">
        <v>39813</v>
      </c>
      <c r="B44" s="1">
        <v>67408163</v>
      </c>
      <c r="C44" t="s">
        <v>2</v>
      </c>
      <c r="D44" s="21">
        <f>B44</f>
        <v>67408163</v>
      </c>
      <c r="E44" s="29">
        <f>B39</f>
        <v>31276027</v>
      </c>
      <c r="F44" s="19">
        <f>SUM(B40:B43)</f>
        <v>37506353.600000001</v>
      </c>
      <c r="G44" s="29">
        <f>(A44-A40)/(A44-A39)*B40+(A44-A41)/(A44-A39)*B41+(A44-A42)/(A44-A39)*B42+(A44-A43)/(A44-A39)*B43</f>
        <v>27518505.278260868</v>
      </c>
      <c r="H44" s="35">
        <f>(D44-E44-F44)/(E44+G44)</f>
        <v>-2.3373221058994885E-2</v>
      </c>
    </row>
  </sheetData>
  <mergeCells count="1">
    <mergeCell ref="K4:N4"/>
  </mergeCells>
  <phoneticPr fontId="8" type="noConversion"/>
  <pageMargins left="0.7" right="0.7" top="0.75" bottom="0.75" header="0.3" footer="0.3"/>
  <pageSetup orientation="portrait" r:id="rId1"/>
  <legacyDrawing r:id="rId2"/>
  <oleObjects>
    <oleObject progId="Equation.3" shapeId="1026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19.1</vt:lpstr>
      <vt:lpstr>Sheet1</vt:lpstr>
      <vt:lpstr>Mod Dietz</vt:lpstr>
    </vt:vector>
  </TitlesOfParts>
  <Company>Virginia Retirement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dwaltenbaugh</dc:creator>
  <cp:lastModifiedBy>speterson</cp:lastModifiedBy>
  <dcterms:created xsi:type="dcterms:W3CDTF">2009-04-22T13:14:12Z</dcterms:created>
  <dcterms:modified xsi:type="dcterms:W3CDTF">2011-07-27T11:48:58Z</dcterms:modified>
</cp:coreProperties>
</file>