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MAOToole\Work Folders\Documents\Info, Samples &amp; Templates\TechFarHub Acquisition Templates\"/>
    </mc:Choice>
  </mc:AlternateContent>
  <xr:revisionPtr revIDLastSave="0" documentId="13_ncr:1_{D607DE7D-6477-4819-917E-2ED4C0B75760}" xr6:coauthVersionLast="36" xr6:coauthVersionMax="47" xr10:uidLastSave="{00000000-0000-0000-0000-000000000000}"/>
  <bookViews>
    <workbookView xWindow="14745" yWindow="930" windowWidth="31560" windowHeight="17985" xr2:uid="{00000000-000D-0000-FFFF-FFFF00000000}"/>
  </bookViews>
  <sheets>
    <sheet name="IGCE Totals" sheetId="6" r:id="rId1"/>
    <sheet name="DEV - 3 Mos" sheetId="2" r:id="rId2"/>
    <sheet name="DevOps - 12 Mos" sheetId="7" r:id="rId3"/>
    <sheet name="Helpdesk" sheetId="8" r:id="rId4"/>
    <sheet name="Average Rates" sheetId="5" r:id="rId5"/>
  </sheets>
  <calcPr calcId="191028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8" l="1"/>
  <c r="H10" i="8" s="1"/>
  <c r="G16" i="6"/>
  <c r="F15" i="2" l="1"/>
  <c r="H15" i="2" s="1"/>
  <c r="F9" i="8"/>
  <c r="H9" i="8" s="1"/>
  <c r="F14" i="2"/>
  <c r="H17" i="8"/>
  <c r="H16" i="8"/>
  <c r="K15" i="8"/>
  <c r="K8" i="8"/>
  <c r="F8" i="8"/>
  <c r="H8" i="8" s="1"/>
  <c r="K7" i="8"/>
  <c r="F7" i="8"/>
  <c r="H7" i="8" s="1"/>
  <c r="F6" i="8"/>
  <c r="H6" i="8" s="1"/>
  <c r="H17" i="7"/>
  <c r="H16" i="7"/>
  <c r="K15" i="7"/>
  <c r="H15" i="7"/>
  <c r="F13" i="7"/>
  <c r="H13" i="7" s="1"/>
  <c r="F12" i="7"/>
  <c r="H12" i="7" s="1"/>
  <c r="F11" i="7"/>
  <c r="H11" i="7" s="1"/>
  <c r="F10" i="7"/>
  <c r="H10" i="7" s="1"/>
  <c r="F9" i="7"/>
  <c r="H9" i="7" s="1"/>
  <c r="K8" i="7"/>
  <c r="F8" i="7"/>
  <c r="H8" i="7" s="1"/>
  <c r="K7" i="7"/>
  <c r="F7" i="7"/>
  <c r="H7" i="7" s="1"/>
  <c r="F6" i="7"/>
  <c r="H6" i="7" s="1"/>
  <c r="F10" i="2"/>
  <c r="H10" i="2" s="1"/>
  <c r="F13" i="2"/>
  <c r="F12" i="2"/>
  <c r="F11" i="2"/>
  <c r="F9" i="2"/>
  <c r="F8" i="2"/>
  <c r="F7" i="2"/>
  <c r="F6" i="2"/>
  <c r="H18" i="8" l="1"/>
  <c r="H18" i="7"/>
  <c r="F22" i="8" l="1"/>
  <c r="G22" i="8" s="1"/>
  <c r="D19" i="6" s="1"/>
  <c r="K6" i="8"/>
  <c r="K9" i="8" s="1"/>
  <c r="F22" i="7"/>
  <c r="G22" i="7" s="1"/>
  <c r="K6" i="7"/>
  <c r="K9" i="7" s="1"/>
  <c r="K10" i="8" l="1"/>
  <c r="K11" i="8" s="1"/>
  <c r="K17" i="8" s="1"/>
  <c r="D13" i="6" s="1"/>
  <c r="E13" i="6" s="1"/>
  <c r="F13" i="6" s="1"/>
  <c r="H13" i="6" s="1"/>
  <c r="K10" i="7"/>
  <c r="K11" i="7" s="1"/>
  <c r="K17" i="7" l="1"/>
  <c r="D12" i="6"/>
  <c r="H7" i="2"/>
  <c r="H8" i="2"/>
  <c r="H9" i="2"/>
  <c r="H11" i="2"/>
  <c r="H12" i="2"/>
  <c r="H13" i="2"/>
  <c r="H14" i="2"/>
  <c r="H16" i="2"/>
  <c r="H17" i="2"/>
  <c r="H6" i="2"/>
  <c r="C15" i="6"/>
  <c r="C14" i="6"/>
  <c r="K15" i="2"/>
  <c r="K7" i="2"/>
  <c r="D14" i="6" l="1"/>
  <c r="E14" i="6" s="1"/>
  <c r="F14" i="6" s="1"/>
  <c r="D15" i="6"/>
  <c r="E15" i="6" s="1"/>
  <c r="F15" i="6" s="1"/>
  <c r="H18" i="2"/>
  <c r="H15" i="6" l="1"/>
  <c r="H14" i="6"/>
  <c r="K6" i="2"/>
  <c r="K9" i="2" s="1"/>
  <c r="K10" i="2" s="1"/>
  <c r="K11" i="2" s="1"/>
  <c r="F22" i="2"/>
  <c r="G22" i="2" s="1"/>
  <c r="C19" i="6" s="1"/>
  <c r="E19" i="6" s="1"/>
  <c r="F19" i="6" l="1"/>
  <c r="G19" i="6" s="1"/>
  <c r="K17" i="2"/>
  <c r="C12" i="6"/>
  <c r="H19" i="6" l="1"/>
  <c r="H21" i="6" s="1"/>
  <c r="C16" i="6"/>
  <c r="C21" i="6" s="1"/>
  <c r="E12" i="6" l="1"/>
  <c r="D16" i="6"/>
  <c r="D21" i="6" s="1"/>
  <c r="F12" i="6" l="1"/>
  <c r="F16" i="6" s="1"/>
  <c r="E16" i="6"/>
  <c r="E21" i="6" s="1"/>
  <c r="H12" i="6" l="1"/>
  <c r="H16" i="6" s="1"/>
  <c r="F21" i="6"/>
  <c r="G21" i="6"/>
</calcChain>
</file>

<file path=xl/sharedStrings.xml><?xml version="1.0" encoding="utf-8"?>
<sst xmlns="http://schemas.openxmlformats.org/spreadsheetml/2006/main" count="184" uniqueCount="89">
  <si>
    <t>Task Order Title</t>
  </si>
  <si>
    <t>Basis of Estimate</t>
  </si>
  <si>
    <t>Prepared Date</t>
  </si>
  <si>
    <t>Prepared By</t>
  </si>
  <si>
    <t> </t>
  </si>
  <si>
    <t>Base Period rates are linked to Agile Estimator</t>
  </si>
  <si>
    <t>Travel</t>
  </si>
  <si>
    <t>Option Period rates include estimated 3% increase</t>
  </si>
  <si>
    <t>Materials</t>
  </si>
  <si>
    <t xml:space="preserve">Total </t>
  </si>
  <si>
    <t>Optional Tasks</t>
  </si>
  <si>
    <t>Total w/Optional Tasks</t>
  </si>
  <si>
    <r>
      <rPr>
        <b/>
        <u/>
        <sz val="12"/>
        <color indexed="8"/>
        <rFont val="Calibri"/>
      </rPr>
      <t>Iteration: Scrum Sprint</t>
    </r>
  </si>
  <si>
    <r>
      <rPr>
        <b/>
        <u/>
        <sz val="12"/>
        <color indexed="8"/>
        <rFont val="Calibri"/>
      </rPr>
      <t>Factor</t>
    </r>
  </si>
  <si>
    <r>
      <rPr>
        <b/>
        <u/>
        <sz val="12"/>
        <color indexed="8"/>
        <rFont val="Calibri"/>
      </rPr>
      <t>Labor Category</t>
    </r>
  </si>
  <si>
    <r>
      <rPr>
        <b/>
        <u/>
        <sz val="12"/>
        <color indexed="8"/>
        <rFont val="Calibri"/>
      </rPr>
      <t>Hr Rate</t>
    </r>
  </si>
  <si>
    <t>Hrs per Iteration</t>
  </si>
  <si>
    <r>
      <rPr>
        <b/>
        <u/>
        <sz val="12"/>
        <color indexed="8"/>
        <rFont val="Calibri"/>
      </rPr>
      <t>Price</t>
    </r>
  </si>
  <si>
    <r>
      <rPr>
        <b/>
        <sz val="11"/>
        <color indexed="8"/>
        <rFont val="Calibri"/>
      </rPr>
      <t xml:space="preserve">Size of Team  </t>
    </r>
  </si>
  <si>
    <r>
      <rPr>
        <b/>
        <sz val="11"/>
        <color indexed="8"/>
        <rFont val="Calibri"/>
      </rPr>
      <t>Team Price</t>
    </r>
  </si>
  <si>
    <r>
      <rPr>
        <b/>
        <sz val="11"/>
        <color indexed="8"/>
        <rFont val="Calibri"/>
      </rPr>
      <t># of Teams</t>
    </r>
  </si>
  <si>
    <r>
      <rPr>
        <b/>
        <sz val="11"/>
        <color indexed="8"/>
        <rFont val="Calibri"/>
      </rPr>
      <t>Types of Iterations</t>
    </r>
  </si>
  <si>
    <t>Development</t>
  </si>
  <si>
    <r>
      <rPr>
        <b/>
        <sz val="11"/>
        <color indexed="8"/>
        <rFont val="Calibri"/>
      </rPr>
      <t>Total Iterations Required</t>
    </r>
  </si>
  <si>
    <t>Weeks per Iteration</t>
  </si>
  <si>
    <t>Price Estimate</t>
  </si>
  <si>
    <t>Period of Performance (months)</t>
  </si>
  <si>
    <t>Fee Estimate</t>
  </si>
  <si>
    <t>Fee Percentage</t>
  </si>
  <si>
    <t xml:space="preserve">Total Price </t>
  </si>
  <si>
    <t>Total ODCs</t>
  </si>
  <si>
    <t>IGCE Total</t>
  </si>
  <si>
    <t>Price per team</t>
  </si>
  <si>
    <t>Optional Tasks:</t>
  </si>
  <si>
    <t># of Sprints</t>
  </si>
  <si>
    <t>Cost of Team</t>
  </si>
  <si>
    <t>Total</t>
  </si>
  <si>
    <t>Program Manager</t>
  </si>
  <si>
    <t>Product Manager</t>
  </si>
  <si>
    <t>Scrum Master</t>
  </si>
  <si>
    <t>Back-end Engineer</t>
  </si>
  <si>
    <t>Front-end Engineer, Senior</t>
  </si>
  <si>
    <t>Test Automation Engineer</t>
  </si>
  <si>
    <t>User Experience Researcher</t>
  </si>
  <si>
    <t>UX Designer</t>
  </si>
  <si>
    <t>Accessibility Expert</t>
  </si>
  <si>
    <t>Accessibility Specialist</t>
  </si>
  <si>
    <t>Administrative Support</t>
  </si>
  <si>
    <t>Back-end Engineer, Senior</t>
  </si>
  <si>
    <t>Business Analyst</t>
  </si>
  <si>
    <t>Business Analyst, Senior</t>
  </si>
  <si>
    <t>Content Strategist</t>
  </si>
  <si>
    <t>Content Strategy Lead</t>
  </si>
  <si>
    <t>Content Writer</t>
  </si>
  <si>
    <t>Data Analytics Engineer</t>
  </si>
  <si>
    <t>Data Analytics Engineer, Senior</t>
  </si>
  <si>
    <t>Data Migration Architect</t>
  </si>
  <si>
    <t>Data Scientist</t>
  </si>
  <si>
    <t>Database Administrator</t>
  </si>
  <si>
    <t>DevOps Engineer</t>
  </si>
  <si>
    <t>DevOps Engineer, Junior</t>
  </si>
  <si>
    <t>DevOps Engineer, Senior</t>
  </si>
  <si>
    <t>Documentation Specialist</t>
  </si>
  <si>
    <t>Front-end Engineer</t>
  </si>
  <si>
    <t>Full Stack Developer</t>
  </si>
  <si>
    <t>Software Engineer</t>
  </si>
  <si>
    <t>Technical Support</t>
  </si>
  <si>
    <t>Technical Support II</t>
  </si>
  <si>
    <t>Technical Support III</t>
  </si>
  <si>
    <t>Technical Training Specialist</t>
  </si>
  <si>
    <t>Technical Training Specialist, Senior</t>
  </si>
  <si>
    <t>User Experience Lead</t>
  </si>
  <si>
    <t>User Experience Researcher, Senior</t>
  </si>
  <si>
    <t>Average Rates</t>
  </si>
  <si>
    <t>Total Projected Costs of Project</t>
  </si>
  <si>
    <t>DevOps</t>
  </si>
  <si>
    <t>Option Period 1 (12 mos)</t>
  </si>
  <si>
    <t>Option Period 2 (12 mos)</t>
  </si>
  <si>
    <t>Labor (DevOps)</t>
  </si>
  <si>
    <t>Labor (Help Desk)</t>
  </si>
  <si>
    <t>Contract Total</t>
  </si>
  <si>
    <t>Option Period 3 (12 mos)</t>
  </si>
  <si>
    <t>Option Period 4 (12 mos)</t>
  </si>
  <si>
    <t>These rates are not what the gov uses for IGCE</t>
  </si>
  <si>
    <t>Sample only, rates are arbitrary</t>
  </si>
  <si>
    <t>Base Period (3 mos)</t>
  </si>
  <si>
    <t>Sample Development Team - 3 month project</t>
  </si>
  <si>
    <t>Sample DevOps Team - 12 month project</t>
  </si>
  <si>
    <t>Sample Helpdesk Team - 12 month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</si>
</sst>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9" x14ac:knownFonts="1">
    <font>
      <sz val="10"/>
      <color indexed="8"/>
      <name val="Helvetica"/>
    </font>
    <font>
      <b/>
      <u/>
      <sz val="12"/>
      <color indexed="8"/>
      <name val="Calibri"/>
    </font>
    <font>
      <b/>
      <sz val="11"/>
      <color indexed="8"/>
      <name val="Calibri"/>
    </font>
    <font>
      <sz val="10"/>
      <color indexed="8"/>
      <name val="Calibri"/>
    </font>
    <font>
      <b/>
      <sz val="11"/>
      <color indexed="8"/>
      <name val="Calibri"/>
      <family val="2"/>
    </font>
    <font>
      <b/>
      <u/>
      <sz val="12"/>
      <color indexed="8"/>
      <name val="Calibri"/>
      <family val="2"/>
    </font>
    <font>
      <sz val="10"/>
      <color indexed="8"/>
      <name val="Helvetica"/>
    </font>
    <font>
      <sz val="11"/>
      <color indexed="8"/>
      <name val="Calibri"/>
      <family val="2"/>
    </font>
    <font>
      <sz val="10"/>
      <color rgb="FF000000"/>
      <name val="Helvetica"/>
    </font>
    <font>
      <b/>
      <sz val="10"/>
      <color indexed="8"/>
      <name val="Helvetica"/>
    </font>
    <font>
      <sz val="16"/>
      <color indexed="8"/>
      <name val="Helvetica"/>
    </font>
    <font>
      <b/>
      <sz val="10"/>
      <color rgb="FF000000"/>
      <name val="Helvetica"/>
    </font>
    <font>
      <sz val="10"/>
      <color rgb="FFFF0000"/>
      <name val="Helvetica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4"/>
      <name val="Helvetica"/>
      <scheme val="minor"/>
    </font>
    <font>
      <u/>
      <sz val="10"/>
      <color theme="10"/>
      <name val="Helvetica"/>
    </font>
    <font>
      <b/>
      <sz val="10"/>
      <color rgb="FFFF0000"/>
      <name val="Helvetica"/>
    </font>
    <font>
      <sz val="14"/>
      <color rgb="FFFF0000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3B2DE"/>
        <bgColor rgb="FF000000"/>
      </patternFill>
    </fill>
    <fill>
      <patternFill patternType="solid">
        <fgColor rgb="FFBFBFBF"/>
        <bgColor rgb="FF000000"/>
      </patternFill>
    </fill>
  </fills>
  <borders count="1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ck">
        <color indexed="13"/>
      </bottom>
      <diagonal/>
    </border>
    <border>
      <left style="thin">
        <color indexed="13"/>
      </left>
      <right style="thin">
        <color indexed="13"/>
      </right>
      <top style="thick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13"/>
      </left>
      <right/>
      <top style="thick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44" fontId="6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 wrapText="1"/>
    </xf>
  </cellStyleXfs>
  <cellXfs count="8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0" fontId="2" fillId="2" borderId="3" xfId="0" applyNumberFormat="1" applyFont="1" applyFill="1" applyBorder="1" applyAlignment="1">
      <alignment horizontal="left" vertical="top" wrapText="1"/>
    </xf>
    <xf numFmtId="0" fontId="4" fillId="2" borderId="2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0" fontId="0" fillId="0" borderId="0" xfId="0" applyBorder="1">
      <alignment vertical="top" wrapText="1"/>
    </xf>
    <xf numFmtId="0" fontId="0" fillId="0" borderId="0" xfId="0" applyNumberFormat="1" applyAlignment="1">
      <alignment vertical="top"/>
    </xf>
    <xf numFmtId="49" fontId="3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4" fillId="3" borderId="3" xfId="0" applyNumberFormat="1" applyFont="1" applyFill="1" applyBorder="1" applyAlignment="1">
      <alignment horizontal="center" vertical="top" wrapText="1"/>
    </xf>
    <xf numFmtId="9" fontId="2" fillId="3" borderId="3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NumberFormat="1" applyFont="1" applyAlignment="1">
      <alignment horizontal="center" vertical="top" wrapText="1"/>
    </xf>
    <xf numFmtId="44" fontId="2" fillId="3" borderId="3" xfId="1" applyFont="1" applyFill="1" applyBorder="1" applyAlignment="1">
      <alignment horizontal="right" vertical="top" wrapText="1"/>
    </xf>
    <xf numFmtId="44" fontId="4" fillId="3" borderId="6" xfId="1" applyFont="1" applyFill="1" applyBorder="1" applyAlignment="1">
      <alignment horizontal="left" vertical="top" wrapText="1"/>
    </xf>
    <xf numFmtId="0" fontId="4" fillId="3" borderId="5" xfId="0" applyNumberFormat="1" applyFont="1" applyFill="1" applyBorder="1" applyAlignment="1">
      <alignment horizontal="center" vertical="top" wrapText="1"/>
    </xf>
    <xf numFmtId="44" fontId="4" fillId="3" borderId="3" xfId="1" applyFont="1" applyFill="1" applyBorder="1" applyAlignment="1">
      <alignment horizontal="left" vertical="top" wrapText="1"/>
    </xf>
    <xf numFmtId="0" fontId="4" fillId="3" borderId="7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0" fillId="0" borderId="0" xfId="0" applyFont="1" applyAlignment="1">
      <alignment vertical="top"/>
    </xf>
    <xf numFmtId="44" fontId="4" fillId="0" borderId="8" xfId="0" applyNumberFormat="1" applyFont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2" fillId="3" borderId="3" xfId="0" applyNumberFormat="1" applyFont="1" applyFill="1" applyBorder="1" applyAlignment="1">
      <alignment horizontal="center" wrapText="1"/>
    </xf>
    <xf numFmtId="0" fontId="2" fillId="3" borderId="3" xfId="1" applyNumberFormat="1" applyFont="1" applyFill="1" applyBorder="1" applyAlignment="1">
      <alignment horizontal="center" wrapText="1"/>
    </xf>
    <xf numFmtId="0" fontId="0" fillId="0" borderId="0" xfId="0" applyFill="1" applyBorder="1">
      <alignment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2" borderId="4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Alignment="1">
      <alignment vertical="top" wrapText="1"/>
    </xf>
    <xf numFmtId="44" fontId="2" fillId="0" borderId="3" xfId="1" applyFont="1" applyFill="1" applyBorder="1" applyAlignment="1">
      <alignment horizontal="right" vertical="top" wrapText="1"/>
    </xf>
    <xf numFmtId="1" fontId="2" fillId="3" borderId="3" xfId="1" applyNumberFormat="1" applyFont="1" applyFill="1" applyBorder="1" applyAlignment="1">
      <alignment horizontal="center" vertical="top" wrapText="1"/>
    </xf>
    <xf numFmtId="8" fontId="0" fillId="0" borderId="0" xfId="0" applyNumberFormat="1" applyFill="1" applyBorder="1">
      <alignment vertical="top" wrapText="1"/>
    </xf>
    <xf numFmtId="0" fontId="9" fillId="0" borderId="0" xfId="0" applyFont="1" applyFill="1" applyBorder="1">
      <alignment vertical="top" wrapText="1"/>
    </xf>
    <xf numFmtId="0" fontId="0" fillId="0" borderId="0" xfId="0" applyBorder="1" applyAlignment="1">
      <alignment vertical="top"/>
    </xf>
    <xf numFmtId="8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0" applyFont="1" applyBorder="1" applyAlignment="1">
      <alignment vertical="top"/>
    </xf>
    <xf numFmtId="44" fontId="0" fillId="0" borderId="0" xfId="0" applyNumberFormat="1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3" fillId="6" borderId="11" xfId="0" applyFont="1" applyFill="1" applyBorder="1" applyAlignment="1">
      <alignment vertical="top" wrapText="1"/>
    </xf>
    <xf numFmtId="164" fontId="14" fillId="7" borderId="12" xfId="0" applyNumberFormat="1" applyFont="1" applyFill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6" fillId="0" borderId="0" xfId="2" applyAlignment="1">
      <alignment vertical="top" wrapText="1"/>
    </xf>
    <xf numFmtId="44" fontId="2" fillId="3" borderId="2" xfId="0" applyNumberFormat="1" applyFont="1" applyFill="1" applyBorder="1" applyAlignment="1">
      <alignment horizontal="center" wrapText="1"/>
    </xf>
    <xf numFmtId="44" fontId="2" fillId="3" borderId="3" xfId="0" applyNumberFormat="1" applyFont="1" applyFill="1" applyBorder="1" applyAlignment="1">
      <alignment horizontal="center" wrapText="1"/>
    </xf>
    <xf numFmtId="44" fontId="11" fillId="0" borderId="10" xfId="0" applyNumberFormat="1" applyFont="1" applyBorder="1" applyAlignment="1">
      <alignment vertical="top" wrapText="1"/>
    </xf>
    <xf numFmtId="8" fontId="9" fillId="0" borderId="0" xfId="0" applyNumberFormat="1" applyFont="1" applyFill="1" applyBorder="1">
      <alignment vertical="top" wrapText="1"/>
    </xf>
    <xf numFmtId="0" fontId="9" fillId="0" borderId="0" xfId="0" applyFont="1" applyFill="1" applyBorder="1" applyAlignment="1">
      <alignment horizontal="right" vertical="top" wrapText="1"/>
    </xf>
    <xf numFmtId="0" fontId="15" fillId="0" borderId="0" xfId="0" applyFont="1" applyBorder="1" applyAlignment="1">
      <alignment horizontal="left"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 wrapText="1"/>
    </xf>
    <xf numFmtId="44" fontId="9" fillId="0" borderId="0" xfId="0" applyNumberFormat="1" applyFont="1" applyFill="1" applyBorder="1">
      <alignment vertical="top" wrapText="1"/>
    </xf>
    <xf numFmtId="0" fontId="12" fillId="0" borderId="0" xfId="0" applyFont="1" applyFill="1" applyBorder="1" applyAlignment="1">
      <alignment vertical="top"/>
    </xf>
    <xf numFmtId="0" fontId="0" fillId="6" borderId="13" xfId="0" applyFill="1" applyBorder="1">
      <alignment vertical="top" wrapText="1"/>
    </xf>
    <xf numFmtId="0" fontId="9" fillId="6" borderId="13" xfId="0" applyFont="1" applyFill="1" applyBorder="1">
      <alignment vertical="top" wrapText="1"/>
    </xf>
    <xf numFmtId="44" fontId="0" fillId="7" borderId="13" xfId="0" applyNumberFormat="1" applyFill="1" applyBorder="1">
      <alignment vertical="top" wrapText="1"/>
    </xf>
    <xf numFmtId="8" fontId="0" fillId="7" borderId="13" xfId="0" applyNumberFormat="1" applyFill="1" applyBorder="1">
      <alignment vertical="top" wrapText="1"/>
    </xf>
    <xf numFmtId="44" fontId="9" fillId="7" borderId="13" xfId="0" applyNumberFormat="1" applyFont="1" applyFill="1" applyBorder="1">
      <alignment vertical="top" wrapText="1"/>
    </xf>
    <xf numFmtId="0" fontId="9" fillId="6" borderId="1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8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8" fontId="0" fillId="0" borderId="0" xfId="0" applyNumberFormat="1" applyFill="1" applyBorder="1" applyAlignment="1">
      <alignment vertical="center"/>
    </xf>
    <xf numFmtId="0" fontId="0" fillId="5" borderId="13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left" vertical="center"/>
    </xf>
    <xf numFmtId="0" fontId="9" fillId="4" borderId="13" xfId="0" applyNumberFormat="1" applyFont="1" applyFill="1" applyBorder="1" applyAlignment="1">
      <alignment horizontal="left" vertical="center" wrapText="1"/>
    </xf>
    <xf numFmtId="0" fontId="0" fillId="5" borderId="13" xfId="0" applyNumberFormat="1" applyFont="1" applyFill="1" applyBorder="1" applyAlignment="1">
      <alignment horizontal="left" vertical="top"/>
    </xf>
    <xf numFmtId="14" fontId="0" fillId="5" borderId="13" xfId="0" applyNumberFormat="1" applyFont="1" applyFill="1" applyBorder="1" applyAlignment="1">
      <alignment horizontal="left" vertical="top" wrapText="1"/>
    </xf>
    <xf numFmtId="44" fontId="0" fillId="0" borderId="0" xfId="0" applyNumberFormat="1" applyFill="1" applyBorder="1">
      <alignment vertical="top" wrapText="1"/>
    </xf>
    <xf numFmtId="44" fontId="9" fillId="0" borderId="14" xfId="0" applyNumberFormat="1" applyFont="1" applyFill="1" applyBorder="1">
      <alignment vertical="top" wrapText="1"/>
    </xf>
    <xf numFmtId="0" fontId="17" fillId="0" borderId="0" xfId="0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15" fontId="8" fillId="0" borderId="0" xfId="0" applyNumberFormat="1" applyFont="1" applyBorder="1" applyAlignment="1">
      <alignment horizontal="left" vertical="top" wrapText="1"/>
    </xf>
    <xf numFmtId="0" fontId="18" fillId="0" borderId="0" xfId="0" applyFont="1" applyAlignment="1">
      <alignment vertical="top"/>
    </xf>
    <xf numFmtId="0" fontId="9" fillId="0" borderId="0" xfId="0" applyFont="1" applyAlignment="1">
      <alignment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63B2DE"/>
      <rgbColor rgb="FFFFFFFF"/>
      <rgbColor rgb="FFBFBFBF"/>
      <rgbColor rgb="FF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2</xdr:row>
      <xdr:rowOff>66675</xdr:rowOff>
    </xdr:from>
    <xdr:to>
      <xdr:col>2</xdr:col>
      <xdr:colOff>847725</xdr:colOff>
      <xdr:row>3</xdr:row>
      <xdr:rowOff>102891</xdr:rowOff>
    </xdr:to>
    <xdr:sp macro="" textlink="">
      <xdr:nv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90650" y="1419225"/>
          <a:ext cx="2266950" cy="26481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lang="en-US"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Iteration Planner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5</xdr:col>
      <xdr:colOff>590550</xdr:colOff>
      <xdr:row>2</xdr:row>
      <xdr:rowOff>47626</xdr:rowOff>
    </xdr:from>
    <xdr:to>
      <xdr:col>6</xdr:col>
      <xdr:colOff>577228</xdr:colOff>
      <xdr:row>3</xdr:row>
      <xdr:rowOff>104776</xdr:rowOff>
    </xdr:to>
    <xdr:sp macro="" textlink="">
      <xdr:nvSpPr>
        <xdr:cNvPr id="7" name="Shape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943600" y="3219451"/>
          <a:ext cx="1072528" cy="2857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Team Planner</a:t>
          </a:r>
        </a:p>
      </xdr:txBody>
    </xdr:sp>
    <xdr:clientData/>
  </xdr:twoCellAnchor>
  <xdr:twoCellAnchor>
    <xdr:from>
      <xdr:col>9</xdr:col>
      <xdr:colOff>285750</xdr:colOff>
      <xdr:row>2</xdr:row>
      <xdr:rowOff>38100</xdr:rowOff>
    </xdr:from>
    <xdr:to>
      <xdr:col>10</xdr:col>
      <xdr:colOff>766757</xdr:colOff>
      <xdr:row>3</xdr:row>
      <xdr:rowOff>74316</xdr:rowOff>
    </xdr:to>
    <xdr:sp macro="" textlink="">
      <xdr:nvSpPr>
        <xdr:cNvPr id="8" name="Shape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982200" y="3209925"/>
          <a:ext cx="1566857" cy="26481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Government Estimate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2</xdr:row>
      <xdr:rowOff>66675</xdr:rowOff>
    </xdr:from>
    <xdr:to>
      <xdr:col>2</xdr:col>
      <xdr:colOff>847725</xdr:colOff>
      <xdr:row>3</xdr:row>
      <xdr:rowOff>102891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80BD08F4-4386-4B3A-BD22-7D103F8F213D}"/>
            </a:ext>
          </a:extLst>
        </xdr:cNvPr>
        <xdr:cNvSpPr/>
      </xdr:nvSpPr>
      <xdr:spPr>
        <a:xfrm>
          <a:off x="1952625" y="523875"/>
          <a:ext cx="2266950" cy="26481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lang="en-US"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Iteration Planner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5</xdr:col>
      <xdr:colOff>590550</xdr:colOff>
      <xdr:row>2</xdr:row>
      <xdr:rowOff>47626</xdr:rowOff>
    </xdr:from>
    <xdr:to>
      <xdr:col>6</xdr:col>
      <xdr:colOff>577228</xdr:colOff>
      <xdr:row>3</xdr:row>
      <xdr:rowOff>104776</xdr:rowOff>
    </xdr:to>
    <xdr:sp macro="" textlink="">
      <xdr:nvSpPr>
        <xdr:cNvPr id="3" name="Shape 5">
          <a:extLst>
            <a:ext uri="{FF2B5EF4-FFF2-40B4-BE49-F238E27FC236}">
              <a16:creationId xmlns:a16="http://schemas.microsoft.com/office/drawing/2014/main" id="{F8360A98-0CBB-440B-A039-DDD2CBEA5EB3}"/>
            </a:ext>
          </a:extLst>
        </xdr:cNvPr>
        <xdr:cNvSpPr/>
      </xdr:nvSpPr>
      <xdr:spPr>
        <a:xfrm>
          <a:off x="8258175" y="504826"/>
          <a:ext cx="1072528" cy="2857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Team Planner</a:t>
          </a:r>
        </a:p>
      </xdr:txBody>
    </xdr:sp>
    <xdr:clientData/>
  </xdr:twoCellAnchor>
  <xdr:twoCellAnchor>
    <xdr:from>
      <xdr:col>9</xdr:col>
      <xdr:colOff>285750</xdr:colOff>
      <xdr:row>2</xdr:row>
      <xdr:rowOff>38100</xdr:rowOff>
    </xdr:from>
    <xdr:to>
      <xdr:col>10</xdr:col>
      <xdr:colOff>766757</xdr:colOff>
      <xdr:row>3</xdr:row>
      <xdr:rowOff>74316</xdr:rowOff>
    </xdr:to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513F1899-8437-4196-A024-CC03DAF2514C}"/>
            </a:ext>
          </a:extLst>
        </xdr:cNvPr>
        <xdr:cNvSpPr/>
      </xdr:nvSpPr>
      <xdr:spPr>
        <a:xfrm>
          <a:off x="11982450" y="495300"/>
          <a:ext cx="1804982" cy="26481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Government Estimate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2</xdr:row>
      <xdr:rowOff>66675</xdr:rowOff>
    </xdr:from>
    <xdr:to>
      <xdr:col>2</xdr:col>
      <xdr:colOff>847725</xdr:colOff>
      <xdr:row>3</xdr:row>
      <xdr:rowOff>102891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1D046DFC-15D6-4174-9D35-C2BE6B9C27BD}"/>
            </a:ext>
          </a:extLst>
        </xdr:cNvPr>
        <xdr:cNvSpPr/>
      </xdr:nvSpPr>
      <xdr:spPr>
        <a:xfrm>
          <a:off x="1952625" y="523875"/>
          <a:ext cx="2266950" cy="26481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lang="en-US"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Iteration Planner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5</xdr:col>
      <xdr:colOff>590550</xdr:colOff>
      <xdr:row>2</xdr:row>
      <xdr:rowOff>47626</xdr:rowOff>
    </xdr:from>
    <xdr:to>
      <xdr:col>6</xdr:col>
      <xdr:colOff>577228</xdr:colOff>
      <xdr:row>3</xdr:row>
      <xdr:rowOff>104776</xdr:rowOff>
    </xdr:to>
    <xdr:sp macro="" textlink="">
      <xdr:nvSpPr>
        <xdr:cNvPr id="3" name="Shape 5">
          <a:extLst>
            <a:ext uri="{FF2B5EF4-FFF2-40B4-BE49-F238E27FC236}">
              <a16:creationId xmlns:a16="http://schemas.microsoft.com/office/drawing/2014/main" id="{8CE85EC9-D0F3-464D-BED0-246EF23F1423}"/>
            </a:ext>
          </a:extLst>
        </xdr:cNvPr>
        <xdr:cNvSpPr/>
      </xdr:nvSpPr>
      <xdr:spPr>
        <a:xfrm>
          <a:off x="8258175" y="504826"/>
          <a:ext cx="1072528" cy="28575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Team Planner</a:t>
          </a:r>
        </a:p>
      </xdr:txBody>
    </xdr:sp>
    <xdr:clientData/>
  </xdr:twoCellAnchor>
  <xdr:twoCellAnchor>
    <xdr:from>
      <xdr:col>9</xdr:col>
      <xdr:colOff>285750</xdr:colOff>
      <xdr:row>2</xdr:row>
      <xdr:rowOff>38100</xdr:rowOff>
    </xdr:from>
    <xdr:to>
      <xdr:col>10</xdr:col>
      <xdr:colOff>766757</xdr:colOff>
      <xdr:row>3</xdr:row>
      <xdr:rowOff>74316</xdr:rowOff>
    </xdr:to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31D2C1FA-B869-4C69-90CE-C14F03983EA5}"/>
            </a:ext>
          </a:extLst>
        </xdr:cNvPr>
        <xdr:cNvSpPr/>
      </xdr:nvSpPr>
      <xdr:spPr>
        <a:xfrm>
          <a:off x="11982450" y="495300"/>
          <a:ext cx="1804982" cy="26481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="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Government Estimate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2304-CF87-4DCC-81FD-6E1B4F52E8A5}">
  <dimension ref="A2:J27"/>
  <sheetViews>
    <sheetView tabSelected="1" workbookViewId="0">
      <selection activeCell="D40" sqref="D40"/>
    </sheetView>
  </sheetViews>
  <sheetFormatPr defaultRowHeight="12.75" x14ac:dyDescent="0.2"/>
  <cols>
    <col min="1" max="1" width="20.140625" style="26" customWidth="1"/>
    <col min="2" max="2" width="23" style="26" customWidth="1"/>
    <col min="3" max="3" width="24.85546875" style="26" customWidth="1"/>
    <col min="4" max="6" width="26.28515625" style="26" customWidth="1"/>
    <col min="7" max="7" width="26.85546875" style="26" customWidth="1"/>
    <col min="8" max="8" width="20.140625" style="26" customWidth="1"/>
    <col min="9" max="9" width="9.140625" style="26"/>
    <col min="10" max="10" width="13.42578125" style="26" bestFit="1" customWidth="1"/>
    <col min="11" max="16384" width="9.140625" style="26"/>
  </cols>
  <sheetData>
    <row r="2" spans="1:10" ht="18" x14ac:dyDescent="0.2">
      <c r="B2" s="58" t="s">
        <v>74</v>
      </c>
      <c r="D2" s="84" t="s">
        <v>84</v>
      </c>
    </row>
    <row r="4" spans="1:10" x14ac:dyDescent="0.2">
      <c r="C4" s="25"/>
      <c r="D4" s="25"/>
      <c r="E4" s="25"/>
      <c r="F4" s="25"/>
      <c r="G4" s="25"/>
      <c r="H4" s="59"/>
      <c r="I4" s="59"/>
      <c r="J4" s="25"/>
    </row>
    <row r="5" spans="1:10" x14ac:dyDescent="0.2">
      <c r="C5" s="25"/>
      <c r="D5" s="78" t="s">
        <v>0</v>
      </c>
      <c r="E5" s="80"/>
      <c r="F5" s="61"/>
      <c r="G5" s="76"/>
      <c r="H5" s="60"/>
      <c r="I5" s="60"/>
    </row>
    <row r="6" spans="1:10" x14ac:dyDescent="0.2">
      <c r="C6" s="25"/>
      <c r="D6" s="79" t="s">
        <v>2</v>
      </c>
      <c r="E6" s="81"/>
      <c r="F6" s="77"/>
      <c r="G6" s="60"/>
      <c r="H6" s="60"/>
      <c r="I6" s="60"/>
    </row>
    <row r="7" spans="1:10" x14ac:dyDescent="0.2">
      <c r="C7" s="25"/>
      <c r="D7" s="79" t="s">
        <v>3</v>
      </c>
      <c r="E7" s="75"/>
      <c r="F7" s="77"/>
      <c r="G7" s="60"/>
      <c r="H7" s="60"/>
      <c r="I7" s="60"/>
    </row>
    <row r="8" spans="1:10" x14ac:dyDescent="0.2">
      <c r="D8" s="79" t="s">
        <v>1</v>
      </c>
      <c r="E8" s="75" t="s">
        <v>73</v>
      </c>
      <c r="F8" s="61"/>
      <c r="G8" s="61"/>
    </row>
    <row r="10" spans="1:10" x14ac:dyDescent="0.2">
      <c r="A10" s="35"/>
      <c r="B10" s="35"/>
      <c r="C10" s="35"/>
      <c r="D10" s="35"/>
      <c r="E10" s="35"/>
      <c r="F10" s="35"/>
      <c r="G10" s="35"/>
      <c r="H10" s="8"/>
      <c r="I10" s="8"/>
      <c r="J10" s="8"/>
    </row>
    <row r="11" spans="1:10" ht="18" customHeight="1" x14ac:dyDescent="0.2">
      <c r="A11" s="35"/>
      <c r="B11" s="64" t="s">
        <v>4</v>
      </c>
      <c r="C11" s="69" t="s">
        <v>85</v>
      </c>
      <c r="D11" s="69" t="s">
        <v>76</v>
      </c>
      <c r="E11" s="69" t="s">
        <v>77</v>
      </c>
      <c r="F11" s="69" t="s">
        <v>81</v>
      </c>
      <c r="G11" s="69" t="s">
        <v>82</v>
      </c>
      <c r="H11" s="69" t="s">
        <v>80</v>
      </c>
      <c r="I11" s="8"/>
    </row>
    <row r="12" spans="1:10" ht="18" customHeight="1" x14ac:dyDescent="0.2">
      <c r="A12" s="35"/>
      <c r="B12" s="65" t="s">
        <v>78</v>
      </c>
      <c r="C12" s="67">
        <f>SUM('DEV - 3 Mos'!K11)</f>
        <v>1508000</v>
      </c>
      <c r="D12" s="66">
        <f>SUM('DevOps - 12 Mos'!K11)</f>
        <v>1666560</v>
      </c>
      <c r="E12" s="67">
        <f>SUM(D12*0.03)+D12</f>
        <v>1716556.8</v>
      </c>
      <c r="F12" s="67">
        <f t="shared" ref="F12" si="0">SUM(E12*0.03)+E12</f>
        <v>1768053.504</v>
      </c>
      <c r="G12" s="67"/>
      <c r="H12" s="67">
        <f>SUM(C12:G12)</f>
        <v>6659170.3039999995</v>
      </c>
      <c r="I12" s="8"/>
      <c r="J12" s="46" t="s">
        <v>5</v>
      </c>
    </row>
    <row r="13" spans="1:10" ht="18" customHeight="1" x14ac:dyDescent="0.2">
      <c r="A13" s="35"/>
      <c r="B13" s="65" t="s">
        <v>79</v>
      </c>
      <c r="C13" s="67"/>
      <c r="D13" s="66">
        <f>SUM(Helpdesk!K17)</f>
        <v>1951960</v>
      </c>
      <c r="E13" s="67">
        <f>SUM(D13*0.03)+D13</f>
        <v>2010518.8</v>
      </c>
      <c r="F13" s="67">
        <f t="shared" ref="F13" si="1">SUM(E13*0.03)+E13</f>
        <v>2070834.3640000001</v>
      </c>
      <c r="G13" s="67"/>
      <c r="H13" s="67">
        <f t="shared" ref="H13:H15" si="2">SUM(C13:G13)</f>
        <v>6033313.1639999999</v>
      </c>
      <c r="I13" s="8"/>
      <c r="J13" s="46"/>
    </row>
    <row r="14" spans="1:10" ht="18" customHeight="1" x14ac:dyDescent="0.2">
      <c r="A14" s="35"/>
      <c r="B14" s="65" t="s">
        <v>6</v>
      </c>
      <c r="C14" s="67">
        <f>SUM('DEV - 3 Mos'!K13)</f>
        <v>50000</v>
      </c>
      <c r="D14" s="67">
        <f>SUM(C14)</f>
        <v>50000</v>
      </c>
      <c r="E14" s="67">
        <f t="shared" ref="E14" si="3">SUM(D14)</f>
        <v>50000</v>
      </c>
      <c r="F14" s="67">
        <f t="shared" ref="F14" si="4">SUM(E14)</f>
        <v>50000</v>
      </c>
      <c r="G14" s="67"/>
      <c r="H14" s="67">
        <f t="shared" si="2"/>
        <v>200000</v>
      </c>
      <c r="I14" s="8"/>
      <c r="J14" s="46" t="s">
        <v>7</v>
      </c>
    </row>
    <row r="15" spans="1:10" ht="18" customHeight="1" x14ac:dyDescent="0.2">
      <c r="A15" s="35"/>
      <c r="B15" s="65" t="s">
        <v>8</v>
      </c>
      <c r="C15" s="67">
        <f>SUM('DEV - 3 Mos'!K14)</f>
        <v>10000</v>
      </c>
      <c r="D15" s="67">
        <f>SUM(C15)</f>
        <v>10000</v>
      </c>
      <c r="E15" s="67">
        <f t="shared" ref="E15" si="5">SUM(D15)</f>
        <v>10000</v>
      </c>
      <c r="F15" s="67">
        <f t="shared" ref="F15" si="6">SUM(E15)</f>
        <v>10000</v>
      </c>
      <c r="G15" s="67"/>
      <c r="H15" s="67">
        <f t="shared" si="2"/>
        <v>40000</v>
      </c>
      <c r="I15" s="8"/>
      <c r="J15" s="43"/>
    </row>
    <row r="16" spans="1:10" s="73" customFormat="1" ht="24" customHeight="1" x14ac:dyDescent="0.2">
      <c r="A16" s="70"/>
      <c r="B16" s="71" t="s">
        <v>9</v>
      </c>
      <c r="C16" s="72">
        <f>SUM(C12:C15)</f>
        <v>1568000</v>
      </c>
      <c r="D16" s="72">
        <f t="shared" ref="D16:E16" si="7">SUM(D12:D15)</f>
        <v>3678520</v>
      </c>
      <c r="E16" s="72">
        <f t="shared" si="7"/>
        <v>3787075.6</v>
      </c>
      <c r="F16" s="72">
        <f t="shared" ref="F16:G16" si="8">SUM(F12:F15)</f>
        <v>3898887.8679999998</v>
      </c>
      <c r="G16" s="72">
        <f t="shared" si="8"/>
        <v>0</v>
      </c>
      <c r="H16" s="72">
        <f>SUM(H12:H15)</f>
        <v>12932483.467999998</v>
      </c>
      <c r="I16" s="70"/>
      <c r="J16" s="74"/>
    </row>
    <row r="17" spans="1:10" s="61" customFormat="1" ht="18" customHeight="1" x14ac:dyDescent="0.2">
      <c r="A17" s="35"/>
      <c r="B17" s="57"/>
      <c r="C17" s="56"/>
      <c r="D17" s="56"/>
      <c r="E17" s="56"/>
      <c r="F17" s="56"/>
      <c r="G17" s="56"/>
      <c r="I17" s="35"/>
      <c r="J17" s="44"/>
    </row>
    <row r="18" spans="1:10" s="61" customFormat="1" ht="18" customHeight="1" x14ac:dyDescent="0.2">
      <c r="A18" s="35"/>
      <c r="B18" s="42"/>
      <c r="C18" s="41"/>
      <c r="D18" s="35"/>
      <c r="E18" s="35"/>
      <c r="F18" s="41"/>
      <c r="G18" s="41"/>
      <c r="I18" s="35"/>
      <c r="J18" s="45"/>
    </row>
    <row r="19" spans="1:10" ht="18" customHeight="1" x14ac:dyDescent="0.2">
      <c r="A19" s="35"/>
      <c r="B19" s="65" t="s">
        <v>10</v>
      </c>
      <c r="C19" s="66">
        <f>SUM('DEV - 3 Mos'!G22)</f>
        <v>2320000</v>
      </c>
      <c r="D19" s="66">
        <f>SUM(Helpdesk!G22)</f>
        <v>0</v>
      </c>
      <c r="E19" s="67">
        <f t="shared" ref="E19:G19" si="9">SUM(D19*0.03)+D19</f>
        <v>0</v>
      </c>
      <c r="F19" s="67">
        <f t="shared" si="9"/>
        <v>0</v>
      </c>
      <c r="G19" s="67">
        <f t="shared" si="9"/>
        <v>0</v>
      </c>
      <c r="H19" s="68">
        <f>SUM(C19:G19)</f>
        <v>2320000</v>
      </c>
      <c r="I19" s="8"/>
      <c r="J19" s="43"/>
    </row>
    <row r="20" spans="1:10" s="61" customFormat="1" ht="18" customHeight="1" x14ac:dyDescent="0.2">
      <c r="A20" s="35"/>
      <c r="B20" s="42"/>
      <c r="C20" s="82"/>
      <c r="D20" s="41"/>
      <c r="E20" s="41"/>
      <c r="F20" s="62"/>
      <c r="G20" s="83"/>
      <c r="H20" s="62"/>
      <c r="I20" s="35"/>
      <c r="J20" s="45"/>
    </row>
    <row r="21" spans="1:10" ht="18" customHeight="1" x14ac:dyDescent="0.2">
      <c r="A21" s="35"/>
      <c r="B21" s="42" t="s">
        <v>11</v>
      </c>
      <c r="C21" s="41">
        <f t="shared" ref="C21:H21" si="10">SUM(C16,C19)</f>
        <v>3888000</v>
      </c>
      <c r="D21" s="41">
        <f t="shared" si="10"/>
        <v>3678520</v>
      </c>
      <c r="E21" s="41">
        <f t="shared" si="10"/>
        <v>3787075.6</v>
      </c>
      <c r="F21" s="41">
        <f t="shared" si="10"/>
        <v>3898887.8679999998</v>
      </c>
      <c r="G21" s="41">
        <f t="shared" si="10"/>
        <v>0</v>
      </c>
      <c r="H21" s="56">
        <f t="shared" si="10"/>
        <v>15252483.467999998</v>
      </c>
      <c r="I21" s="8"/>
      <c r="J21" s="63"/>
    </row>
    <row r="22" spans="1:10" ht="18" customHeight="1" x14ac:dyDescent="0.2">
      <c r="A22" s="35"/>
      <c r="B22" s="35"/>
      <c r="C22" s="35"/>
      <c r="D22" s="35"/>
      <c r="E22" s="35"/>
      <c r="F22" s="8"/>
      <c r="G22" s="35"/>
      <c r="I22" s="8"/>
      <c r="J22" s="43"/>
    </row>
    <row r="23" spans="1:10" x14ac:dyDescent="0.2">
      <c r="A23" s="35"/>
      <c r="B23" s="35"/>
      <c r="C23" s="35"/>
      <c r="D23" s="35"/>
      <c r="E23" s="35"/>
      <c r="F23" s="8"/>
      <c r="G23" s="35"/>
      <c r="I23" s="8"/>
      <c r="J23" s="43"/>
    </row>
    <row r="24" spans="1:10" x14ac:dyDescent="0.2">
      <c r="A24" s="35"/>
      <c r="B24" s="35"/>
      <c r="C24" s="35"/>
      <c r="D24" s="35"/>
      <c r="E24" s="35"/>
      <c r="F24" s="8"/>
      <c r="G24" s="35"/>
      <c r="I24" s="8"/>
      <c r="J24" s="8"/>
    </row>
    <row r="25" spans="1:10" x14ac:dyDescent="0.2">
      <c r="A25" s="35"/>
      <c r="B25" s="35"/>
      <c r="C25" s="35"/>
      <c r="D25" s="35"/>
      <c r="E25" s="35"/>
      <c r="F25" s="35"/>
      <c r="G25" s="35"/>
      <c r="H25" s="8"/>
      <c r="I25" s="8"/>
      <c r="J25" s="8"/>
    </row>
    <row r="26" spans="1:10" x14ac:dyDescent="0.2">
      <c r="A26" s="35"/>
      <c r="B26" s="35"/>
      <c r="C26" s="35"/>
      <c r="D26" s="35"/>
      <c r="E26" s="35"/>
      <c r="F26" s="35"/>
      <c r="G26" s="35"/>
      <c r="H26" s="8"/>
      <c r="I26" s="8"/>
      <c r="J26" s="8"/>
    </row>
    <row r="27" spans="1:10" x14ac:dyDescent="0.2">
      <c r="A27" s="8"/>
      <c r="B27" s="8"/>
      <c r="C27" s="8"/>
      <c r="D27" s="8"/>
      <c r="E27" s="8"/>
      <c r="F27" s="8"/>
      <c r="G27" s="8"/>
      <c r="H27" s="8"/>
      <c r="I27" s="8"/>
      <c r="J27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24"/>
  <sheetViews>
    <sheetView showGridLines="0" zoomScaleNormal="100" zoomScalePageLayoutView="125" workbookViewId="0"/>
  </sheetViews>
  <sheetFormatPr defaultColWidth="16.28515625" defaultRowHeight="18" customHeight="1" x14ac:dyDescent="0.2"/>
  <cols>
    <col min="1" max="1" width="17.28515625" customWidth="1"/>
    <col min="2" max="2" width="33.28515625" style="1" customWidth="1"/>
    <col min="3" max="3" width="23.85546875" style="1" customWidth="1"/>
    <col min="4" max="4" width="11.5703125" style="1" customWidth="1"/>
    <col min="5" max="5" width="29" style="1" customWidth="1"/>
    <col min="6" max="8" width="16.28515625" style="1" customWidth="1"/>
    <col min="9" max="9" width="11.5703125" style="1" customWidth="1"/>
    <col min="10" max="10" width="19.85546875" style="1" customWidth="1"/>
    <col min="11" max="257" width="16.28515625" style="1" customWidth="1"/>
  </cols>
  <sheetData>
    <row r="1" spans="1:257" ht="18" customHeight="1" x14ac:dyDescent="0.2">
      <c r="A1" s="88" t="s">
        <v>86</v>
      </c>
    </row>
    <row r="5" spans="1:257" s="17" customFormat="1" ht="34.5" customHeight="1" thickBot="1" x14ac:dyDescent="0.25">
      <c r="B5" s="11" t="s">
        <v>12</v>
      </c>
      <c r="C5" s="11" t="s">
        <v>13</v>
      </c>
      <c r="D5" s="18"/>
      <c r="E5" s="10" t="s">
        <v>14</v>
      </c>
      <c r="F5" s="11" t="s">
        <v>15</v>
      </c>
      <c r="G5" s="12" t="s">
        <v>16</v>
      </c>
      <c r="H5" s="11" t="s">
        <v>17</v>
      </c>
      <c r="I5" s="18"/>
      <c r="J5" s="11" t="s">
        <v>12</v>
      </c>
      <c r="K5" s="11" t="s">
        <v>13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</row>
    <row r="6" spans="1:257" ht="18" customHeight="1" thickTop="1" x14ac:dyDescent="0.25">
      <c r="B6" s="2" t="s">
        <v>18</v>
      </c>
      <c r="C6" s="13">
        <v>11</v>
      </c>
      <c r="E6" s="6" t="s">
        <v>37</v>
      </c>
      <c r="F6" s="22">
        <f>VLOOKUP(E6,'Average Rates'!A1:B36,2,FALSE)</f>
        <v>100</v>
      </c>
      <c r="G6" s="21">
        <v>20</v>
      </c>
      <c r="H6" s="19">
        <f t="shared" ref="H6:H17" si="0">F6*G6</f>
        <v>2000</v>
      </c>
      <c r="J6" s="2" t="s">
        <v>19</v>
      </c>
      <c r="K6" s="53">
        <f>H18</f>
        <v>116000</v>
      </c>
    </row>
    <row r="7" spans="1:257" ht="18" customHeight="1" x14ac:dyDescent="0.25">
      <c r="B7" s="3" t="s">
        <v>20</v>
      </c>
      <c r="C7" s="14">
        <v>1</v>
      </c>
      <c r="E7" s="6" t="s">
        <v>38</v>
      </c>
      <c r="F7" s="22">
        <f>VLOOKUP(E7,'Average Rates'!A2:B37,2,FALSE)</f>
        <v>200</v>
      </c>
      <c r="G7" s="23">
        <v>80</v>
      </c>
      <c r="H7" s="19">
        <f t="shared" si="0"/>
        <v>16000</v>
      </c>
      <c r="J7" s="3" t="s">
        <v>20</v>
      </c>
      <c r="K7" s="33">
        <f>C7</f>
        <v>1</v>
      </c>
    </row>
    <row r="8" spans="1:257" ht="18" customHeight="1" x14ac:dyDescent="0.25">
      <c r="B8" s="3" t="s">
        <v>21</v>
      </c>
      <c r="C8" s="15" t="s">
        <v>22</v>
      </c>
      <c r="E8" s="6" t="s">
        <v>39</v>
      </c>
      <c r="F8" s="22">
        <f>VLOOKUP(E8,'Average Rates'!A3:B38,2,FALSE)</f>
        <v>100</v>
      </c>
      <c r="G8" s="15">
        <v>80</v>
      </c>
      <c r="H8" s="19">
        <f t="shared" si="0"/>
        <v>8000</v>
      </c>
      <c r="J8" s="4" t="s">
        <v>23</v>
      </c>
      <c r="K8" s="34">
        <v>13</v>
      </c>
    </row>
    <row r="9" spans="1:257" ht="18" customHeight="1" x14ac:dyDescent="0.25">
      <c r="B9" s="3" t="s">
        <v>24</v>
      </c>
      <c r="C9" s="14">
        <v>2</v>
      </c>
      <c r="E9" s="6" t="s">
        <v>61</v>
      </c>
      <c r="F9" s="22">
        <f>VLOOKUP(E9,'Average Rates'!A4:B39,2,FALSE)</f>
        <v>150</v>
      </c>
      <c r="G9" s="15">
        <v>160</v>
      </c>
      <c r="H9" s="19">
        <f t="shared" si="0"/>
        <v>24000</v>
      </c>
      <c r="J9" s="7" t="s">
        <v>25</v>
      </c>
      <c r="K9" s="54">
        <f>K6*K7*K8</f>
        <v>1508000</v>
      </c>
    </row>
    <row r="10" spans="1:257" ht="18" customHeight="1" x14ac:dyDescent="0.25">
      <c r="B10" s="3" t="s">
        <v>26</v>
      </c>
      <c r="C10" s="14">
        <v>3</v>
      </c>
      <c r="E10" s="6" t="s">
        <v>48</v>
      </c>
      <c r="F10" s="22">
        <f>VLOOKUP(E10,'Average Rates'!A5:B40,2,FALSE)</f>
        <v>200</v>
      </c>
      <c r="G10" s="15">
        <v>80</v>
      </c>
      <c r="H10" s="19">
        <f t="shared" si="0"/>
        <v>16000</v>
      </c>
      <c r="J10" s="7" t="s">
        <v>27</v>
      </c>
      <c r="K10" s="54">
        <f>C11*K9</f>
        <v>0</v>
      </c>
    </row>
    <row r="11" spans="1:257" ht="18" customHeight="1" x14ac:dyDescent="0.25">
      <c r="B11" s="3" t="s">
        <v>28</v>
      </c>
      <c r="C11" s="16">
        <v>0</v>
      </c>
      <c r="E11" s="6" t="s">
        <v>41</v>
      </c>
      <c r="F11" s="22">
        <f>VLOOKUP(E11,'Average Rates'!A6:B41,2,FALSE)</f>
        <v>150</v>
      </c>
      <c r="G11" s="15">
        <v>80</v>
      </c>
      <c r="H11" s="19">
        <f t="shared" si="0"/>
        <v>12000</v>
      </c>
      <c r="J11" s="7" t="s">
        <v>29</v>
      </c>
      <c r="K11" s="54">
        <f>K9+K10</f>
        <v>1508000</v>
      </c>
    </row>
    <row r="12" spans="1:257" ht="18" customHeight="1" x14ac:dyDescent="0.2">
      <c r="E12" s="6" t="s">
        <v>43</v>
      </c>
      <c r="F12" s="22">
        <f>VLOOKUP(E12,'Average Rates'!A7:B42,2,FALSE)</f>
        <v>100</v>
      </c>
      <c r="G12" s="15">
        <v>80</v>
      </c>
      <c r="H12" s="19">
        <f t="shared" si="0"/>
        <v>8000</v>
      </c>
    </row>
    <row r="13" spans="1:257" ht="18" customHeight="1" x14ac:dyDescent="0.25">
      <c r="E13" s="6" t="s">
        <v>44</v>
      </c>
      <c r="F13" s="22">
        <f>VLOOKUP(E13,'Average Rates'!A8:B43,2,FALSE)</f>
        <v>100</v>
      </c>
      <c r="G13" s="15">
        <v>80</v>
      </c>
      <c r="H13" s="19">
        <f t="shared" si="0"/>
        <v>8000</v>
      </c>
      <c r="J13" s="7" t="s">
        <v>6</v>
      </c>
      <c r="K13" s="54">
        <v>50000</v>
      </c>
    </row>
    <row r="14" spans="1:257" ht="18" customHeight="1" x14ac:dyDescent="0.25">
      <c r="E14" s="49" t="s">
        <v>53</v>
      </c>
      <c r="F14" s="22">
        <f>VLOOKUP(E14,'Average Rates'!A9:B44,2,FALSE)</f>
        <v>200</v>
      </c>
      <c r="G14" s="14">
        <v>80</v>
      </c>
      <c r="H14" s="19">
        <f t="shared" si="0"/>
        <v>16000</v>
      </c>
      <c r="J14" s="7" t="s">
        <v>8</v>
      </c>
      <c r="K14" s="54">
        <v>10000</v>
      </c>
    </row>
    <row r="15" spans="1:257" ht="18" customHeight="1" x14ac:dyDescent="0.25">
      <c r="E15" s="49" t="s">
        <v>62</v>
      </c>
      <c r="F15" s="22">
        <f>VLOOKUP(E15,'Average Rates'!A10:B45,2,FALSE)</f>
        <v>150</v>
      </c>
      <c r="G15" s="14">
        <v>40</v>
      </c>
      <c r="H15" s="19">
        <f t="shared" ref="H15" si="1">F15*G15</f>
        <v>6000</v>
      </c>
      <c r="J15" s="7" t="s">
        <v>30</v>
      </c>
      <c r="K15" s="54">
        <f>SUM(K13:K14)</f>
        <v>60000</v>
      </c>
    </row>
    <row r="16" spans="1:257" ht="18" customHeight="1" x14ac:dyDescent="0.2">
      <c r="E16" s="49" t="s">
        <v>4</v>
      </c>
      <c r="F16" s="50"/>
      <c r="G16" s="14"/>
      <c r="H16" s="19">
        <f t="shared" si="0"/>
        <v>0</v>
      </c>
      <c r="J16" s="31"/>
      <c r="K16" s="31"/>
    </row>
    <row r="17" spans="1:11" ht="18" customHeight="1" x14ac:dyDescent="0.2">
      <c r="E17" s="49" t="s">
        <v>4</v>
      </c>
      <c r="F17" s="50"/>
      <c r="G17" s="14"/>
      <c r="H17" s="19">
        <f t="shared" si="0"/>
        <v>0</v>
      </c>
      <c r="J17" s="32" t="s">
        <v>31</v>
      </c>
      <c r="K17" s="55">
        <f>SUM(K11,K15)</f>
        <v>1568000</v>
      </c>
    </row>
    <row r="18" spans="1:11" ht="18" customHeight="1" thickBot="1" x14ac:dyDescent="0.25">
      <c r="E18" s="30" t="s">
        <v>32</v>
      </c>
      <c r="F18" s="24"/>
      <c r="G18" s="24"/>
      <c r="H18" s="29">
        <f>SUM(H6:H17)</f>
        <v>116000</v>
      </c>
    </row>
    <row r="19" spans="1:11" ht="18" customHeight="1" x14ac:dyDescent="0.2">
      <c r="E19" s="9"/>
      <c r="F19" s="8"/>
      <c r="G19" s="8"/>
      <c r="H19"/>
    </row>
    <row r="20" spans="1:11" ht="18" customHeight="1" thickBot="1" x14ac:dyDescent="0.25">
      <c r="E20" s="36" t="s">
        <v>33</v>
      </c>
      <c r="I20"/>
    </row>
    <row r="21" spans="1:11" ht="18" customHeight="1" thickTop="1" x14ac:dyDescent="0.2">
      <c r="E21" s="37" t="s">
        <v>34</v>
      </c>
      <c r="F21" s="37" t="s">
        <v>35</v>
      </c>
      <c r="G21" s="37" t="s">
        <v>36</v>
      </c>
    </row>
    <row r="22" spans="1:11" ht="18" customHeight="1" x14ac:dyDescent="0.2">
      <c r="A22" s="48"/>
      <c r="B22" s="85"/>
      <c r="C22" s="85"/>
      <c r="E22" s="40">
        <v>20</v>
      </c>
      <c r="F22" s="19">
        <f>SUM(H18)</f>
        <v>116000</v>
      </c>
      <c r="G22" s="19">
        <f>SUM(E22*F22)</f>
        <v>2320000</v>
      </c>
      <c r="K22" s="47"/>
    </row>
    <row r="23" spans="1:11" ht="18" customHeight="1" x14ac:dyDescent="0.2">
      <c r="A23" s="48"/>
      <c r="B23" s="85"/>
      <c r="C23" s="85"/>
      <c r="D23" s="38"/>
      <c r="E23" s="39"/>
      <c r="F23" s="39"/>
      <c r="G23" s="39"/>
      <c r="H23" s="38"/>
    </row>
    <row r="24" spans="1:11" ht="18" customHeight="1" x14ac:dyDescent="0.2">
      <c r="A24" s="48"/>
      <c r="B24" s="86"/>
      <c r="C24" s="86"/>
      <c r="D24" s="38"/>
      <c r="E24" s="38"/>
      <c r="F24" s="38"/>
      <c r="G24" s="38"/>
      <c r="H24" s="38"/>
    </row>
  </sheetData>
  <mergeCells count="3">
    <mergeCell ref="B23:C23"/>
    <mergeCell ref="B24:C24"/>
    <mergeCell ref="B22:C22"/>
  </mergeCell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C560D5-63E9-49E6-8AD4-B255FF8C4AEA}">
          <x14:formula1>
            <xm:f>'Average Rates'!$A$1:$A$36</xm:f>
          </x14:formula1>
          <xm:sqref>E6:E17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E324-DC59-4577-B881-6DD96FBF83DE}">
  <sheetPr>
    <pageSetUpPr fitToPage="1"/>
  </sheetPr>
  <dimension ref="A1:IW27"/>
  <sheetViews>
    <sheetView showGridLines="0" zoomScaleNormal="100" zoomScalePageLayoutView="125" workbookViewId="0"/>
  </sheetViews>
  <sheetFormatPr defaultColWidth="16.28515625" defaultRowHeight="18" customHeight="1" x14ac:dyDescent="0.2"/>
  <cols>
    <col min="1" max="1" width="17.28515625" customWidth="1"/>
    <col min="2" max="2" width="33.28515625" style="1" customWidth="1"/>
    <col min="3" max="3" width="23.85546875" style="1" customWidth="1"/>
    <col min="4" max="4" width="11.5703125" style="1" customWidth="1"/>
    <col min="5" max="5" width="29" style="1" customWidth="1"/>
    <col min="6" max="8" width="16.28515625" style="1" customWidth="1"/>
    <col min="9" max="9" width="11.5703125" style="1" customWidth="1"/>
    <col min="10" max="10" width="19.85546875" style="1" customWidth="1"/>
    <col min="11" max="257" width="16.28515625" style="1" customWidth="1"/>
  </cols>
  <sheetData>
    <row r="1" spans="1:257" ht="18" customHeight="1" x14ac:dyDescent="0.2">
      <c r="A1" s="88" t="s">
        <v>87</v>
      </c>
    </row>
    <row r="5" spans="1:257" s="17" customFormat="1" ht="40.5" customHeight="1" thickBot="1" x14ac:dyDescent="0.25">
      <c r="B5" s="11" t="s">
        <v>12</v>
      </c>
      <c r="C5" s="11" t="s">
        <v>13</v>
      </c>
      <c r="D5" s="18"/>
      <c r="E5" s="10" t="s">
        <v>14</v>
      </c>
      <c r="F5" s="11" t="s">
        <v>15</v>
      </c>
      <c r="G5" s="12" t="s">
        <v>16</v>
      </c>
      <c r="H5" s="11" t="s">
        <v>17</v>
      </c>
      <c r="I5" s="18"/>
      <c r="J5" s="11" t="s">
        <v>12</v>
      </c>
      <c r="K5" s="11" t="s">
        <v>13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</row>
    <row r="6" spans="1:257" ht="18" customHeight="1" thickTop="1" x14ac:dyDescent="0.25">
      <c r="B6" s="2" t="s">
        <v>18</v>
      </c>
      <c r="C6" s="13">
        <v>8</v>
      </c>
      <c r="E6" s="6" t="s">
        <v>37</v>
      </c>
      <c r="F6" s="22">
        <f>VLOOKUP(E6,'Average Rates'!A1:B36,2,FALSE)</f>
        <v>100</v>
      </c>
      <c r="G6" s="21">
        <v>40</v>
      </c>
      <c r="H6" s="19">
        <f t="shared" ref="H6:H17" si="0">F6*G6</f>
        <v>4000</v>
      </c>
      <c r="J6" s="2" t="s">
        <v>19</v>
      </c>
      <c r="K6" s="53">
        <f>H18</f>
        <v>64000</v>
      </c>
    </row>
    <row r="7" spans="1:257" ht="18" customHeight="1" x14ac:dyDescent="0.25">
      <c r="B7" s="3" t="s">
        <v>20</v>
      </c>
      <c r="C7" s="14">
        <v>1</v>
      </c>
      <c r="E7" s="6" t="s">
        <v>38</v>
      </c>
      <c r="F7" s="22">
        <f>VLOOKUP(E7,'Average Rates'!A2:B37,2,FALSE)</f>
        <v>200</v>
      </c>
      <c r="G7" s="23">
        <v>80</v>
      </c>
      <c r="H7" s="19">
        <f t="shared" si="0"/>
        <v>16000</v>
      </c>
      <c r="J7" s="3" t="s">
        <v>20</v>
      </c>
      <c r="K7" s="33">
        <f>C7</f>
        <v>1</v>
      </c>
    </row>
    <row r="8" spans="1:257" ht="18" customHeight="1" x14ac:dyDescent="0.25">
      <c r="B8" s="3" t="s">
        <v>21</v>
      </c>
      <c r="C8" s="15" t="s">
        <v>75</v>
      </c>
      <c r="E8" s="6" t="s">
        <v>39</v>
      </c>
      <c r="F8" s="22">
        <f>VLOOKUP(E8,'Average Rates'!A3:B38,2,FALSE)</f>
        <v>100</v>
      </c>
      <c r="G8" s="15">
        <v>80</v>
      </c>
      <c r="H8" s="19">
        <f t="shared" si="0"/>
        <v>8000</v>
      </c>
      <c r="J8" s="4" t="s">
        <v>23</v>
      </c>
      <c r="K8" s="34">
        <f>(C10*4.34)/C9</f>
        <v>26.04</v>
      </c>
    </row>
    <row r="9" spans="1:257" ht="18" customHeight="1" x14ac:dyDescent="0.25">
      <c r="B9" s="3" t="s">
        <v>24</v>
      </c>
      <c r="C9" s="14">
        <v>2</v>
      </c>
      <c r="E9" s="6" t="s">
        <v>61</v>
      </c>
      <c r="F9" s="22">
        <f>VLOOKUP(E9,'Average Rates'!A4:B39,2,FALSE)</f>
        <v>150</v>
      </c>
      <c r="G9" s="15">
        <v>80</v>
      </c>
      <c r="H9" s="19">
        <f t="shared" si="0"/>
        <v>12000</v>
      </c>
      <c r="J9" s="7" t="s">
        <v>25</v>
      </c>
      <c r="K9" s="54">
        <f>K6*K7*K8</f>
        <v>1666560</v>
      </c>
    </row>
    <row r="10" spans="1:257" ht="18" customHeight="1" x14ac:dyDescent="0.25">
      <c r="B10" s="3" t="s">
        <v>26</v>
      </c>
      <c r="C10" s="14">
        <v>12</v>
      </c>
      <c r="E10" s="6" t="s">
        <v>60</v>
      </c>
      <c r="F10" s="22">
        <f>VLOOKUP(E10,'Average Rates'!A5:B40,2,FALSE)</f>
        <v>150</v>
      </c>
      <c r="G10" s="15">
        <v>80</v>
      </c>
      <c r="H10" s="19">
        <f t="shared" si="0"/>
        <v>12000</v>
      </c>
      <c r="J10" s="7" t="s">
        <v>27</v>
      </c>
      <c r="K10" s="54">
        <f>C11*K9</f>
        <v>0</v>
      </c>
    </row>
    <row r="11" spans="1:257" ht="18" customHeight="1" x14ac:dyDescent="0.25">
      <c r="B11" s="3" t="s">
        <v>28</v>
      </c>
      <c r="C11" s="16">
        <v>0</v>
      </c>
      <c r="E11" s="6" t="s">
        <v>51</v>
      </c>
      <c r="F11" s="22">
        <f>VLOOKUP(E11,'Average Rates'!A6:B41,2,FALSE)</f>
        <v>200</v>
      </c>
      <c r="G11" s="15">
        <v>40</v>
      </c>
      <c r="H11" s="19">
        <f t="shared" si="0"/>
        <v>8000</v>
      </c>
      <c r="J11" s="7" t="s">
        <v>29</v>
      </c>
      <c r="K11" s="54">
        <f>K9+K10</f>
        <v>1666560</v>
      </c>
    </row>
    <row r="12" spans="1:257" ht="18" customHeight="1" x14ac:dyDescent="0.2">
      <c r="E12" s="6" t="s">
        <v>43</v>
      </c>
      <c r="F12" s="22">
        <f>VLOOKUP(E12,'Average Rates'!A7:B42,2,FALSE)</f>
        <v>100</v>
      </c>
      <c r="G12" s="15">
        <v>20</v>
      </c>
      <c r="H12" s="19">
        <f t="shared" si="0"/>
        <v>2000</v>
      </c>
    </row>
    <row r="13" spans="1:257" ht="18" customHeight="1" x14ac:dyDescent="0.25">
      <c r="E13" s="6" t="s">
        <v>44</v>
      </c>
      <c r="F13" s="22">
        <f>VLOOKUP(E13,'Average Rates'!A8:B43,2,FALSE)</f>
        <v>100</v>
      </c>
      <c r="G13" s="15">
        <v>20</v>
      </c>
      <c r="H13" s="19">
        <f t="shared" si="0"/>
        <v>2000</v>
      </c>
      <c r="J13" s="7" t="s">
        <v>6</v>
      </c>
      <c r="K13" s="54">
        <v>20000</v>
      </c>
    </row>
    <row r="14" spans="1:257" ht="18" customHeight="1" x14ac:dyDescent="0.25">
      <c r="E14" s="49"/>
      <c r="F14" s="22"/>
      <c r="G14" s="15"/>
      <c r="H14" s="19"/>
      <c r="J14" s="7" t="s">
        <v>8</v>
      </c>
      <c r="K14" s="54">
        <v>30000</v>
      </c>
    </row>
    <row r="15" spans="1:257" ht="18" customHeight="1" x14ac:dyDescent="0.25">
      <c r="E15" s="49" t="s">
        <v>4</v>
      </c>
      <c r="F15" s="50"/>
      <c r="G15" s="14"/>
      <c r="H15" s="19">
        <f t="shared" si="0"/>
        <v>0</v>
      </c>
      <c r="J15" s="7" t="s">
        <v>30</v>
      </c>
      <c r="K15" s="54">
        <f>SUM(K13:K14)</f>
        <v>50000</v>
      </c>
    </row>
    <row r="16" spans="1:257" ht="18" customHeight="1" thickBot="1" x14ac:dyDescent="0.25">
      <c r="E16" s="49" t="s">
        <v>4</v>
      </c>
      <c r="F16" s="50"/>
      <c r="G16" s="14"/>
      <c r="H16" s="19">
        <f t="shared" si="0"/>
        <v>0</v>
      </c>
      <c r="J16" s="31"/>
      <c r="K16" s="31"/>
    </row>
    <row r="17" spans="1:11" ht="18" customHeight="1" thickBot="1" x14ac:dyDescent="0.25">
      <c r="E17" s="49" t="s">
        <v>4</v>
      </c>
      <c r="F17" s="50"/>
      <c r="G17" s="14"/>
      <c r="H17" s="19">
        <f t="shared" si="0"/>
        <v>0</v>
      </c>
      <c r="J17" s="32" t="s">
        <v>31</v>
      </c>
      <c r="K17" s="55">
        <f>SUM(K11,K15)</f>
        <v>1716560</v>
      </c>
    </row>
    <row r="18" spans="1:11" ht="18" customHeight="1" thickBot="1" x14ac:dyDescent="0.25">
      <c r="E18" s="30" t="s">
        <v>32</v>
      </c>
      <c r="F18" s="24"/>
      <c r="G18" s="24"/>
      <c r="H18" s="29">
        <f>SUM(H6:H17)</f>
        <v>64000</v>
      </c>
    </row>
    <row r="19" spans="1:11" ht="18" customHeight="1" x14ac:dyDescent="0.2">
      <c r="E19" s="9"/>
      <c r="F19" s="8"/>
      <c r="G19" s="8"/>
      <c r="H19"/>
    </row>
    <row r="20" spans="1:11" ht="18" customHeight="1" thickBot="1" x14ac:dyDescent="0.25">
      <c r="E20" s="36" t="s">
        <v>33</v>
      </c>
      <c r="I20"/>
    </row>
    <row r="21" spans="1:11" ht="18" customHeight="1" thickTop="1" x14ac:dyDescent="0.2">
      <c r="E21" s="37" t="s">
        <v>34</v>
      </c>
      <c r="F21" s="37" t="s">
        <v>35</v>
      </c>
      <c r="G21" s="37" t="s">
        <v>36</v>
      </c>
    </row>
    <row r="22" spans="1:11" ht="18" customHeight="1" x14ac:dyDescent="0.2">
      <c r="A22" s="51"/>
      <c r="B22" s="85"/>
      <c r="C22" s="85"/>
      <c r="E22" s="40">
        <v>0</v>
      </c>
      <c r="F22" s="19">
        <f>SUM(H18)</f>
        <v>64000</v>
      </c>
      <c r="G22" s="19">
        <f>SUM(E22*F22)</f>
        <v>0</v>
      </c>
    </row>
    <row r="23" spans="1:11" ht="18" customHeight="1" x14ac:dyDescent="0.2">
      <c r="A23" s="51"/>
      <c r="B23" s="85"/>
      <c r="C23" s="85"/>
      <c r="D23" s="38"/>
      <c r="E23" s="39"/>
      <c r="F23" s="39"/>
      <c r="G23" s="39"/>
      <c r="H23" s="38"/>
    </row>
    <row r="24" spans="1:11" ht="18" customHeight="1" x14ac:dyDescent="0.2">
      <c r="A24" s="51"/>
      <c r="B24" s="86"/>
      <c r="C24" s="86"/>
      <c r="D24" s="38"/>
      <c r="E24" s="38"/>
      <c r="F24" s="38"/>
      <c r="G24" s="38"/>
      <c r="H24" s="38"/>
    </row>
    <row r="25" spans="1:11" ht="18" customHeight="1" x14ac:dyDescent="0.2">
      <c r="A25" s="51"/>
      <c r="B25" s="85"/>
      <c r="C25" s="85"/>
    </row>
    <row r="26" spans="1:11" ht="16.5" customHeight="1" x14ac:dyDescent="0.2">
      <c r="A26" s="51"/>
      <c r="B26" s="85"/>
      <c r="C26" s="85"/>
    </row>
    <row r="27" spans="1:11" ht="18" customHeight="1" x14ac:dyDescent="0.2">
      <c r="A27" s="26"/>
      <c r="B27" s="25"/>
      <c r="C27" s="25"/>
    </row>
  </sheetData>
  <mergeCells count="5">
    <mergeCell ref="B22:C22"/>
    <mergeCell ref="B23:C23"/>
    <mergeCell ref="B24:C24"/>
    <mergeCell ref="B25:C25"/>
    <mergeCell ref="B26:C26"/>
  </mergeCell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69A55C-9FF6-4F04-9B2C-5BAF740DED1A}">
          <x14:formula1>
            <xm:f>'Average Rates'!$A$1:$A$36</xm:f>
          </x14:formula1>
          <xm:sqref>E6:E17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D712-0BEB-47C2-8BC0-DAFDCD077BCF}">
  <sheetPr>
    <pageSetUpPr fitToPage="1"/>
  </sheetPr>
  <dimension ref="A1:IW27"/>
  <sheetViews>
    <sheetView showGridLines="0" zoomScaleNormal="100" zoomScalePageLayoutView="125" workbookViewId="0">
      <selection activeCell="B28" sqref="B28"/>
    </sheetView>
  </sheetViews>
  <sheetFormatPr defaultColWidth="16.28515625" defaultRowHeight="18" customHeight="1" x14ac:dyDescent="0.2"/>
  <cols>
    <col min="1" max="1" width="17.28515625" customWidth="1"/>
    <col min="2" max="2" width="33.28515625" style="1" customWidth="1"/>
    <col min="3" max="3" width="23.85546875" style="1" customWidth="1"/>
    <col min="4" max="4" width="11.5703125" style="1" customWidth="1"/>
    <col min="5" max="5" width="29" style="1" customWidth="1"/>
    <col min="6" max="8" width="16.28515625" style="1" customWidth="1"/>
    <col min="9" max="9" width="11.5703125" style="1" customWidth="1"/>
    <col min="10" max="10" width="19.85546875" style="1" customWidth="1"/>
    <col min="11" max="257" width="16.28515625" style="1" customWidth="1"/>
  </cols>
  <sheetData>
    <row r="1" spans="1:257" ht="18" customHeight="1" x14ac:dyDescent="0.2">
      <c r="A1" s="88" t="s">
        <v>88</v>
      </c>
    </row>
    <row r="5" spans="1:257" s="17" customFormat="1" ht="18" customHeight="1" thickBot="1" x14ac:dyDescent="0.25">
      <c r="B5" s="11" t="s">
        <v>12</v>
      </c>
      <c r="C5" s="11" t="s">
        <v>13</v>
      </c>
      <c r="D5" s="18"/>
      <c r="E5" s="10" t="s">
        <v>14</v>
      </c>
      <c r="F5" s="11" t="s">
        <v>15</v>
      </c>
      <c r="G5" s="12" t="s">
        <v>16</v>
      </c>
      <c r="H5" s="11" t="s">
        <v>17</v>
      </c>
      <c r="I5" s="18"/>
      <c r="J5" s="11" t="s">
        <v>12</v>
      </c>
      <c r="K5" s="11" t="s">
        <v>13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</row>
    <row r="6" spans="1:257" ht="18" customHeight="1" thickTop="1" x14ac:dyDescent="0.25">
      <c r="B6" s="2" t="s">
        <v>18</v>
      </c>
      <c r="C6" s="13">
        <v>6</v>
      </c>
      <c r="E6" s="6" t="s">
        <v>37</v>
      </c>
      <c r="F6" s="22">
        <f>VLOOKUP(E6,'Average Rates'!A1:B36,2,FALSE)</f>
        <v>100</v>
      </c>
      <c r="G6" s="21">
        <v>10</v>
      </c>
      <c r="H6" s="19">
        <f t="shared" ref="H6:H17" si="0">F6*G6</f>
        <v>1000</v>
      </c>
      <c r="J6" s="2" t="s">
        <v>19</v>
      </c>
      <c r="K6" s="53">
        <f>H18</f>
        <v>37000</v>
      </c>
    </row>
    <row r="7" spans="1:257" ht="18" customHeight="1" x14ac:dyDescent="0.25">
      <c r="B7" s="3" t="s">
        <v>20</v>
      </c>
      <c r="C7" s="14">
        <v>2</v>
      </c>
      <c r="E7" s="6" t="s">
        <v>38</v>
      </c>
      <c r="F7" s="22">
        <f>VLOOKUP(E7,'Average Rates'!A2:B37,2,FALSE)</f>
        <v>200</v>
      </c>
      <c r="G7" s="23">
        <v>40</v>
      </c>
      <c r="H7" s="19">
        <f t="shared" si="0"/>
        <v>8000</v>
      </c>
      <c r="J7" s="3" t="s">
        <v>20</v>
      </c>
      <c r="K7" s="33">
        <f>C7</f>
        <v>2</v>
      </c>
    </row>
    <row r="8" spans="1:257" ht="18" customHeight="1" x14ac:dyDescent="0.25">
      <c r="B8" s="3" t="s">
        <v>21</v>
      </c>
      <c r="C8" s="15" t="s">
        <v>75</v>
      </c>
      <c r="E8" s="6" t="s">
        <v>67</v>
      </c>
      <c r="F8" s="22">
        <f>VLOOKUP(E8,'Average Rates'!A3:B38,2,FALSE)</f>
        <v>100</v>
      </c>
      <c r="G8" s="15">
        <v>80</v>
      </c>
      <c r="H8" s="19">
        <f t="shared" si="0"/>
        <v>8000</v>
      </c>
      <c r="J8" s="4" t="s">
        <v>23</v>
      </c>
      <c r="K8" s="34">
        <f>(C10*4.34)/C9</f>
        <v>26.04</v>
      </c>
    </row>
    <row r="9" spans="1:257" ht="18" customHeight="1" x14ac:dyDescent="0.25">
      <c r="B9" s="3" t="s">
        <v>24</v>
      </c>
      <c r="C9" s="14">
        <v>2</v>
      </c>
      <c r="E9" s="6" t="s">
        <v>66</v>
      </c>
      <c r="F9" s="22">
        <f>VLOOKUP(E9,'Average Rates'!A4:B39,2,FALSE)</f>
        <v>100</v>
      </c>
      <c r="G9" s="15">
        <v>160</v>
      </c>
      <c r="H9" s="19">
        <f t="shared" ref="H9" si="1">F9*G9</f>
        <v>16000</v>
      </c>
      <c r="J9" s="7" t="s">
        <v>25</v>
      </c>
      <c r="K9" s="54">
        <f>K6*K7*K8</f>
        <v>1926960</v>
      </c>
    </row>
    <row r="10" spans="1:257" ht="18" customHeight="1" x14ac:dyDescent="0.25">
      <c r="B10" s="3" t="s">
        <v>26</v>
      </c>
      <c r="C10" s="14">
        <v>12</v>
      </c>
      <c r="E10" s="6" t="s">
        <v>69</v>
      </c>
      <c r="F10" s="22">
        <f>VLOOKUP(E10,'Average Rates'!A5:B40,2,FALSE)</f>
        <v>100</v>
      </c>
      <c r="G10" s="15">
        <v>40</v>
      </c>
      <c r="H10" s="19">
        <f t="shared" ref="H10" si="2">F10*G10</f>
        <v>4000</v>
      </c>
      <c r="J10" s="7" t="s">
        <v>27</v>
      </c>
      <c r="K10" s="54">
        <f>C11*K9</f>
        <v>0</v>
      </c>
    </row>
    <row r="11" spans="1:257" ht="18" customHeight="1" x14ac:dyDescent="0.25">
      <c r="B11" s="3" t="s">
        <v>28</v>
      </c>
      <c r="C11" s="16">
        <v>0</v>
      </c>
      <c r="E11" s="6"/>
      <c r="F11" s="22"/>
      <c r="G11" s="15"/>
      <c r="H11" s="19"/>
      <c r="J11" s="7" t="s">
        <v>29</v>
      </c>
      <c r="K11" s="54">
        <f>K9+K10</f>
        <v>1926960</v>
      </c>
    </row>
    <row r="12" spans="1:257" ht="18" customHeight="1" x14ac:dyDescent="0.2">
      <c r="E12" s="6"/>
      <c r="F12" s="22"/>
      <c r="G12" s="15"/>
      <c r="H12" s="19"/>
    </row>
    <row r="13" spans="1:257" ht="18" customHeight="1" x14ac:dyDescent="0.25">
      <c r="E13" s="6"/>
      <c r="F13" s="22"/>
      <c r="G13" s="15"/>
      <c r="H13" s="19"/>
      <c r="J13" s="7" t="s">
        <v>6</v>
      </c>
      <c r="K13" s="54">
        <v>0</v>
      </c>
    </row>
    <row r="14" spans="1:257" ht="18" customHeight="1" x14ac:dyDescent="0.25">
      <c r="E14" s="49"/>
      <c r="F14" s="22"/>
      <c r="G14" s="15"/>
      <c r="H14" s="19"/>
      <c r="J14" s="7" t="s">
        <v>8</v>
      </c>
      <c r="K14" s="54">
        <v>25000</v>
      </c>
    </row>
    <row r="15" spans="1:257" ht="18" customHeight="1" x14ac:dyDescent="0.25">
      <c r="E15" s="49" t="s">
        <v>4</v>
      </c>
      <c r="F15" s="50"/>
      <c r="G15" s="14"/>
      <c r="H15" s="19"/>
      <c r="J15" s="7" t="s">
        <v>30</v>
      </c>
      <c r="K15" s="54">
        <f>SUM(K13:K14)</f>
        <v>25000</v>
      </c>
    </row>
    <row r="16" spans="1:257" ht="18" customHeight="1" thickBot="1" x14ac:dyDescent="0.25">
      <c r="E16" s="49" t="s">
        <v>4</v>
      </c>
      <c r="F16" s="50"/>
      <c r="G16" s="14"/>
      <c r="H16" s="19">
        <f t="shared" si="0"/>
        <v>0</v>
      </c>
      <c r="J16" s="31"/>
      <c r="K16" s="31"/>
    </row>
    <row r="17" spans="1:11" ht="18" customHeight="1" thickBot="1" x14ac:dyDescent="0.25">
      <c r="E17" s="49" t="s">
        <v>4</v>
      </c>
      <c r="F17" s="50"/>
      <c r="G17" s="14"/>
      <c r="H17" s="19">
        <f t="shared" si="0"/>
        <v>0</v>
      </c>
      <c r="J17" s="32" t="s">
        <v>31</v>
      </c>
      <c r="K17" s="55">
        <f>SUM(K11,K15)</f>
        <v>1951960</v>
      </c>
    </row>
    <row r="18" spans="1:11" ht="18" customHeight="1" thickBot="1" x14ac:dyDescent="0.25">
      <c r="E18" s="30" t="s">
        <v>32</v>
      </c>
      <c r="F18" s="24"/>
      <c r="G18" s="24"/>
      <c r="H18" s="29">
        <f>SUM(H6:H17)</f>
        <v>37000</v>
      </c>
    </row>
    <row r="19" spans="1:11" ht="18" customHeight="1" x14ac:dyDescent="0.2">
      <c r="E19" s="9"/>
      <c r="F19" s="8"/>
      <c r="G19" s="8"/>
      <c r="H19"/>
    </row>
    <row r="20" spans="1:11" ht="18" customHeight="1" thickBot="1" x14ac:dyDescent="0.25">
      <c r="E20" s="36" t="s">
        <v>33</v>
      </c>
      <c r="I20"/>
    </row>
    <row r="21" spans="1:11" ht="18" customHeight="1" thickTop="1" x14ac:dyDescent="0.2">
      <c r="E21" s="37" t="s">
        <v>34</v>
      </c>
      <c r="F21" s="37" t="s">
        <v>35</v>
      </c>
      <c r="G21" s="37" t="s">
        <v>36</v>
      </c>
    </row>
    <row r="22" spans="1:11" ht="18" customHeight="1" x14ac:dyDescent="0.2">
      <c r="A22" s="51"/>
      <c r="B22" s="85"/>
      <c r="C22" s="85"/>
      <c r="E22" s="40"/>
      <c r="F22" s="19">
        <f>SUM(H18)</f>
        <v>37000</v>
      </c>
      <c r="G22" s="19">
        <f>SUM(E22*F22)</f>
        <v>0</v>
      </c>
    </row>
    <row r="23" spans="1:11" ht="18" customHeight="1" x14ac:dyDescent="0.2">
      <c r="A23" s="51"/>
      <c r="B23" s="85"/>
      <c r="C23" s="85"/>
      <c r="D23" s="38"/>
      <c r="E23" s="39"/>
      <c r="F23" s="39"/>
      <c r="G23" s="39"/>
      <c r="H23" s="38"/>
    </row>
    <row r="24" spans="1:11" ht="18" customHeight="1" x14ac:dyDescent="0.2">
      <c r="A24" s="51"/>
      <c r="B24" s="86"/>
      <c r="C24" s="86"/>
      <c r="D24" s="38"/>
      <c r="E24" s="38"/>
      <c r="F24" s="38"/>
      <c r="G24" s="38"/>
      <c r="H24" s="38"/>
    </row>
    <row r="25" spans="1:11" ht="18" customHeight="1" x14ac:dyDescent="0.2">
      <c r="A25" s="51"/>
      <c r="B25" s="85"/>
      <c r="C25" s="85"/>
    </row>
    <row r="26" spans="1:11" ht="16.5" customHeight="1" x14ac:dyDescent="0.2">
      <c r="A26" s="51"/>
      <c r="B26" s="85"/>
      <c r="C26" s="85"/>
    </row>
    <row r="27" spans="1:11" ht="18" customHeight="1" x14ac:dyDescent="0.2">
      <c r="A27" s="26"/>
      <c r="B27" s="25"/>
      <c r="C27" s="25"/>
    </row>
  </sheetData>
  <mergeCells count="5">
    <mergeCell ref="B22:C22"/>
    <mergeCell ref="B23:C23"/>
    <mergeCell ref="B24:C24"/>
    <mergeCell ref="B25:C25"/>
    <mergeCell ref="B26:C26"/>
  </mergeCell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F46120-1926-4C5A-99D2-E1B9BD13B8F2}">
          <x14:formula1>
            <xm:f>'Average Rates'!$A$1:$A$36</xm:f>
          </x14:formula1>
          <xm:sqref>E6:E17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1AE5-5061-4377-AB31-8AD9C97C08BD}">
  <dimension ref="A1:F36"/>
  <sheetViews>
    <sheetView workbookViewId="0">
      <selection activeCell="C24" sqref="C24"/>
    </sheetView>
  </sheetViews>
  <sheetFormatPr defaultRowHeight="12.75" x14ac:dyDescent="0.2"/>
  <cols>
    <col min="1" max="1" width="41.140625" customWidth="1"/>
    <col min="2" max="2" width="16.140625" customWidth="1"/>
    <col min="3" max="3" width="45.85546875" customWidth="1"/>
    <col min="4" max="4" width="41.140625" customWidth="1"/>
  </cols>
  <sheetData>
    <row r="1" spans="1:6" ht="17.25" customHeight="1" thickTop="1" thickBot="1" x14ac:dyDescent="0.25">
      <c r="A1" s="5" t="s">
        <v>45</v>
      </c>
      <c r="B1" s="20">
        <v>200</v>
      </c>
      <c r="C1" s="47"/>
      <c r="D1" s="87" t="s">
        <v>83</v>
      </c>
    </row>
    <row r="2" spans="1:6" ht="17.25" customHeight="1" thickTop="1" thickBot="1" x14ac:dyDescent="0.25">
      <c r="A2" s="6" t="s">
        <v>46</v>
      </c>
      <c r="B2" s="20">
        <v>200</v>
      </c>
      <c r="C2" s="47"/>
      <c r="D2" s="28"/>
    </row>
    <row r="3" spans="1:6" ht="17.25" customHeight="1" thickTop="1" thickBot="1" x14ac:dyDescent="0.25">
      <c r="A3" s="6" t="s">
        <v>47</v>
      </c>
      <c r="B3" s="20">
        <v>100</v>
      </c>
      <c r="C3" s="47"/>
      <c r="D3" s="27"/>
    </row>
    <row r="4" spans="1:6" ht="17.25" customHeight="1" thickTop="1" thickBot="1" x14ac:dyDescent="0.25">
      <c r="A4" s="6" t="s">
        <v>40</v>
      </c>
      <c r="B4" s="20">
        <v>200</v>
      </c>
      <c r="C4" s="47"/>
      <c r="F4" s="52"/>
    </row>
    <row r="5" spans="1:6" ht="17.25" customHeight="1" thickTop="1" thickBot="1" x14ac:dyDescent="0.25">
      <c r="A5" s="6" t="s">
        <v>48</v>
      </c>
      <c r="B5" s="20">
        <v>200</v>
      </c>
      <c r="C5" s="47"/>
    </row>
    <row r="6" spans="1:6" ht="17.25" customHeight="1" thickTop="1" thickBot="1" x14ac:dyDescent="0.25">
      <c r="A6" s="6" t="s">
        <v>49</v>
      </c>
      <c r="B6" s="20">
        <v>200</v>
      </c>
      <c r="C6" s="47"/>
    </row>
    <row r="7" spans="1:6" ht="17.25" customHeight="1" thickTop="1" thickBot="1" x14ac:dyDescent="0.25">
      <c r="A7" s="6" t="s">
        <v>50</v>
      </c>
      <c r="B7" s="20">
        <v>200</v>
      </c>
      <c r="C7" s="47"/>
    </row>
    <row r="8" spans="1:6" ht="17.25" customHeight="1" thickTop="1" thickBot="1" x14ac:dyDescent="0.25">
      <c r="A8" s="6" t="s">
        <v>51</v>
      </c>
      <c r="B8" s="20">
        <v>200</v>
      </c>
      <c r="C8" s="47"/>
    </row>
    <row r="9" spans="1:6" ht="17.25" customHeight="1" thickTop="1" thickBot="1" x14ac:dyDescent="0.25">
      <c r="A9" s="6" t="s">
        <v>52</v>
      </c>
      <c r="B9" s="20">
        <v>200</v>
      </c>
      <c r="C9" s="47"/>
    </row>
    <row r="10" spans="1:6" ht="17.25" customHeight="1" thickTop="1" thickBot="1" x14ac:dyDescent="0.25">
      <c r="A10" s="6" t="s">
        <v>53</v>
      </c>
      <c r="B10" s="20">
        <v>200</v>
      </c>
      <c r="C10" s="47"/>
    </row>
    <row r="11" spans="1:6" ht="17.25" customHeight="1" thickTop="1" thickBot="1" x14ac:dyDescent="0.25">
      <c r="A11" s="6" t="s">
        <v>54</v>
      </c>
      <c r="B11" s="20">
        <v>200</v>
      </c>
      <c r="C11" s="47"/>
    </row>
    <row r="12" spans="1:6" ht="17.25" customHeight="1" thickTop="1" thickBot="1" x14ac:dyDescent="0.25">
      <c r="A12" s="6" t="s">
        <v>55</v>
      </c>
      <c r="B12" s="20">
        <v>200</v>
      </c>
      <c r="C12" s="47"/>
    </row>
    <row r="13" spans="1:6" ht="17.25" customHeight="1" thickTop="1" thickBot="1" x14ac:dyDescent="0.25">
      <c r="A13" s="6" t="s">
        <v>56</v>
      </c>
      <c r="B13" s="20">
        <v>200</v>
      </c>
      <c r="C13" s="47"/>
    </row>
    <row r="14" spans="1:6" ht="17.25" customHeight="1" thickTop="1" thickBot="1" x14ac:dyDescent="0.25">
      <c r="A14" s="6" t="s">
        <v>57</v>
      </c>
      <c r="B14" s="20">
        <v>200</v>
      </c>
      <c r="C14" s="47"/>
    </row>
    <row r="15" spans="1:6" ht="17.25" customHeight="1" thickTop="1" thickBot="1" x14ac:dyDescent="0.25">
      <c r="A15" s="6" t="s">
        <v>58</v>
      </c>
      <c r="B15" s="20">
        <v>150</v>
      </c>
      <c r="C15" s="47"/>
    </row>
    <row r="16" spans="1:6" ht="17.25" customHeight="1" thickTop="1" thickBot="1" x14ac:dyDescent="0.25">
      <c r="A16" s="6" t="s">
        <v>59</v>
      </c>
      <c r="B16" s="20">
        <v>150</v>
      </c>
      <c r="C16" s="47"/>
    </row>
    <row r="17" spans="1:3" ht="17.25" customHeight="1" thickTop="1" thickBot="1" x14ac:dyDescent="0.25">
      <c r="A17" s="6" t="s">
        <v>60</v>
      </c>
      <c r="B17" s="20">
        <v>150</v>
      </c>
      <c r="C17" s="47"/>
    </row>
    <row r="18" spans="1:3" ht="17.25" customHeight="1" thickTop="1" thickBot="1" x14ac:dyDescent="0.25">
      <c r="A18" s="6" t="s">
        <v>61</v>
      </c>
      <c r="B18" s="20">
        <v>150</v>
      </c>
      <c r="C18" s="47"/>
    </row>
    <row r="19" spans="1:3" ht="17.25" customHeight="1" thickTop="1" thickBot="1" x14ac:dyDescent="0.25">
      <c r="A19" s="6" t="s">
        <v>62</v>
      </c>
      <c r="B19" s="20">
        <v>150</v>
      </c>
      <c r="C19" s="47"/>
    </row>
    <row r="20" spans="1:3" ht="17.25" customHeight="1" thickTop="1" thickBot="1" x14ac:dyDescent="0.25">
      <c r="A20" s="6" t="s">
        <v>63</v>
      </c>
      <c r="B20" s="20">
        <v>150</v>
      </c>
      <c r="C20" s="47"/>
    </row>
    <row r="21" spans="1:3" ht="17.25" customHeight="1" thickTop="1" thickBot="1" x14ac:dyDescent="0.25">
      <c r="A21" s="6" t="s">
        <v>41</v>
      </c>
      <c r="B21" s="20">
        <v>150</v>
      </c>
      <c r="C21" s="47"/>
    </row>
    <row r="22" spans="1:3" ht="17.25" customHeight="1" thickTop="1" thickBot="1" x14ac:dyDescent="0.25">
      <c r="A22" s="6" t="s">
        <v>64</v>
      </c>
      <c r="B22" s="20">
        <v>150</v>
      </c>
      <c r="C22" s="47"/>
    </row>
    <row r="23" spans="1:3" ht="17.25" customHeight="1" thickTop="1" thickBot="1" x14ac:dyDescent="0.25">
      <c r="A23" s="6" t="s">
        <v>38</v>
      </c>
      <c r="B23" s="20">
        <v>200</v>
      </c>
      <c r="C23" s="47"/>
    </row>
    <row r="24" spans="1:3" ht="17.25" customHeight="1" thickTop="1" thickBot="1" x14ac:dyDescent="0.25">
      <c r="A24" s="6" t="s">
        <v>37</v>
      </c>
      <c r="B24" s="20">
        <v>100</v>
      </c>
      <c r="C24" s="47"/>
    </row>
    <row r="25" spans="1:3" ht="17.25" customHeight="1" thickTop="1" thickBot="1" x14ac:dyDescent="0.25">
      <c r="A25" s="6" t="s">
        <v>39</v>
      </c>
      <c r="B25" s="20">
        <v>100</v>
      </c>
      <c r="C25" s="47"/>
    </row>
    <row r="26" spans="1:3" ht="17.25" customHeight="1" thickTop="1" thickBot="1" x14ac:dyDescent="0.25">
      <c r="A26" s="6" t="s">
        <v>65</v>
      </c>
      <c r="B26" s="20">
        <v>200</v>
      </c>
      <c r="C26" s="47"/>
    </row>
    <row r="27" spans="1:3" ht="17.25" customHeight="1" thickTop="1" thickBot="1" x14ac:dyDescent="0.25">
      <c r="A27" s="6" t="s">
        <v>66</v>
      </c>
      <c r="B27" s="20">
        <v>100</v>
      </c>
      <c r="C27" s="47"/>
    </row>
    <row r="28" spans="1:3" ht="17.25" customHeight="1" thickTop="1" thickBot="1" x14ac:dyDescent="0.25">
      <c r="A28" s="6" t="s">
        <v>67</v>
      </c>
      <c r="B28" s="20">
        <v>100</v>
      </c>
      <c r="C28" s="47"/>
    </row>
    <row r="29" spans="1:3" ht="17.25" customHeight="1" thickTop="1" thickBot="1" x14ac:dyDescent="0.25">
      <c r="A29" s="6" t="s">
        <v>68</v>
      </c>
      <c r="B29" s="20">
        <v>100</v>
      </c>
      <c r="C29" s="47"/>
    </row>
    <row r="30" spans="1:3" ht="17.25" customHeight="1" thickTop="1" thickBot="1" x14ac:dyDescent="0.25">
      <c r="A30" s="6" t="s">
        <v>69</v>
      </c>
      <c r="B30" s="20">
        <v>100</v>
      </c>
      <c r="C30" s="47"/>
    </row>
    <row r="31" spans="1:3" ht="17.25" customHeight="1" thickTop="1" thickBot="1" x14ac:dyDescent="0.25">
      <c r="A31" s="6" t="s">
        <v>70</v>
      </c>
      <c r="B31" s="20">
        <v>100</v>
      </c>
      <c r="C31" s="47"/>
    </row>
    <row r="32" spans="1:3" ht="17.25" customHeight="1" thickTop="1" thickBot="1" x14ac:dyDescent="0.25">
      <c r="A32" s="6" t="s">
        <v>42</v>
      </c>
      <c r="B32" s="20">
        <v>100</v>
      </c>
      <c r="C32" s="47"/>
    </row>
    <row r="33" spans="1:3" ht="17.25" customHeight="1" thickTop="1" thickBot="1" x14ac:dyDescent="0.25">
      <c r="A33" s="6" t="s">
        <v>71</v>
      </c>
      <c r="B33" s="20">
        <v>100</v>
      </c>
      <c r="C33" s="47"/>
    </row>
    <row r="34" spans="1:3" ht="17.25" customHeight="1" thickTop="1" thickBot="1" x14ac:dyDescent="0.25">
      <c r="A34" s="6" t="s">
        <v>43</v>
      </c>
      <c r="B34" s="20">
        <v>100</v>
      </c>
      <c r="C34" s="47"/>
    </row>
    <row r="35" spans="1:3" ht="17.25" customHeight="1" thickTop="1" thickBot="1" x14ac:dyDescent="0.25">
      <c r="A35" s="6" t="s">
        <v>72</v>
      </c>
      <c r="B35" s="20">
        <v>100</v>
      </c>
      <c r="C35" s="47"/>
    </row>
    <row r="36" spans="1:3" ht="15.75" thickTop="1" x14ac:dyDescent="0.2">
      <c r="A36" s="6" t="s">
        <v>44</v>
      </c>
      <c r="B36" s="20">
        <v>100</v>
      </c>
      <c r="C36" s="4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970EBED9CDC643B63045248C2D4CCE" ma:contentTypeVersion="2" ma:contentTypeDescription="Create a new document." ma:contentTypeScope="" ma:versionID="351506363444f7e418993ffcb986065f">
  <xsd:schema xmlns:xsd="http://www.w3.org/2001/XMLSchema" xmlns:xs="http://www.w3.org/2001/XMLSchema" xmlns:p="http://schemas.microsoft.com/office/2006/metadata/properties" xmlns:ns2="3ac54ba9-5c51-459d-bf3f-3ffbfdd3f684" targetNamespace="http://schemas.microsoft.com/office/2006/metadata/properties" ma:root="true" ma:fieldsID="c4e8706906850bf4a49d82fdad226377" ns2:_="">
    <xsd:import namespace="3ac54ba9-5c51-459d-bf3f-3ffbfdd3f68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54ba9-5c51-459d-bf3f-3ffbfdd3f68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ac54ba9-5c51-459d-bf3f-3ffbfdd3f684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577BA-515F-4FC7-B39E-9B94BA57DA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54ba9-5c51-459d-bf3f-3ffbfdd3f6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E74DDC-DC8A-4E2B-876E-5AB570BB3FFA}">
  <ds:schemaRefs>
    <ds:schemaRef ds:uri="3ac54ba9-5c51-459d-bf3f-3ffbfdd3f684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D9CE25E-CDE9-4B76-BE5D-903AD71CA3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IGCE Totals</vt:lpstr>
      <vt:lpstr>DEV - 3 Mos</vt:lpstr>
      <vt:lpstr>DevOps - 12 Mos</vt:lpstr>
      <vt:lpstr>Helpdesk</vt:lpstr>
      <vt:lpstr>Average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Mostowski, Jonathan</dc:creator>
  <cp:keywords/>
  <dc:description/>
  <cp:lastModifiedBy>O'Toole, Mary A. EOP/OMB</cp:lastModifiedBy>
  <cp:revision/>
  <dcterms:created xsi:type="dcterms:W3CDTF">2016-01-27T20:59:16Z</dcterms:created>
  <dcterms:modified xsi:type="dcterms:W3CDTF">2023-01-30T22:35:46Z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0x0101004A970EBED9CDC643B63045248C2D4CCE</vt:lpwstr>
  </property>
  <property fmtid="{D5CDD505-2E9C-101B-9397-08002B2CF9AE}" pid="3" name="Order">
    <vt:r8>75300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