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ate1904="1" codeName="ThisWorkbook" autoCompressPictures="0"/>
  <mc:AlternateContent xmlns:mc="http://schemas.openxmlformats.org/markup-compatibility/2006">
    <mc:Choice Requires="x15">
      <x15ac:absPath xmlns:x15ac="http://schemas.microsoft.com/office/spreadsheetml/2010/11/ac" url="C:\Users\KAGreen\Work Folders\Desktop\DITAP\TechFarHub Revamp\"/>
    </mc:Choice>
  </mc:AlternateContent>
  <xr:revisionPtr revIDLastSave="0" documentId="13_ncr:1_{7EC9FDD2-F1BE-4BBC-B14D-1A3A3880EFE9}" xr6:coauthVersionLast="47" xr6:coauthVersionMax="47" xr10:uidLastSave="{00000000-0000-0000-0000-000000000000}"/>
  <bookViews>
    <workbookView xWindow="-110" yWindow="-110" windowWidth="19420" windowHeight="10300" xr2:uid="{00000000-000D-0000-FFFF-FFFF00000000}"/>
  </bookViews>
  <sheets>
    <sheet name="Instructions" sheetId="9" r:id="rId1"/>
    <sheet name="Roles &amp; Rates" sheetId="5" r:id="rId2"/>
    <sheet name="Development" sheetId="7" r:id="rId3"/>
    <sheet name="Helpdesk" sheetId="8" r:id="rId4"/>
    <sheet name="IGCE Total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5" i="6" l="1"/>
  <c r="B14" i="6"/>
  <c r="F12" i="7"/>
  <c r="H12" i="7" s="1"/>
  <c r="F6" i="7"/>
  <c r="H6" i="7" s="1"/>
  <c r="C14" i="6" l="1"/>
  <c r="F14" i="6" s="1"/>
  <c r="E7" i="8" l="1"/>
  <c r="G7" i="8" s="1"/>
  <c r="G15" i="8"/>
  <c r="G14" i="8"/>
  <c r="J13" i="8"/>
  <c r="J6" i="8"/>
  <c r="E6" i="8"/>
  <c r="G6" i="8" s="1"/>
  <c r="J5" i="8"/>
  <c r="E5" i="8"/>
  <c r="G5" i="8" s="1"/>
  <c r="E4" i="8"/>
  <c r="G4" i="8" s="1"/>
  <c r="H15" i="7"/>
  <c r="H14" i="7"/>
  <c r="K13" i="7"/>
  <c r="H13" i="7"/>
  <c r="F11" i="7"/>
  <c r="H11" i="7" s="1"/>
  <c r="F10" i="7"/>
  <c r="H10" i="7" s="1"/>
  <c r="F9" i="7"/>
  <c r="H9" i="7" s="1"/>
  <c r="F8" i="7"/>
  <c r="H8" i="7" s="1"/>
  <c r="F7" i="7"/>
  <c r="H7" i="7" s="1"/>
  <c r="K5" i="7"/>
  <c r="F5" i="7"/>
  <c r="H5" i="7" s="1"/>
  <c r="F4" i="7"/>
  <c r="H4" i="7" s="1"/>
  <c r="G16" i="8" l="1"/>
  <c r="H16" i="7"/>
  <c r="E20" i="8" l="1"/>
  <c r="F20" i="8" s="1"/>
  <c r="B20" i="6" s="1"/>
  <c r="J4" i="8"/>
  <c r="J7" i="8" s="1"/>
  <c r="F20" i="7"/>
  <c r="G20" i="7" s="1"/>
  <c r="B19" i="6" s="1"/>
  <c r="K4" i="7"/>
  <c r="K7" i="7" s="1"/>
  <c r="C20" i="6" l="1"/>
  <c r="D20" i="6" s="1"/>
  <c r="E20" i="6" s="1"/>
  <c r="J8" i="8"/>
  <c r="J9" i="8" s="1"/>
  <c r="K8" i="7"/>
  <c r="K9" i="7" s="1"/>
  <c r="B12" i="6" s="1"/>
  <c r="F20" i="6" l="1"/>
  <c r="C12" i="6"/>
  <c r="J15" i="8"/>
  <c r="B13" i="6"/>
  <c r="K15" i="7"/>
  <c r="C13" i="6" l="1"/>
  <c r="D13" i="6" s="1"/>
  <c r="E13" i="6" s="1"/>
  <c r="C15" i="6"/>
  <c r="D15" i="6" l="1"/>
  <c r="E15" i="6" s="1"/>
  <c r="F15" i="6"/>
  <c r="F13" i="6"/>
  <c r="C19" i="6"/>
  <c r="D19" i="6" l="1"/>
  <c r="E19" i="6" s="1"/>
  <c r="B16" i="6"/>
  <c r="B21" i="6" s="1"/>
  <c r="F19" i="6" l="1"/>
  <c r="D12" i="6"/>
  <c r="C16" i="6"/>
  <c r="C21" i="6" s="1"/>
  <c r="E12" i="6" l="1"/>
  <c r="E16" i="6" s="1"/>
  <c r="E21" i="6" s="1"/>
  <c r="D16" i="6"/>
  <c r="D21" i="6" s="1"/>
  <c r="F12" i="6" l="1"/>
  <c r="F16" i="6" s="1"/>
  <c r="F21" i="6" s="1"/>
</calcChain>
</file>

<file path=xl/sharedStrings.xml><?xml version="1.0" encoding="utf-8"?>
<sst xmlns="http://schemas.openxmlformats.org/spreadsheetml/2006/main" count="182" uniqueCount="126">
  <si>
    <t>Task Order Title</t>
  </si>
  <si>
    <t>Basis of Estimate</t>
  </si>
  <si>
    <t>Prepared Date</t>
  </si>
  <si>
    <t>Prepared By</t>
  </si>
  <si>
    <t> </t>
  </si>
  <si>
    <t>Travel</t>
  </si>
  <si>
    <t>Option Period rates include estimated 3% increase</t>
  </si>
  <si>
    <t>Materials</t>
  </si>
  <si>
    <t xml:space="preserve">Total </t>
  </si>
  <si>
    <t>Optional Tasks</t>
  </si>
  <si>
    <t>Total w/Optional Tasks</t>
  </si>
  <si>
    <r>
      <rPr>
        <b/>
        <u/>
        <sz val="12"/>
        <color indexed="8"/>
        <rFont val="Calibri"/>
        <family val="2"/>
      </rPr>
      <t>Labor Category</t>
    </r>
  </si>
  <si>
    <t>Hrs per Iteration</t>
  </si>
  <si>
    <t>Development</t>
  </si>
  <si>
    <t>Weeks per Iteration</t>
  </si>
  <si>
    <t>Price Estimate</t>
  </si>
  <si>
    <t>Period of Performance (months)</t>
  </si>
  <si>
    <t>Fee Estimate</t>
  </si>
  <si>
    <t>Fee Percentage</t>
  </si>
  <si>
    <t>Total ODCs</t>
  </si>
  <si>
    <t>IGCE Total</t>
  </si>
  <si>
    <t>Price per team</t>
  </si>
  <si>
    <t>Optional Tasks:</t>
  </si>
  <si>
    <t># of Sprints</t>
  </si>
  <si>
    <t>Cost of Team</t>
  </si>
  <si>
    <t>Total</t>
  </si>
  <si>
    <t>Program Manager</t>
  </si>
  <si>
    <t>Product Manager</t>
  </si>
  <si>
    <t>Scrum Master</t>
  </si>
  <si>
    <t>Back-end Engineer</t>
  </si>
  <si>
    <t>Front-end Engineer, Senior</t>
  </si>
  <si>
    <t>Test Automation Engineer</t>
  </si>
  <si>
    <t>User Experience Researcher</t>
  </si>
  <si>
    <t>UX Designer</t>
  </si>
  <si>
    <t>Accessibility Expert</t>
  </si>
  <si>
    <t>Accessibility Specialist</t>
  </si>
  <si>
    <t>Administrative Support</t>
  </si>
  <si>
    <t>Back-end Engineer, Senior</t>
  </si>
  <si>
    <t>Business Analyst</t>
  </si>
  <si>
    <t>Business Analyst, Senior</t>
  </si>
  <si>
    <t>Content Strategist</t>
  </si>
  <si>
    <t>Content Strategy Lead</t>
  </si>
  <si>
    <t>Content Writer</t>
  </si>
  <si>
    <t>Data Analytics Engineer</t>
  </si>
  <si>
    <t>Data Analytics Engineer, Senior</t>
  </si>
  <si>
    <t>Data Migration Architect</t>
  </si>
  <si>
    <t>Data Scientist</t>
  </si>
  <si>
    <t>Database Administrator</t>
  </si>
  <si>
    <t>DevOps Engineer</t>
  </si>
  <si>
    <t>DevOps Engineer, Junior</t>
  </si>
  <si>
    <t>DevOps Engineer, Senior</t>
  </si>
  <si>
    <t>Documentation Specialist</t>
  </si>
  <si>
    <t>Front-end Engineer</t>
  </si>
  <si>
    <t>Full Stack Developer</t>
  </si>
  <si>
    <t>Software Engineer</t>
  </si>
  <si>
    <t>Technical Support</t>
  </si>
  <si>
    <t>Technical Support II</t>
  </si>
  <si>
    <t>Technical Support III</t>
  </si>
  <si>
    <t>Technical Training Specialist</t>
  </si>
  <si>
    <t>Technical Training Specialist, Senior</t>
  </si>
  <si>
    <t>User Experience Lead</t>
  </si>
  <si>
    <t>User Experience Researcher, Senior</t>
  </si>
  <si>
    <t>Labor (Help Desk)</t>
  </si>
  <si>
    <t>Contract Total</t>
  </si>
  <si>
    <t>Customer Support</t>
  </si>
  <si>
    <t>Help Desk</t>
  </si>
  <si>
    <t>Labor (Deveopment)</t>
  </si>
  <si>
    <t>Base Period</t>
  </si>
  <si>
    <t xml:space="preserve">Option Period 1 </t>
  </si>
  <si>
    <t xml:space="preserve">Option Period 2 </t>
  </si>
  <si>
    <t>Price per team per sprint</t>
  </si>
  <si>
    <t>Average Labor Rates for [year]</t>
  </si>
  <si>
    <t>Total Labor Cost</t>
  </si>
  <si>
    <t xml:space="preserve">Option Period 3 </t>
  </si>
  <si>
    <t>Base Period rates are linked to individual tabs</t>
  </si>
  <si>
    <t>Agile Team Estimator</t>
  </si>
  <si>
    <t>This agile team estimator worksheet is a tool to help calculate an Independent Government Cost Estimate (IGCE) for pricing out iterative development efforts, such as Agile software development services. It focuses on pricing out capacity per team based on a unit of work that is defined as an iteration. Use the information below to help understand how to use the tool and the data from it.</t>
  </si>
  <si>
    <t>Pricing an Iteration</t>
  </si>
  <si>
    <t>Iteration Factors</t>
  </si>
  <si>
    <t>In the worksheet, these are the descriptions and examples of values to enter, that need to be included to calculate the fixed price per iteration.</t>
  </si>
  <si>
    <t>Example range: 4-12 Full Time Employees</t>
  </si>
  <si>
    <t>Example iterations: Design, Development, Discovery, Envisioning, Hybrid</t>
  </si>
  <si>
    <t>Example Weeks Range: 2-5 weeks</t>
  </si>
  <si>
    <t>Modular contracting recommends periods of 6-12 months</t>
  </si>
  <si>
    <t>a fee percentage that might strategically incentize spefic delivery goals</t>
  </si>
  <si>
    <t>Team Planning</t>
  </si>
  <si>
    <t>Labor Category: defines what type of skill set is being estimated. Utilize the link below the Team Planner table to access the CALC tool for labor category estimates.</t>
  </si>
  <si>
    <t>Hour (Hr) Rate: how much per hour does that labor category make. Look for commercial rates or historical prices to get a baseline.</t>
  </si>
  <si>
    <t>Hours Per Iteration: This is specific to how many hours per the number of weeks proposed for iterations.</t>
  </si>
  <si>
    <t>Example: Scrum Master is required full time for 3 week iterations = total # of hours per iteration: 40x3 =120</t>
  </si>
  <si>
    <t>When pricing out firm fixed price per iteration, unlike waterfall contracts, the fixed price amount does not correlate the full set of released features or developed system. Instead, the IGCE is establishing the investment that an agency is committing to make towards the continual delivery of product to meet an objective. This provides for the flexiblity in the technical scope while lowering risk. At the end of each iteration the government will receive a deliverable based on the work completed by the execution of the factors above. The combined building and releasing of these deliverables according to the product roadmap is what eventually provides a working solution.</t>
  </si>
  <si>
    <t>CLIN Structure</t>
  </si>
  <si>
    <t>This is how this would look if the information in the Example Worksheet was then priced out in a CLIN structure</t>
  </si>
  <si>
    <t>BASE PERIOD: 12 months</t>
  </si>
  <si>
    <t>CLIN 0001, FFP- Completion - The Contractor shall provide services for the Government in accordance with the Performance Work Statement (PWS)</t>
  </si>
  <si>
    <t>Factor</t>
  </si>
  <si>
    <t>Length of Iteration</t>
  </si>
  <si>
    <t>Number of Iterations</t>
  </si>
  <si>
    <t>Price Per Iteration</t>
  </si>
  <si>
    <t>Period of Performance</t>
  </si>
  <si>
    <t>Firm Fixed Price (Completion)</t>
  </si>
  <si>
    <t>How to Use the Firm Fixed Price IGCE</t>
  </si>
  <si>
    <t>When awarding task orders for agile software development services, it becomes challenging to price out exactly how much an “end product” is going to cost. The beauty of adopting iterative development as a process is that it allows for continuous development which focuses on small team accomplishments towards delivery and not individual “man hours”. For this reason, alternative methods of calculation are necessary.
Below are elements commonly found in a typical agile project based on industry best practices. For the use of this tool, an iteration is a time-boxed unit of measure used to defined the repeated process through which development will be executed. In agile development this might be referred to as a cycle or sprint. The output of each iteration, to be eventually defined based on objectives of the task and the resulting offeror’s technical solution, should be some working product, design, feature component, code, or analysis that results in production ready code or product.
Not all factors in this worksheet must be used, but the strategies surrounding the importance of the factors should be addressed when creating the IGCE, incentive strategy, or acquisition plan:</t>
  </si>
  <si>
    <t>Things to keep in mind:</t>
  </si>
  <si>
    <t xml:space="preserve"> Value</t>
  </si>
  <si>
    <t xml:space="preserve"> 3 Weeks</t>
  </si>
  <si>
    <t xml:space="preserve"> 8 Sprints</t>
  </si>
  <si>
    <t xml:space="preserve"> 12 months</t>
  </si>
  <si>
    <t>These rates are just samples. 
Get actual rates via other sources sources like Calc: https://buy.gsa.gov/pricing/</t>
  </si>
  <si>
    <r>
      <t>Size of Team:</t>
    </r>
    <r>
      <rPr>
        <sz val="9"/>
        <color rgb="FF000000"/>
        <rFont val="Calibri"/>
        <family val="2"/>
      </rPr>
      <t> agile dev is categorized by small teams.</t>
    </r>
  </si>
  <si>
    <r>
      <t>Number of Teams:</t>
    </r>
    <r>
      <rPr>
        <sz val="9"/>
        <color rgb="FF000000"/>
        <rFont val="Calibri"/>
        <family val="2"/>
      </rPr>
      <t> based on need and scaling, see team planner below.</t>
    </r>
  </si>
  <si>
    <r>
      <t>Type of Iterations included:</t>
    </r>
    <r>
      <rPr>
        <sz val="9"/>
        <color rgb="FF000000"/>
        <rFont val="Calibri"/>
        <family val="2"/>
      </rPr>
      <t> This helps classify what kind of iteration is needed as sometimes design iterations need to be separated out from development only iterations- or other combinations which may require different skill sets.</t>
    </r>
  </si>
  <si>
    <r>
      <t>Weeks of Iteration:</t>
    </r>
    <r>
      <rPr>
        <sz val="9"/>
        <color rgb="FF000000"/>
        <rFont val="Calibri"/>
        <family val="2"/>
      </rPr>
      <t> agile dev is categorized by very small time frames to delivery. If an iteration is taking longer than 6 weeks to complete, it is recommended to question if true agile best practices are being adopted, or what conditions exist to allow for an exception.</t>
    </r>
  </si>
  <si>
    <r>
      <t>Period of Performance:</t>
    </r>
    <r>
      <rPr>
        <sz val="9"/>
        <color rgb="FF000000"/>
        <rFont val="Calibri"/>
        <family val="2"/>
      </rPr>
      <t> How long is the total engagement?</t>
    </r>
  </si>
  <si>
    <r>
      <t>Incentives:</t>
    </r>
    <r>
      <rPr>
        <sz val="9"/>
        <color rgb="FF000000"/>
        <rFont val="Calibri"/>
        <family val="2"/>
      </rPr>
      <t> Award/Incentive Fee.</t>
    </r>
  </si>
  <si>
    <r>
      <t>Team Planning:</t>
    </r>
    <r>
      <rPr>
        <sz val="9"/>
        <color rgb="FF000000"/>
        <rFont val="Calibri"/>
        <family val="2"/>
      </rPr>
      <t> Not all labor categories have estimated a full time effort for every proposed category. Considerations for hours included are whether they are staff can fulfil more than one role, or that a higher paid developer may not need to be full time to be effective in the delivery of the increment.</t>
    </r>
    <r>
      <rPr>
        <b/>
        <sz val="9"/>
        <color rgb="FF000000"/>
        <rFont val="Calibri"/>
        <family val="2"/>
      </rPr>
      <t xml:space="preserve">
</t>
    </r>
    <r>
      <rPr>
        <sz val="9"/>
        <color rgb="FF000000"/>
        <rFont val="Calibri"/>
        <family val="2"/>
      </rPr>
      <t>How many teams are needed are part of the strategy of how much delivery is needed by when. It might not be uncommon to have a design team doing a discovery sprint for an initial month to be followed by agile development sprints. Each team may need its own worksheet filled out to account for the different skill sets. The total IGCE would tally all teams into a final estimate.</t>
    </r>
    <r>
      <rPr>
        <b/>
        <sz val="9"/>
        <color rgb="FF000000"/>
        <rFont val="Calibri"/>
        <family val="2"/>
      </rPr>
      <t xml:space="preserve">
Story Point Calculations: </t>
    </r>
    <r>
      <rPr>
        <sz val="9"/>
        <color rgb="FF000000"/>
        <rFont val="Calibri"/>
        <family val="2"/>
      </rPr>
      <t>While most agile development teams utilize Story Points as a means of estimation within a sprint/cycle for how much actual work can be completed within the time-boxed iteration, establishing a set number of story points up front does not allow flexiblity within the agile or estimation process. The process of setting Story Points is very specific to the team proposed, how their estimation process works for setting points to user stories, and how optimized those estimates can become. The total Story Points per iteration usually comes as a result of actual work performed, not as a forcasted value that can be applied evenly among offerors.</t>
    </r>
  </si>
  <si>
    <t>Iteration: Scrum Sprint</t>
  </si>
  <si>
    <t>Hr Rate</t>
  </si>
  <si>
    <t>Price</t>
  </si>
  <si>
    <t xml:space="preserve">Size of Team  </t>
  </si>
  <si>
    <t>Team Price</t>
  </si>
  <si>
    <t># of Teams</t>
  </si>
  <si>
    <t>Types of Iterations</t>
  </si>
  <si>
    <t>Total Iterations Required</t>
  </si>
  <si>
    <r>
      <rPr>
        <b/>
        <sz val="10"/>
        <color rgb="FF000000"/>
        <rFont val="Calibri"/>
        <family val="2"/>
      </rPr>
      <t xml:space="preserve">Note: </t>
    </r>
    <r>
      <rPr>
        <sz val="10"/>
        <color indexed="8"/>
        <rFont val="Calibri"/>
        <family val="2"/>
      </rPr>
      <t xml:space="preserve">Optional tasks provide the ability to add additional teams to scale up if necessary. </t>
    </r>
  </si>
  <si>
    <r>
      <t>Total Projected Costs of [</t>
    </r>
    <r>
      <rPr>
        <sz val="14"/>
        <color rgb="FFFF0000"/>
        <rFont val="Calibri"/>
        <family val="2"/>
      </rPr>
      <t>Project name</t>
    </r>
    <r>
      <rPr>
        <sz val="14"/>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</si>
</sst>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_([$$-409]* #,##0.00_);_([$$-409]* \(#,##0.00\);_([$$-409]* &quot;-&quot;??_);_(@_)"/>
  </numFmts>
  <fonts count="27" x14ac:knownFonts="1">
    <font>
      <sz val="10"/>
      <color indexed="8"/>
      <name val="Helvetica"/>
    </font>
    <font>
      <b/>
      <u/>
      <sz val="12"/>
      <color indexed="8"/>
      <name val="Calibri"/>
      <family val="2"/>
    </font>
    <font>
      <b/>
      <sz val="11"/>
      <color indexed="8"/>
      <name val="Calibri"/>
      <family val="2"/>
    </font>
    <font>
      <sz val="10"/>
      <color indexed="8"/>
      <name val="Calibri"/>
      <family val="2"/>
    </font>
    <font>
      <sz val="10"/>
      <color indexed="8"/>
      <name val="Helvetica"/>
    </font>
    <font>
      <sz val="11"/>
      <color indexed="8"/>
      <name val="Calibri"/>
      <family val="2"/>
    </font>
    <font>
      <b/>
      <sz val="11"/>
      <color rgb="FF000000"/>
      <name val="Calibri"/>
      <family val="2"/>
    </font>
    <font>
      <u/>
      <sz val="10"/>
      <color theme="10"/>
      <name val="Helvetica"/>
    </font>
    <font>
      <b/>
      <sz val="12"/>
      <color indexed="8"/>
      <name val="Calibri"/>
      <family val="2"/>
    </font>
    <font>
      <b/>
      <sz val="12"/>
      <color rgb="FFFF0000"/>
      <name val="Calibri"/>
      <family val="2"/>
    </font>
    <font>
      <sz val="12"/>
      <color indexed="8"/>
      <name val="Calibri"/>
      <family val="2"/>
    </font>
    <font>
      <b/>
      <sz val="10"/>
      <color rgb="FFFF0000"/>
      <name val="Calibri"/>
      <family val="2"/>
    </font>
    <font>
      <u/>
      <sz val="10"/>
      <color theme="10"/>
      <name val="Calibri"/>
      <family val="2"/>
    </font>
    <font>
      <b/>
      <sz val="24"/>
      <color rgb="FF000000"/>
      <name val="Calibri"/>
      <family val="2"/>
    </font>
    <font>
      <sz val="9"/>
      <color rgb="FF000000"/>
      <name val="Calibri"/>
      <family val="2"/>
    </font>
    <font>
      <b/>
      <sz val="18"/>
      <color rgb="FF000000"/>
      <name val="Calibri"/>
      <family val="2"/>
    </font>
    <font>
      <b/>
      <sz val="13.5"/>
      <color rgb="FF000000"/>
      <name val="Calibri"/>
      <family val="2"/>
    </font>
    <font>
      <b/>
      <sz val="9"/>
      <color rgb="FF000000"/>
      <name val="Calibri"/>
      <family val="2"/>
    </font>
    <font>
      <i/>
      <sz val="9"/>
      <color rgb="FF000000"/>
      <name val="Calibri"/>
      <family val="2"/>
    </font>
    <font>
      <b/>
      <sz val="12"/>
      <color rgb="FF000000"/>
      <name val="Calibri"/>
      <family val="2"/>
    </font>
    <font>
      <sz val="10"/>
      <color rgb="FF000000"/>
      <name val="Calibri"/>
      <family val="2"/>
    </font>
    <font>
      <b/>
      <sz val="10"/>
      <color rgb="FF000000"/>
      <name val="Calibri"/>
      <family val="2"/>
    </font>
    <font>
      <sz val="14"/>
      <name val="Calibri"/>
      <family val="2"/>
    </font>
    <font>
      <sz val="14"/>
      <color rgb="FFFF0000"/>
      <name val="Calibri"/>
      <family val="2"/>
    </font>
    <font>
      <b/>
      <sz val="10"/>
      <color indexed="8"/>
      <name val="Calibri"/>
      <family val="2"/>
    </font>
    <font>
      <sz val="12"/>
      <color rgb="FFFF0000"/>
      <name val="Calibri"/>
      <family val="2"/>
    </font>
    <font>
      <sz val="10"/>
      <color rgb="FFFF0000"/>
      <name val="Calibri"/>
      <family val="2"/>
    </font>
  </fonts>
  <fills count="13">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theme="2" tint="0.59999389629810485"/>
        <bgColor indexed="64"/>
      </patternFill>
    </fill>
    <fill>
      <patternFill patternType="solid">
        <fgColor theme="3" tint="0.79998168889431442"/>
        <bgColor indexed="64"/>
      </patternFill>
    </fill>
    <fill>
      <patternFill patternType="solid">
        <fgColor rgb="FF63B2DE"/>
        <bgColor rgb="FF000000"/>
      </patternFill>
    </fill>
    <fill>
      <patternFill patternType="solid">
        <fgColor rgb="FFBFBFBF"/>
        <bgColor rgb="FF000000"/>
      </patternFill>
    </fill>
    <fill>
      <patternFill patternType="solid">
        <fgColor rgb="FFFFFFFF"/>
        <bgColor indexed="64"/>
      </patternFill>
    </fill>
    <fill>
      <patternFill patternType="solid">
        <fgColor rgb="FFF1F1F1"/>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s>
  <borders count="17">
    <border>
      <left/>
      <right/>
      <top/>
      <bottom/>
      <diagonal/>
    </border>
    <border>
      <left style="thin">
        <color indexed="13"/>
      </left>
      <right style="thin">
        <color indexed="13"/>
      </right>
      <top style="thin">
        <color indexed="13"/>
      </top>
      <bottom style="thick">
        <color indexed="13"/>
      </bottom>
      <diagonal/>
    </border>
    <border>
      <left style="thin">
        <color indexed="13"/>
      </left>
      <right style="thin">
        <color indexed="13"/>
      </right>
      <top style="thick">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theme="0"/>
      </left>
      <right style="thin">
        <color theme="0"/>
      </right>
      <top style="thin">
        <color theme="0"/>
      </top>
      <bottom style="thin">
        <color theme="0"/>
      </bottom>
      <diagonal/>
    </border>
    <border>
      <left style="thin">
        <color indexed="13"/>
      </left>
      <right/>
      <top style="thick">
        <color indexed="13"/>
      </top>
      <bottom style="thin">
        <color indexed="13"/>
      </bottom>
      <diagonal/>
    </border>
    <border>
      <left style="thin">
        <color indexed="13"/>
      </left>
      <right style="thin">
        <color indexed="13"/>
      </right>
      <top/>
      <bottom style="thin">
        <color indexed="13"/>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5B616B"/>
      </left>
      <right style="medium">
        <color rgb="FF5B616B"/>
      </right>
      <top style="medium">
        <color rgb="FF5B616B"/>
      </top>
      <bottom style="medium">
        <color rgb="FF5B616B"/>
      </bottom>
      <diagonal/>
    </border>
    <border>
      <left style="thin">
        <color indexed="13"/>
      </left>
      <right/>
      <top/>
      <bottom style="thin">
        <color indexed="13"/>
      </bottom>
      <diagonal/>
    </border>
    <border>
      <left/>
      <right/>
      <top/>
      <bottom style="thin">
        <color indexed="64"/>
      </bottom>
      <diagonal/>
    </border>
  </borders>
  <cellStyleXfs count="3">
    <xf numFmtId="0" fontId="0" fillId="0" borderId="0" applyNumberFormat="0" applyFill="0" applyBorder="0" applyProtection="0">
      <alignment vertical="top" wrapText="1"/>
    </xf>
    <xf numFmtId="44" fontId="4" fillId="0" borderId="0" applyFont="0" applyFill="0" applyBorder="0" applyAlignment="0" applyProtection="0"/>
    <xf numFmtId="0" fontId="7" fillId="0" borderId="0" applyNumberFormat="0" applyFill="0" applyBorder="0" applyAlignment="0" applyProtection="0">
      <alignment vertical="top" wrapText="1"/>
    </xf>
  </cellStyleXfs>
  <cellXfs count="100">
    <xf numFmtId="0" fontId="0" fillId="0" borderId="0" xfId="0" applyFont="1" applyAlignment="1">
      <alignment vertical="top"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0" fontId="2" fillId="2" borderId="3" xfId="0" applyNumberFormat="1" applyFont="1" applyFill="1" applyBorder="1" applyAlignment="1">
      <alignment horizontal="left" vertical="top" wrapText="1"/>
    </xf>
    <xf numFmtId="49" fontId="3" fillId="2" borderId="1" xfId="0" applyNumberFormat="1"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3" borderId="2" xfId="0" applyNumberFormat="1" applyFont="1" applyFill="1" applyBorder="1" applyAlignment="1">
      <alignment horizontal="center" vertical="top" wrapText="1"/>
    </xf>
    <xf numFmtId="0" fontId="2" fillId="3" borderId="3" xfId="0" applyNumberFormat="1" applyFont="1" applyFill="1" applyBorder="1" applyAlignment="1">
      <alignment horizontal="center" vertical="top" wrapText="1"/>
    </xf>
    <xf numFmtId="9" fontId="2" fillId="3" borderId="3" xfId="0" applyNumberFormat="1" applyFont="1" applyFill="1" applyBorder="1" applyAlignment="1">
      <alignment horizontal="center" vertical="top" wrapText="1"/>
    </xf>
    <xf numFmtId="44" fontId="2" fillId="3" borderId="3" xfId="1" applyFont="1" applyFill="1" applyBorder="1" applyAlignment="1">
      <alignment horizontal="right" vertical="top" wrapText="1"/>
    </xf>
    <xf numFmtId="0" fontId="5" fillId="0" borderId="0" xfId="0" applyNumberFormat="1" applyFont="1" applyAlignment="1">
      <alignment vertical="top" wrapText="1"/>
    </xf>
    <xf numFmtId="0" fontId="2" fillId="3" borderId="3" xfId="0" applyNumberFormat="1" applyFont="1" applyFill="1" applyBorder="1" applyAlignment="1">
      <alignment horizontal="center" wrapText="1"/>
    </xf>
    <xf numFmtId="0" fontId="2" fillId="3" borderId="3" xfId="1" applyNumberFormat="1" applyFont="1" applyFill="1" applyBorder="1" applyAlignment="1">
      <alignment horizontal="center" wrapText="1"/>
    </xf>
    <xf numFmtId="44" fontId="2" fillId="0" borderId="3" xfId="1" applyFont="1" applyFill="1" applyBorder="1" applyAlignment="1">
      <alignment horizontal="right" vertical="top" wrapText="1"/>
    </xf>
    <xf numFmtId="1" fontId="2" fillId="3" borderId="3" xfId="1" applyNumberFormat="1" applyFont="1" applyFill="1" applyBorder="1" applyAlignment="1">
      <alignment horizontal="center" vertical="top" wrapText="1"/>
    </xf>
    <xf numFmtId="0" fontId="6" fillId="6" borderId="11" xfId="0" applyFont="1" applyFill="1" applyBorder="1" applyAlignment="1">
      <alignment vertical="top" wrapText="1"/>
    </xf>
    <xf numFmtId="44" fontId="2" fillId="3" borderId="2" xfId="0" applyNumberFormat="1" applyFont="1" applyFill="1" applyBorder="1" applyAlignment="1">
      <alignment horizontal="center" wrapText="1"/>
    </xf>
    <xf numFmtId="44" fontId="2" fillId="3" borderId="3" xfId="0" applyNumberFormat="1" applyFont="1" applyFill="1" applyBorder="1" applyAlignment="1">
      <alignment horizontal="center" wrapText="1"/>
    </xf>
    <xf numFmtId="0" fontId="3" fillId="0" borderId="0" xfId="0" applyFont="1" applyAlignment="1">
      <alignment vertical="top" wrapText="1"/>
    </xf>
    <xf numFmtId="0" fontId="2" fillId="2" borderId="7" xfId="0" applyNumberFormat="1" applyFont="1" applyFill="1" applyBorder="1" applyAlignment="1">
      <alignment horizontal="left" vertical="top" wrapText="1"/>
    </xf>
    <xf numFmtId="44" fontId="2" fillId="3" borderId="15" xfId="1" applyFont="1" applyFill="1" applyBorder="1" applyAlignment="1">
      <alignment horizontal="left" vertical="top" wrapText="1"/>
    </xf>
    <xf numFmtId="0" fontId="9" fillId="0" borderId="0" xfId="0" applyFont="1" applyAlignment="1">
      <alignment horizontal="center" vertical="top"/>
    </xf>
    <xf numFmtId="44" fontId="2" fillId="3" borderId="6" xfId="1" applyFont="1" applyFill="1" applyBorder="1" applyAlignment="1">
      <alignment horizontal="left" vertical="top" wrapText="1"/>
    </xf>
    <xf numFmtId="0" fontId="10" fillId="0" borderId="0" xfId="0" applyFont="1" applyAlignment="1">
      <alignment vertical="top"/>
    </xf>
    <xf numFmtId="0" fontId="12" fillId="0" borderId="0" xfId="2" applyFont="1" applyAlignment="1">
      <alignment vertical="top" wrapText="1"/>
    </xf>
    <xf numFmtId="44" fontId="3" fillId="0" borderId="0" xfId="0" applyNumberFormat="1" applyFont="1" applyAlignment="1">
      <alignment vertical="top" wrapText="1"/>
    </xf>
    <xf numFmtId="0" fontId="13" fillId="12" borderId="0" xfId="0" applyFont="1" applyFill="1" applyAlignment="1">
      <alignment vertical="center" wrapText="1"/>
    </xf>
    <xf numFmtId="0" fontId="3" fillId="0" borderId="0" xfId="0" applyFont="1" applyAlignment="1">
      <alignment horizontal="center" vertical="top" wrapText="1"/>
    </xf>
    <xf numFmtId="0" fontId="14" fillId="0" borderId="0" xfId="0" applyFont="1" applyAlignment="1">
      <alignment vertical="center" wrapText="1"/>
    </xf>
    <xf numFmtId="0" fontId="15" fillId="10" borderId="0" xfId="0" applyFont="1" applyFill="1" applyAlignment="1">
      <alignment vertical="center" wrapText="1"/>
    </xf>
    <xf numFmtId="0" fontId="16" fillId="11" borderId="0" xfId="0" applyFont="1" applyFill="1" applyAlignment="1">
      <alignment vertical="center" wrapText="1"/>
    </xf>
    <xf numFmtId="0" fontId="3" fillId="0" borderId="0" xfId="0" applyFont="1" applyAlignment="1">
      <alignment horizontal="left" vertical="center" wrapText="1" indent="1"/>
    </xf>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0" fontId="14" fillId="0" borderId="0" xfId="0" applyFont="1" applyAlignment="1">
      <alignment horizontal="left" vertical="center" wrapText="1" indent="1"/>
    </xf>
    <xf numFmtId="0" fontId="19" fillId="0" borderId="0" xfId="0" applyFont="1" applyAlignment="1">
      <alignment horizontal="left" vertical="top" wrapText="1"/>
    </xf>
    <xf numFmtId="0" fontId="17" fillId="0" borderId="0" xfId="0" applyFont="1" applyAlignment="1">
      <alignment vertical="center" wrapText="1"/>
    </xf>
    <xf numFmtId="0" fontId="17" fillId="9" borderId="14" xfId="0" applyFont="1" applyFill="1" applyBorder="1" applyAlignment="1">
      <alignment horizontal="left" vertical="center" wrapText="1"/>
    </xf>
    <xf numFmtId="0" fontId="14" fillId="8" borderId="14" xfId="0" applyFont="1" applyFill="1" applyBorder="1" applyAlignment="1">
      <alignment vertical="center" wrapText="1"/>
    </xf>
    <xf numFmtId="0" fontId="17" fillId="9"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6" fontId="14" fillId="8" borderId="14" xfId="0" applyNumberFormat="1" applyFont="1" applyFill="1" applyBorder="1" applyAlignment="1">
      <alignment horizontal="center" vertical="center" wrapText="1"/>
    </xf>
    <xf numFmtId="0" fontId="3" fillId="0" borderId="0" xfId="0" applyNumberFormat="1" applyFont="1" applyAlignment="1">
      <alignment horizontal="center" vertical="top" wrapText="1"/>
    </xf>
    <xf numFmtId="0" fontId="3" fillId="0" borderId="0" xfId="0" applyNumberFormat="1" applyFont="1" applyAlignment="1">
      <alignment vertical="top" wrapText="1"/>
    </xf>
    <xf numFmtId="44" fontId="2" fillId="3" borderId="3" xfId="1" applyFont="1" applyFill="1" applyBorder="1" applyAlignment="1">
      <alignment horizontal="left" vertical="top" wrapText="1"/>
    </xf>
    <xf numFmtId="0" fontId="2" fillId="3" borderId="5" xfId="0" applyNumberFormat="1" applyFont="1" applyFill="1" applyBorder="1" applyAlignment="1">
      <alignment horizontal="center" vertical="top" wrapText="1"/>
    </xf>
    <xf numFmtId="0" fontId="2" fillId="3" borderId="7" xfId="0" applyNumberFormat="1" applyFont="1" applyFill="1" applyBorder="1" applyAlignment="1">
      <alignment horizontal="center" vertical="top" wrapText="1"/>
    </xf>
    <xf numFmtId="164" fontId="6" fillId="7" borderId="12" xfId="0" applyNumberFormat="1" applyFont="1" applyFill="1" applyBorder="1" applyAlignment="1">
      <alignment vertical="top" wrapText="1"/>
    </xf>
    <xf numFmtId="0" fontId="20" fillId="0" borderId="0" xfId="0" applyFont="1" applyAlignment="1">
      <alignment vertical="top" wrapText="1"/>
    </xf>
    <xf numFmtId="0" fontId="21" fillId="0" borderId="9" xfId="0" applyFont="1" applyBorder="1" applyAlignment="1">
      <alignment vertical="top" wrapText="1"/>
    </xf>
    <xf numFmtId="44" fontId="21" fillId="0" borderId="10" xfId="0" applyNumberFormat="1" applyFont="1" applyBorder="1" applyAlignment="1">
      <alignment vertical="top" wrapText="1"/>
    </xf>
    <xf numFmtId="0" fontId="2" fillId="0" borderId="0" xfId="0" applyNumberFormat="1" applyFont="1" applyAlignment="1">
      <alignment vertical="top" wrapText="1"/>
    </xf>
    <xf numFmtId="44" fontId="2" fillId="0" borderId="8" xfId="0" applyNumberFormat="1" applyFont="1" applyBorder="1" applyAlignment="1">
      <alignment vertical="top" wrapText="1"/>
    </xf>
    <xf numFmtId="0" fontId="3" fillId="0" borderId="0" xfId="0" applyNumberFormat="1" applyFont="1" applyAlignment="1">
      <alignment vertical="top"/>
    </xf>
    <xf numFmtId="0" fontId="3" fillId="0" borderId="0" xfId="0" applyFont="1" applyBorder="1">
      <alignment vertical="top" wrapText="1"/>
    </xf>
    <xf numFmtId="49" fontId="2" fillId="0" borderId="1" xfId="0" applyNumberFormat="1" applyFont="1" applyFill="1" applyBorder="1" applyAlignment="1">
      <alignment horizontal="center" vertical="top" wrapText="1"/>
    </xf>
    <xf numFmtId="49" fontId="2" fillId="2" borderId="4" xfId="0" applyNumberFormat="1" applyFont="1" applyFill="1" applyBorder="1" applyAlignment="1">
      <alignment horizontal="center" vertical="top" wrapText="1"/>
    </xf>
    <xf numFmtId="0" fontId="20" fillId="0" borderId="0" xfId="0" applyFont="1" applyBorder="1" applyAlignment="1">
      <alignment vertical="top" wrapText="1"/>
    </xf>
    <xf numFmtId="0" fontId="3" fillId="0" borderId="0" xfId="0" applyNumberFormat="1" applyFont="1" applyFill="1" applyAlignment="1">
      <alignment vertical="top" wrapText="1"/>
    </xf>
    <xf numFmtId="0" fontId="3" fillId="0" borderId="0" xfId="0" applyNumberFormat="1" applyFont="1" applyFill="1" applyAlignment="1">
      <alignment vertical="top"/>
    </xf>
    <xf numFmtId="0" fontId="3" fillId="0" borderId="0" xfId="0" applyFont="1" applyBorder="1" applyAlignment="1">
      <alignment vertical="top" wrapText="1"/>
    </xf>
    <xf numFmtId="0" fontId="3" fillId="0" borderId="0" xfId="0" applyNumberFormat="1" applyFont="1" applyBorder="1" applyAlignment="1">
      <alignment vertical="top" wrapText="1"/>
    </xf>
    <xf numFmtId="0" fontId="3" fillId="0" borderId="0" xfId="0" applyNumberFormat="1" applyFont="1" applyFill="1" applyBorder="1" applyAlignment="1">
      <alignment vertical="top" wrapText="1"/>
    </xf>
    <xf numFmtId="0" fontId="24" fillId="4" borderId="13" xfId="0" applyNumberFormat="1" applyFont="1" applyFill="1" applyBorder="1" applyAlignment="1">
      <alignment horizontal="left" vertical="center"/>
    </xf>
    <xf numFmtId="0" fontId="3" fillId="5" borderId="13" xfId="0" applyNumberFormat="1" applyFont="1" applyFill="1" applyBorder="1" applyAlignment="1">
      <alignment horizontal="left" vertical="top"/>
    </xf>
    <xf numFmtId="0" fontId="3"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0" fontId="24" fillId="4" borderId="13" xfId="0" applyNumberFormat="1" applyFont="1" applyFill="1" applyBorder="1" applyAlignment="1">
      <alignment horizontal="left" vertical="center" wrapText="1"/>
    </xf>
    <xf numFmtId="14" fontId="3" fillId="5" borderId="13" xfId="0" applyNumberFormat="1" applyFont="1" applyFill="1" applyBorder="1" applyAlignment="1">
      <alignment horizontal="left" vertical="top" wrapText="1"/>
    </xf>
    <xf numFmtId="0" fontId="24" fillId="0" borderId="0" xfId="0" applyNumberFormat="1" applyFont="1" applyFill="1" applyBorder="1" applyAlignment="1">
      <alignment horizontal="center" vertical="center" wrapText="1"/>
    </xf>
    <xf numFmtId="0" fontId="3" fillId="5" borderId="13" xfId="0" applyNumberFormat="1" applyFont="1" applyFill="1" applyBorder="1" applyAlignment="1">
      <alignment horizontal="left" vertical="top" wrapText="1"/>
    </xf>
    <xf numFmtId="0" fontId="3" fillId="6" borderId="13" xfId="0" applyFont="1" applyFill="1" applyBorder="1">
      <alignment vertical="top" wrapText="1"/>
    </xf>
    <xf numFmtId="0" fontId="24" fillId="6" borderId="13" xfId="0" applyFont="1" applyFill="1" applyBorder="1" applyAlignment="1">
      <alignment horizontal="center" vertical="top" wrapText="1"/>
    </xf>
    <xf numFmtId="0" fontId="24" fillId="6" borderId="13" xfId="0" applyFont="1" applyFill="1" applyBorder="1">
      <alignment vertical="top" wrapText="1"/>
    </xf>
    <xf numFmtId="44" fontId="3" fillId="7" borderId="13" xfId="0" applyNumberFormat="1" applyFont="1" applyFill="1" applyBorder="1">
      <alignment vertical="top" wrapText="1"/>
    </xf>
    <xf numFmtId="8" fontId="3" fillId="7" borderId="13" xfId="0" applyNumberFormat="1" applyFont="1" applyFill="1" applyBorder="1">
      <alignment vertical="top" wrapText="1"/>
    </xf>
    <xf numFmtId="0" fontId="26" fillId="0" borderId="0" xfId="0" applyFont="1" applyBorder="1" applyAlignment="1">
      <alignment vertical="top"/>
    </xf>
    <xf numFmtId="0" fontId="3" fillId="0" borderId="0" xfId="0" applyFont="1" applyBorder="1" applyAlignment="1">
      <alignment vertical="top"/>
    </xf>
    <xf numFmtId="0" fontId="24" fillId="0" borderId="0" xfId="0" applyFont="1" applyFill="1" applyBorder="1" applyAlignment="1">
      <alignment horizontal="right" vertical="center" wrapText="1"/>
    </xf>
    <xf numFmtId="8" fontId="24" fillId="0" borderId="0" xfId="0" applyNumberFormat="1" applyFont="1" applyFill="1" applyBorder="1" applyAlignment="1">
      <alignment vertical="center" wrapText="1"/>
    </xf>
    <xf numFmtId="0" fontId="3" fillId="0" borderId="0" xfId="0" applyFont="1" applyFill="1" applyBorder="1" applyAlignment="1">
      <alignment vertical="center" wrapText="1"/>
    </xf>
    <xf numFmtId="8" fontId="3" fillId="0" borderId="0" xfId="0" applyNumberFormat="1" applyFont="1" applyFill="1" applyBorder="1" applyAlignment="1">
      <alignment vertical="center"/>
    </xf>
    <xf numFmtId="0" fontId="24" fillId="0" borderId="0" xfId="0" applyFont="1" applyFill="1" applyBorder="1" applyAlignment="1">
      <alignment horizontal="right" vertical="top" wrapText="1"/>
    </xf>
    <xf numFmtId="8" fontId="24" fillId="0" borderId="0" xfId="0" applyNumberFormat="1" applyFont="1" applyFill="1" applyBorder="1">
      <alignment vertical="top" wrapText="1"/>
    </xf>
    <xf numFmtId="0" fontId="3" fillId="0" borderId="0" xfId="0" applyFont="1" applyFill="1" applyBorder="1">
      <alignment vertical="top" wrapText="1"/>
    </xf>
    <xf numFmtId="8" fontId="3" fillId="0" borderId="0" xfId="0" applyNumberFormat="1" applyFont="1" applyFill="1" applyBorder="1" applyAlignment="1">
      <alignment vertical="top"/>
    </xf>
    <xf numFmtId="0" fontId="24" fillId="0" borderId="0" xfId="0" applyFont="1" applyFill="1" applyBorder="1">
      <alignment vertical="top" wrapText="1"/>
    </xf>
    <xf numFmtId="8" fontId="3" fillId="0" borderId="0" xfId="0" applyNumberFormat="1" applyFont="1" applyFill="1" applyBorder="1">
      <alignment vertical="top" wrapText="1"/>
    </xf>
    <xf numFmtId="0" fontId="3" fillId="0" borderId="0" xfId="0" applyFont="1" applyFill="1" applyBorder="1" applyAlignment="1">
      <alignment vertical="top"/>
    </xf>
    <xf numFmtId="44" fontId="24" fillId="7" borderId="13" xfId="0" applyNumberFormat="1" applyFont="1" applyFill="1" applyBorder="1">
      <alignment vertical="top" wrapText="1"/>
    </xf>
    <xf numFmtId="44" fontId="24" fillId="0" borderId="0" xfId="0" applyNumberFormat="1" applyFont="1" applyFill="1" applyBorder="1">
      <alignment vertical="top" wrapText="1"/>
    </xf>
    <xf numFmtId="0" fontId="26" fillId="0" borderId="0" xfId="0" applyFont="1" applyFill="1" applyBorder="1" applyAlignment="1">
      <alignment vertical="top"/>
    </xf>
    <xf numFmtId="0" fontId="11" fillId="0" borderId="0" xfId="0" applyFont="1" applyAlignment="1">
      <alignment horizontal="center" vertical="top" wrapText="1"/>
    </xf>
    <xf numFmtId="0" fontId="8" fillId="0" borderId="13" xfId="0" applyFont="1" applyBorder="1" applyAlignment="1">
      <alignment horizontal="center" vertical="top"/>
    </xf>
    <xf numFmtId="0" fontId="9" fillId="0" borderId="13" xfId="0" applyFont="1" applyBorder="1" applyAlignment="1">
      <alignment horizontal="center" vertical="top" wrapText="1"/>
    </xf>
    <xf numFmtId="0" fontId="20" fillId="0" borderId="0" xfId="0" applyFont="1" applyBorder="1" applyAlignment="1">
      <alignment vertical="top" wrapText="1"/>
    </xf>
    <xf numFmtId="15" fontId="20" fillId="0" borderId="0" xfId="0" applyNumberFormat="1" applyFont="1" applyBorder="1" applyAlignment="1">
      <alignment horizontal="left" vertical="top" wrapText="1"/>
    </xf>
    <xf numFmtId="0" fontId="9" fillId="0" borderId="16"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2" fillId="0" borderId="0" xfId="0" applyFont="1" applyBorder="1" applyAlignment="1">
      <alignment horizontal="center" vertical="top"/>
    </xf>
  </cellXfs>
  <cellStyles count="3">
    <cellStyle name="Currency" xfId="1" builtinId="4"/>
    <cellStyle name="Hyperlink" xfId="2" builtinId="8"/>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FFFFFF"/>
      <rgbColor rgb="FFBFBFBF"/>
      <rgbColor rgb="FFAAAAAA"/>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800100</xdr:colOff>
      <xdr:row>0</xdr:row>
      <xdr:rowOff>66675</xdr:rowOff>
    </xdr:from>
    <xdr:to>
      <xdr:col>2</xdr:col>
      <xdr:colOff>847725</xdr:colOff>
      <xdr:row>1</xdr:row>
      <xdr:rowOff>102891</xdr:rowOff>
    </xdr:to>
    <xdr:sp macro="" textlink="">
      <xdr:nvSpPr>
        <xdr:cNvPr id="2" name="Shape 2">
          <a:extLst>
            <a:ext uri="{FF2B5EF4-FFF2-40B4-BE49-F238E27FC236}">
              <a16:creationId xmlns:a16="http://schemas.microsoft.com/office/drawing/2014/main" id="{80BD08F4-4386-4B3A-BD22-7D103F8F213D}"/>
            </a:ext>
          </a:extLst>
        </xdr:cNvPr>
        <xdr:cNvSpPr/>
      </xdr:nvSpPr>
      <xdr:spPr>
        <a:xfrm>
          <a:off x="1952625" y="523875"/>
          <a:ext cx="2266950" cy="264816"/>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sp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lang="en-US" sz="1100" b="1" i="0" u="none" strike="noStrike" cap="none" spc="0" baseline="0">
              <a:ln>
                <a:noFill/>
              </a:ln>
              <a:solidFill>
                <a:srgbClr val="000000"/>
              </a:solidFill>
              <a:uFillTx/>
              <a:latin typeface="+mn-lt"/>
              <a:ea typeface="+mn-ea"/>
              <a:cs typeface="+mn-cs"/>
              <a:sym typeface="Helvetica"/>
            </a:rPr>
            <a:t>Iteration Planner</a:t>
          </a:r>
          <a:endParaRPr sz="1100" b="1" i="0" u="none" strike="noStrike" cap="none" spc="0" baseline="0">
            <a:ln>
              <a:noFill/>
            </a:ln>
            <a:solidFill>
              <a:srgbClr val="000000"/>
            </a:solidFill>
            <a:uFillTx/>
            <a:latin typeface="+mn-lt"/>
            <a:ea typeface="+mn-ea"/>
            <a:cs typeface="+mn-cs"/>
            <a:sym typeface="Helvetica"/>
          </a:endParaRPr>
        </a:p>
      </xdr:txBody>
    </xdr:sp>
    <xdr:clientData/>
  </xdr:twoCellAnchor>
  <xdr:twoCellAnchor>
    <xdr:from>
      <xdr:col>5</xdr:col>
      <xdr:colOff>590550</xdr:colOff>
      <xdr:row>0</xdr:row>
      <xdr:rowOff>47626</xdr:rowOff>
    </xdr:from>
    <xdr:to>
      <xdr:col>6</xdr:col>
      <xdr:colOff>577228</xdr:colOff>
      <xdr:row>1</xdr:row>
      <xdr:rowOff>104776</xdr:rowOff>
    </xdr:to>
    <xdr:sp macro="" textlink="">
      <xdr:nvSpPr>
        <xdr:cNvPr id="3" name="Shape 5">
          <a:extLst>
            <a:ext uri="{FF2B5EF4-FFF2-40B4-BE49-F238E27FC236}">
              <a16:creationId xmlns:a16="http://schemas.microsoft.com/office/drawing/2014/main" id="{F8360A98-0CBB-440B-A039-DDD2CBEA5EB3}"/>
            </a:ext>
          </a:extLst>
        </xdr:cNvPr>
        <xdr:cNvSpPr/>
      </xdr:nvSpPr>
      <xdr:spPr>
        <a:xfrm>
          <a:off x="8258175" y="504826"/>
          <a:ext cx="1072528" cy="285750"/>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1" i="0" u="none" strike="noStrike" cap="none" spc="0" baseline="0">
              <a:ln>
                <a:noFill/>
              </a:ln>
              <a:solidFill>
                <a:srgbClr val="000000"/>
              </a:solidFill>
              <a:uFillTx/>
              <a:latin typeface="+mn-lt"/>
              <a:ea typeface="+mn-ea"/>
              <a:cs typeface="+mn-cs"/>
              <a:sym typeface="Helvetica"/>
            </a:rPr>
            <a:t>Team Planner</a:t>
          </a:r>
        </a:p>
      </xdr:txBody>
    </xdr:sp>
    <xdr:clientData/>
  </xdr:twoCellAnchor>
  <xdr:twoCellAnchor>
    <xdr:from>
      <xdr:col>9</xdr:col>
      <xdr:colOff>285750</xdr:colOff>
      <xdr:row>0</xdr:row>
      <xdr:rowOff>38100</xdr:rowOff>
    </xdr:from>
    <xdr:to>
      <xdr:col>10</xdr:col>
      <xdr:colOff>766757</xdr:colOff>
      <xdr:row>1</xdr:row>
      <xdr:rowOff>74316</xdr:rowOff>
    </xdr:to>
    <xdr:sp macro="" textlink="">
      <xdr:nvSpPr>
        <xdr:cNvPr id="4" name="Shape 6">
          <a:extLst>
            <a:ext uri="{FF2B5EF4-FFF2-40B4-BE49-F238E27FC236}">
              <a16:creationId xmlns:a16="http://schemas.microsoft.com/office/drawing/2014/main" id="{513F1899-8437-4196-A024-CC03DAF2514C}"/>
            </a:ext>
          </a:extLst>
        </xdr:cNvPr>
        <xdr:cNvSpPr/>
      </xdr:nvSpPr>
      <xdr:spPr>
        <a:xfrm>
          <a:off x="11982450" y="495300"/>
          <a:ext cx="1804982" cy="264816"/>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sp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1" i="0" u="none" strike="noStrike" cap="none" spc="0" baseline="0">
              <a:ln>
                <a:noFill/>
              </a:ln>
              <a:solidFill>
                <a:srgbClr val="000000"/>
              </a:solidFill>
              <a:uFillTx/>
              <a:latin typeface="+mn-lt"/>
              <a:ea typeface="+mn-ea"/>
              <a:cs typeface="+mn-cs"/>
              <a:sym typeface="Helvetica"/>
            </a:rPr>
            <a:t>Government Estimate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0</xdr:row>
      <xdr:rowOff>66675</xdr:rowOff>
    </xdr:from>
    <xdr:to>
      <xdr:col>1</xdr:col>
      <xdr:colOff>847725</xdr:colOff>
      <xdr:row>1</xdr:row>
      <xdr:rowOff>102891</xdr:rowOff>
    </xdr:to>
    <xdr:sp macro="" textlink="">
      <xdr:nvSpPr>
        <xdr:cNvPr id="2" name="Shape 2">
          <a:extLst>
            <a:ext uri="{FF2B5EF4-FFF2-40B4-BE49-F238E27FC236}">
              <a16:creationId xmlns:a16="http://schemas.microsoft.com/office/drawing/2014/main" id="{1D046DFC-15D6-4174-9D35-C2BE6B9C27BD}"/>
            </a:ext>
          </a:extLst>
        </xdr:cNvPr>
        <xdr:cNvSpPr/>
      </xdr:nvSpPr>
      <xdr:spPr>
        <a:xfrm>
          <a:off x="1952625" y="523875"/>
          <a:ext cx="2266950" cy="264816"/>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sp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lang="en-US" sz="1100" b="1" i="0" u="none" strike="noStrike" cap="none" spc="0" baseline="0">
              <a:ln>
                <a:noFill/>
              </a:ln>
              <a:solidFill>
                <a:srgbClr val="000000"/>
              </a:solidFill>
              <a:uFillTx/>
              <a:latin typeface="+mn-lt"/>
              <a:ea typeface="+mn-ea"/>
              <a:cs typeface="+mn-cs"/>
              <a:sym typeface="Helvetica"/>
            </a:rPr>
            <a:t>Iteration Planner</a:t>
          </a:r>
          <a:endParaRPr sz="1100" b="1" i="0" u="none" strike="noStrike" cap="none" spc="0" baseline="0">
            <a:ln>
              <a:noFill/>
            </a:ln>
            <a:solidFill>
              <a:srgbClr val="000000"/>
            </a:solidFill>
            <a:uFillTx/>
            <a:latin typeface="+mn-lt"/>
            <a:ea typeface="+mn-ea"/>
            <a:cs typeface="+mn-cs"/>
            <a:sym typeface="Helvetica"/>
          </a:endParaRPr>
        </a:p>
      </xdr:txBody>
    </xdr:sp>
    <xdr:clientData/>
  </xdr:twoCellAnchor>
  <xdr:twoCellAnchor>
    <xdr:from>
      <xdr:col>4</xdr:col>
      <xdr:colOff>590550</xdr:colOff>
      <xdr:row>0</xdr:row>
      <xdr:rowOff>47626</xdr:rowOff>
    </xdr:from>
    <xdr:to>
      <xdr:col>5</xdr:col>
      <xdr:colOff>577228</xdr:colOff>
      <xdr:row>1</xdr:row>
      <xdr:rowOff>104776</xdr:rowOff>
    </xdr:to>
    <xdr:sp macro="" textlink="">
      <xdr:nvSpPr>
        <xdr:cNvPr id="3" name="Shape 5">
          <a:extLst>
            <a:ext uri="{FF2B5EF4-FFF2-40B4-BE49-F238E27FC236}">
              <a16:creationId xmlns:a16="http://schemas.microsoft.com/office/drawing/2014/main" id="{8CE85EC9-D0F3-464D-BED0-246EF23F1423}"/>
            </a:ext>
          </a:extLst>
        </xdr:cNvPr>
        <xdr:cNvSpPr/>
      </xdr:nvSpPr>
      <xdr:spPr>
        <a:xfrm>
          <a:off x="8258175" y="504826"/>
          <a:ext cx="1072528" cy="285750"/>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1" i="0" u="none" strike="noStrike" cap="none" spc="0" baseline="0">
              <a:ln>
                <a:noFill/>
              </a:ln>
              <a:solidFill>
                <a:srgbClr val="000000"/>
              </a:solidFill>
              <a:uFillTx/>
              <a:latin typeface="+mn-lt"/>
              <a:ea typeface="+mn-ea"/>
              <a:cs typeface="+mn-cs"/>
              <a:sym typeface="Helvetica"/>
            </a:rPr>
            <a:t>Team Planner</a:t>
          </a:r>
        </a:p>
      </xdr:txBody>
    </xdr:sp>
    <xdr:clientData/>
  </xdr:twoCellAnchor>
  <xdr:twoCellAnchor>
    <xdr:from>
      <xdr:col>8</xdr:col>
      <xdr:colOff>285750</xdr:colOff>
      <xdr:row>0</xdr:row>
      <xdr:rowOff>38100</xdr:rowOff>
    </xdr:from>
    <xdr:to>
      <xdr:col>9</xdr:col>
      <xdr:colOff>766757</xdr:colOff>
      <xdr:row>1</xdr:row>
      <xdr:rowOff>74316</xdr:rowOff>
    </xdr:to>
    <xdr:sp macro="" textlink="">
      <xdr:nvSpPr>
        <xdr:cNvPr id="4" name="Shape 6">
          <a:extLst>
            <a:ext uri="{FF2B5EF4-FFF2-40B4-BE49-F238E27FC236}">
              <a16:creationId xmlns:a16="http://schemas.microsoft.com/office/drawing/2014/main" id="{31D2C1FA-B869-4C69-90CE-C14F03983EA5}"/>
            </a:ext>
          </a:extLst>
        </xdr:cNvPr>
        <xdr:cNvSpPr/>
      </xdr:nvSpPr>
      <xdr:spPr>
        <a:xfrm>
          <a:off x="11982450" y="495300"/>
          <a:ext cx="1804982" cy="264816"/>
        </a:xfrm>
        <a:prstGeom prst="rect">
          <a:avLst/>
        </a:prstGeom>
        <a:solidFill>
          <a:srgbClr val="FFFFFF"/>
        </a:solidFill>
        <a:ln w="25400" cap="flat">
          <a:solidFill>
            <a:schemeClr val="accent1"/>
          </a:solidFill>
          <a:prstDash val="solid"/>
          <a:round/>
        </a:ln>
        <a:effectLst>
          <a:outerShdw blurRad="38100" dist="25400" dir="5400000" rotWithShape="0">
            <a:srgbClr val="000000">
              <a:alpha val="50000"/>
            </a:srgbClr>
          </a:outerShdw>
        </a:effectLst>
        <a:extLst>
          <a:ext uri="{C572A759-6A51-4108-AA02-DFA0A04FC94B}">
            <ma14:wrappingTextBoxFlag xmlns="" xmlns:ma14="http://schemas.microsoft.com/office/mac/drawingml/2011/main" val="1"/>
          </a:ext>
        </a:extLst>
      </xdr:spPr>
      <xdr:txBody>
        <a:bodyPr wrap="square" lIns="50800" tIns="50800" rIns="50800" bIns="50800" numCol="1" anchor="t">
          <a:sp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1" i="0" u="none" strike="noStrike" cap="none" spc="0" baseline="0">
              <a:ln>
                <a:noFill/>
              </a:ln>
              <a:solidFill>
                <a:srgbClr val="000000"/>
              </a:solidFill>
              <a:uFillTx/>
              <a:latin typeface="+mn-lt"/>
              <a:ea typeface="+mn-ea"/>
              <a:cs typeface="+mn-cs"/>
              <a:sym typeface="Helvetica"/>
            </a:rPr>
            <a:t>Government Estimate</a:t>
          </a:r>
        </a:p>
      </xdr:txBody>
    </xdr:sp>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EF6D4-67FB-4096-8C2D-6B50E7138D5D}">
  <sheetPr codeName="Sheet5"/>
  <dimension ref="A1:B51"/>
  <sheetViews>
    <sheetView tabSelected="1" zoomScaleNormal="100" workbookViewId="0">
      <selection sqref="A1:XFD1048576"/>
    </sheetView>
  </sheetViews>
  <sheetFormatPr defaultRowHeight="13" x14ac:dyDescent="0.25"/>
  <cols>
    <col min="1" max="1" width="155.36328125" style="18" customWidth="1"/>
    <col min="2" max="2" width="8.7265625" style="27"/>
    <col min="3" max="16384" width="8.7265625" style="18"/>
  </cols>
  <sheetData>
    <row r="1" spans="1:1" ht="31" x14ac:dyDescent="0.25">
      <c r="A1" s="26" t="s">
        <v>75</v>
      </c>
    </row>
    <row r="2" spans="1:1" ht="24" x14ac:dyDescent="0.25">
      <c r="A2" s="28" t="s">
        <v>76</v>
      </c>
    </row>
    <row r="4" spans="1:1" ht="23.5" x14ac:dyDescent="0.25">
      <c r="A4" s="29" t="s">
        <v>77</v>
      </c>
    </row>
    <row r="5" spans="1:1" ht="96" x14ac:dyDescent="0.25">
      <c r="A5" s="28" t="s">
        <v>102</v>
      </c>
    </row>
    <row r="6" spans="1:1" ht="17.5" x14ac:dyDescent="0.25">
      <c r="A6" s="30" t="s">
        <v>78</v>
      </c>
    </row>
    <row r="7" spans="1:1" x14ac:dyDescent="0.25">
      <c r="A7" s="28" t="s">
        <v>79</v>
      </c>
    </row>
    <row r="8" spans="1:1" x14ac:dyDescent="0.25">
      <c r="A8" s="31"/>
    </row>
    <row r="9" spans="1:1" x14ac:dyDescent="0.25">
      <c r="A9" s="32" t="s">
        <v>109</v>
      </c>
    </row>
    <row r="10" spans="1:1" x14ac:dyDescent="0.25">
      <c r="A10" s="33" t="s">
        <v>80</v>
      </c>
    </row>
    <row r="11" spans="1:1" x14ac:dyDescent="0.25">
      <c r="A11" s="31"/>
    </row>
    <row r="12" spans="1:1" x14ac:dyDescent="0.25">
      <c r="A12" s="32" t="s">
        <v>110</v>
      </c>
    </row>
    <row r="13" spans="1:1" x14ac:dyDescent="0.25">
      <c r="A13" s="31"/>
    </row>
    <row r="14" spans="1:1" ht="24" x14ac:dyDescent="0.25">
      <c r="A14" s="32" t="s">
        <v>111</v>
      </c>
    </row>
    <row r="15" spans="1:1" x14ac:dyDescent="0.25">
      <c r="A15" s="33" t="s">
        <v>81</v>
      </c>
    </row>
    <row r="16" spans="1:1" x14ac:dyDescent="0.25">
      <c r="A16" s="31"/>
    </row>
    <row r="17" spans="1:1" ht="24" x14ac:dyDescent="0.25">
      <c r="A17" s="32" t="s">
        <v>112</v>
      </c>
    </row>
    <row r="18" spans="1:1" x14ac:dyDescent="0.25">
      <c r="A18" s="33" t="s">
        <v>82</v>
      </c>
    </row>
    <row r="19" spans="1:1" x14ac:dyDescent="0.25">
      <c r="A19" s="31"/>
    </row>
    <row r="20" spans="1:1" x14ac:dyDescent="0.25">
      <c r="A20" s="32" t="s">
        <v>113</v>
      </c>
    </row>
    <row r="21" spans="1:1" x14ac:dyDescent="0.25">
      <c r="A21" s="33" t="s">
        <v>83</v>
      </c>
    </row>
    <row r="22" spans="1:1" x14ac:dyDescent="0.25">
      <c r="A22" s="31"/>
    </row>
    <row r="23" spans="1:1" x14ac:dyDescent="0.25">
      <c r="A23" s="32" t="s">
        <v>114</v>
      </c>
    </row>
    <row r="24" spans="1:1" x14ac:dyDescent="0.25">
      <c r="A24" s="33" t="s">
        <v>84</v>
      </c>
    </row>
    <row r="26" spans="1:1" ht="23.5" x14ac:dyDescent="0.25">
      <c r="A26" s="29" t="s">
        <v>85</v>
      </c>
    </row>
    <row r="27" spans="1:1" x14ac:dyDescent="0.25">
      <c r="A27" s="34" t="s">
        <v>86</v>
      </c>
    </row>
    <row r="28" spans="1:1" x14ac:dyDescent="0.25">
      <c r="A28" s="34" t="s">
        <v>87</v>
      </c>
    </row>
    <row r="29" spans="1:1" x14ac:dyDescent="0.25">
      <c r="A29" s="31"/>
    </row>
    <row r="30" spans="1:1" x14ac:dyDescent="0.25">
      <c r="A30" s="34" t="s">
        <v>88</v>
      </c>
    </row>
    <row r="31" spans="1:1" x14ac:dyDescent="0.25">
      <c r="A31" s="33" t="s">
        <v>89</v>
      </c>
    </row>
    <row r="33" spans="1:2" ht="23" customHeight="1" x14ac:dyDescent="0.25">
      <c r="A33" s="35" t="s">
        <v>103</v>
      </c>
    </row>
    <row r="34" spans="1:2" ht="108" x14ac:dyDescent="0.25">
      <c r="A34" s="36" t="s">
        <v>115</v>
      </c>
    </row>
    <row r="36" spans="1:2" ht="23.5" x14ac:dyDescent="0.25">
      <c r="A36" s="29" t="s">
        <v>101</v>
      </c>
    </row>
    <row r="37" spans="1:2" ht="36" x14ac:dyDescent="0.25">
      <c r="A37" s="28" t="s">
        <v>90</v>
      </c>
    </row>
    <row r="39" spans="1:2" ht="17.5" x14ac:dyDescent="0.25">
      <c r="A39" s="30" t="s">
        <v>91</v>
      </c>
    </row>
    <row r="40" spans="1:2" x14ac:dyDescent="0.25">
      <c r="A40" s="28" t="s">
        <v>92</v>
      </c>
    </row>
    <row r="41" spans="1:2" ht="13.5" thickBot="1" x14ac:dyDescent="0.3"/>
    <row r="42" spans="1:2" ht="13.5" thickBot="1" x14ac:dyDescent="0.3">
      <c r="A42" s="37" t="s">
        <v>91</v>
      </c>
    </row>
    <row r="43" spans="1:2" ht="13.5" thickBot="1" x14ac:dyDescent="0.3">
      <c r="A43" s="38" t="s">
        <v>93</v>
      </c>
    </row>
    <row r="44" spans="1:2" ht="13.5" thickBot="1" x14ac:dyDescent="0.3">
      <c r="A44" s="38" t="s">
        <v>94</v>
      </c>
    </row>
    <row r="45" spans="1:2" ht="13.5" thickBot="1" x14ac:dyDescent="0.3"/>
    <row r="46" spans="1:2" ht="13.5" thickBot="1" x14ac:dyDescent="0.3">
      <c r="A46" s="37" t="s">
        <v>95</v>
      </c>
      <c r="B46" s="39" t="s">
        <v>104</v>
      </c>
    </row>
    <row r="47" spans="1:2" ht="13.5" thickBot="1" x14ac:dyDescent="0.3">
      <c r="A47" s="38" t="s">
        <v>96</v>
      </c>
      <c r="B47" s="40" t="s">
        <v>105</v>
      </c>
    </row>
    <row r="48" spans="1:2" ht="13.5" thickBot="1" x14ac:dyDescent="0.3">
      <c r="A48" s="38" t="s">
        <v>97</v>
      </c>
      <c r="B48" s="40" t="s">
        <v>106</v>
      </c>
    </row>
    <row r="49" spans="1:2" ht="13.5" thickBot="1" x14ac:dyDescent="0.3">
      <c r="A49" s="38" t="s">
        <v>98</v>
      </c>
      <c r="B49" s="41">
        <v>88180</v>
      </c>
    </row>
    <row r="50" spans="1:2" ht="13.5" thickBot="1" x14ac:dyDescent="0.3">
      <c r="A50" s="38" t="s">
        <v>99</v>
      </c>
      <c r="B50" s="40" t="s">
        <v>107</v>
      </c>
    </row>
    <row r="51" spans="1:2" ht="13.5" thickBot="1" x14ac:dyDescent="0.3">
      <c r="A51" s="38" t="s">
        <v>100</v>
      </c>
      <c r="B51" s="41">
        <v>705440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1AE5-5061-4377-AB31-8AD9C97C08BD}">
  <sheetPr codeName="Sheet4"/>
  <dimension ref="A1:F39"/>
  <sheetViews>
    <sheetView zoomScaleNormal="100" workbookViewId="0">
      <selection activeCell="D9" sqref="D9:D10"/>
    </sheetView>
  </sheetViews>
  <sheetFormatPr defaultRowHeight="13" x14ac:dyDescent="0.25"/>
  <cols>
    <col min="1" max="1" width="41.1796875" style="18" customWidth="1"/>
    <col min="2" max="2" width="16.1796875" style="18" customWidth="1"/>
    <col min="3" max="3" width="45.81640625" style="18" customWidth="1"/>
    <col min="4" max="4" width="43.26953125" style="18" customWidth="1"/>
    <col min="5" max="16384" width="8.7265625" style="18"/>
  </cols>
  <sheetData>
    <row r="1" spans="1:6" ht="15.5" x14ac:dyDescent="0.25">
      <c r="A1" s="93" t="s">
        <v>71</v>
      </c>
      <c r="B1" s="93"/>
    </row>
    <row r="2" spans="1:6" ht="16" customHeight="1" x14ac:dyDescent="0.25">
      <c r="A2" s="94" t="s">
        <v>108</v>
      </c>
      <c r="B2" s="93"/>
    </row>
    <row r="3" spans="1:6" ht="33.5" customHeight="1" x14ac:dyDescent="0.25">
      <c r="A3" s="93"/>
      <c r="B3" s="93"/>
    </row>
    <row r="4" spans="1:6" ht="17.25" customHeight="1" thickBot="1" x14ac:dyDescent="0.3">
      <c r="A4" s="19" t="s">
        <v>34</v>
      </c>
      <c r="B4" s="20">
        <v>150</v>
      </c>
      <c r="C4" s="21"/>
    </row>
    <row r="5" spans="1:6" ht="17.25" customHeight="1" thickTop="1" thickBot="1" x14ac:dyDescent="0.3">
      <c r="A5" s="3" t="s">
        <v>35</v>
      </c>
      <c r="B5" s="22">
        <v>175</v>
      </c>
      <c r="D5" s="23"/>
    </row>
    <row r="6" spans="1:6" ht="17.25" customHeight="1" thickTop="1" thickBot="1" x14ac:dyDescent="0.3">
      <c r="A6" s="3" t="s">
        <v>36</v>
      </c>
      <c r="B6" s="22">
        <v>200</v>
      </c>
      <c r="C6" s="92"/>
    </row>
    <row r="7" spans="1:6" ht="17.25" customHeight="1" thickTop="1" thickBot="1" x14ac:dyDescent="0.3">
      <c r="A7" s="3" t="s">
        <v>29</v>
      </c>
      <c r="B7" s="22">
        <v>150</v>
      </c>
      <c r="C7" s="92"/>
      <c r="D7" s="21"/>
      <c r="F7" s="24"/>
    </row>
    <row r="8" spans="1:6" ht="17.25" customHeight="1" thickTop="1" thickBot="1" x14ac:dyDescent="0.3">
      <c r="A8" s="3" t="s">
        <v>37</v>
      </c>
      <c r="B8" s="22">
        <v>175</v>
      </c>
      <c r="C8" s="25"/>
    </row>
    <row r="9" spans="1:6" ht="17.25" customHeight="1" thickTop="1" thickBot="1" x14ac:dyDescent="0.3">
      <c r="A9" s="3" t="s">
        <v>38</v>
      </c>
      <c r="B9" s="22">
        <v>200</v>
      </c>
      <c r="C9" s="25"/>
      <c r="D9" s="92"/>
    </row>
    <row r="10" spans="1:6" ht="17.25" customHeight="1" thickTop="1" thickBot="1" x14ac:dyDescent="0.3">
      <c r="A10" s="3" t="s">
        <v>39</v>
      </c>
      <c r="B10" s="22">
        <v>150</v>
      </c>
      <c r="C10" s="25"/>
      <c r="D10" s="92"/>
    </row>
    <row r="11" spans="1:6" ht="17.25" customHeight="1" thickTop="1" thickBot="1" x14ac:dyDescent="0.3">
      <c r="A11" s="3" t="s">
        <v>40</v>
      </c>
      <c r="B11" s="22">
        <v>175</v>
      </c>
      <c r="C11" s="25"/>
    </row>
    <row r="12" spans="1:6" ht="17.25" customHeight="1" thickTop="1" thickBot="1" x14ac:dyDescent="0.3">
      <c r="A12" s="3" t="s">
        <v>41</v>
      </c>
      <c r="B12" s="22">
        <v>200</v>
      </c>
      <c r="C12" s="25"/>
    </row>
    <row r="13" spans="1:6" ht="17.25" customHeight="1" thickTop="1" thickBot="1" x14ac:dyDescent="0.3">
      <c r="A13" s="3" t="s">
        <v>42</v>
      </c>
      <c r="B13" s="22">
        <v>150</v>
      </c>
      <c r="C13" s="25"/>
    </row>
    <row r="14" spans="1:6" ht="17.25" customHeight="1" thickTop="1" thickBot="1" x14ac:dyDescent="0.3">
      <c r="A14" s="3" t="s">
        <v>43</v>
      </c>
      <c r="B14" s="22">
        <v>175</v>
      </c>
      <c r="C14" s="25"/>
    </row>
    <row r="15" spans="1:6" ht="17.25" customHeight="1" thickTop="1" thickBot="1" x14ac:dyDescent="0.3">
      <c r="A15" s="3" t="s">
        <v>44</v>
      </c>
      <c r="B15" s="22">
        <v>200</v>
      </c>
      <c r="C15" s="25"/>
    </row>
    <row r="16" spans="1:6" ht="17.25" customHeight="1" thickTop="1" thickBot="1" x14ac:dyDescent="0.3">
      <c r="A16" s="3" t="s">
        <v>45</v>
      </c>
      <c r="B16" s="22">
        <v>150</v>
      </c>
      <c r="C16" s="25"/>
    </row>
    <row r="17" spans="1:3" ht="17.25" customHeight="1" thickTop="1" thickBot="1" x14ac:dyDescent="0.3">
      <c r="A17" s="3" t="s">
        <v>46</v>
      </c>
      <c r="B17" s="22">
        <v>175</v>
      </c>
      <c r="C17" s="25"/>
    </row>
    <row r="18" spans="1:3" ht="17.25" customHeight="1" thickTop="1" thickBot="1" x14ac:dyDescent="0.3">
      <c r="A18" s="3" t="s">
        <v>47</v>
      </c>
      <c r="B18" s="22">
        <v>200</v>
      </c>
      <c r="C18" s="25"/>
    </row>
    <row r="19" spans="1:3" ht="17.25" customHeight="1" thickTop="1" thickBot="1" x14ac:dyDescent="0.3">
      <c r="A19" s="3" t="s">
        <v>48</v>
      </c>
      <c r="B19" s="22">
        <v>150</v>
      </c>
      <c r="C19" s="25"/>
    </row>
    <row r="20" spans="1:3" ht="17.25" customHeight="1" thickTop="1" thickBot="1" x14ac:dyDescent="0.3">
      <c r="A20" s="3" t="s">
        <v>49</v>
      </c>
      <c r="B20" s="22">
        <v>175</v>
      </c>
      <c r="C20" s="25"/>
    </row>
    <row r="21" spans="1:3" ht="17.25" customHeight="1" thickTop="1" thickBot="1" x14ac:dyDescent="0.3">
      <c r="A21" s="3" t="s">
        <v>50</v>
      </c>
      <c r="B21" s="22">
        <v>200</v>
      </c>
      <c r="C21" s="25"/>
    </row>
    <row r="22" spans="1:3" ht="17.25" customHeight="1" thickTop="1" thickBot="1" x14ac:dyDescent="0.3">
      <c r="A22" s="3" t="s">
        <v>51</v>
      </c>
      <c r="B22" s="22">
        <v>150</v>
      </c>
      <c r="C22" s="25"/>
    </row>
    <row r="23" spans="1:3" ht="17.25" customHeight="1" thickTop="1" thickBot="1" x14ac:dyDescent="0.3">
      <c r="A23" s="3" t="s">
        <v>52</v>
      </c>
      <c r="B23" s="22">
        <v>175</v>
      </c>
      <c r="C23" s="25"/>
    </row>
    <row r="24" spans="1:3" ht="17.25" customHeight="1" thickTop="1" thickBot="1" x14ac:dyDescent="0.3">
      <c r="A24" s="3" t="s">
        <v>30</v>
      </c>
      <c r="B24" s="22">
        <v>200</v>
      </c>
      <c r="C24" s="25"/>
    </row>
    <row r="25" spans="1:3" ht="17.25" customHeight="1" thickTop="1" thickBot="1" x14ac:dyDescent="0.3">
      <c r="A25" s="3" t="s">
        <v>53</v>
      </c>
      <c r="B25" s="22">
        <v>150</v>
      </c>
      <c r="C25" s="25"/>
    </row>
    <row r="26" spans="1:3" ht="17.25" customHeight="1" thickTop="1" thickBot="1" x14ac:dyDescent="0.3">
      <c r="A26" s="3" t="s">
        <v>27</v>
      </c>
      <c r="B26" s="22">
        <v>175</v>
      </c>
      <c r="C26" s="25"/>
    </row>
    <row r="27" spans="1:3" ht="17.25" customHeight="1" thickTop="1" thickBot="1" x14ac:dyDescent="0.3">
      <c r="A27" s="3" t="s">
        <v>26</v>
      </c>
      <c r="B27" s="22">
        <v>200</v>
      </c>
      <c r="C27" s="25"/>
    </row>
    <row r="28" spans="1:3" ht="17.25" customHeight="1" thickTop="1" thickBot="1" x14ac:dyDescent="0.3">
      <c r="A28" s="3" t="s">
        <v>28</v>
      </c>
      <c r="B28" s="22">
        <v>150</v>
      </c>
      <c r="C28" s="25"/>
    </row>
    <row r="29" spans="1:3" ht="17.25" customHeight="1" thickTop="1" thickBot="1" x14ac:dyDescent="0.3">
      <c r="A29" s="3" t="s">
        <v>54</v>
      </c>
      <c r="B29" s="22">
        <v>175</v>
      </c>
      <c r="C29" s="25"/>
    </row>
    <row r="30" spans="1:3" ht="17.25" customHeight="1" thickTop="1" thickBot="1" x14ac:dyDescent="0.3">
      <c r="A30" s="3" t="s">
        <v>55</v>
      </c>
      <c r="B30" s="22">
        <v>200</v>
      </c>
      <c r="C30" s="25"/>
    </row>
    <row r="31" spans="1:3" ht="17.25" customHeight="1" thickTop="1" thickBot="1" x14ac:dyDescent="0.3">
      <c r="A31" s="3" t="s">
        <v>56</v>
      </c>
      <c r="B31" s="22">
        <v>150</v>
      </c>
      <c r="C31" s="25"/>
    </row>
    <row r="32" spans="1:3" ht="17.25" customHeight="1" thickTop="1" thickBot="1" x14ac:dyDescent="0.3">
      <c r="A32" s="3" t="s">
        <v>57</v>
      </c>
      <c r="B32" s="22">
        <v>175</v>
      </c>
      <c r="C32" s="25"/>
    </row>
    <row r="33" spans="1:3" ht="17.25" customHeight="1" thickTop="1" thickBot="1" x14ac:dyDescent="0.3">
      <c r="A33" s="3" t="s">
        <v>58</v>
      </c>
      <c r="B33" s="22">
        <v>200</v>
      </c>
      <c r="C33" s="25"/>
    </row>
    <row r="34" spans="1:3" ht="17.25" customHeight="1" thickTop="1" thickBot="1" x14ac:dyDescent="0.3">
      <c r="A34" s="3" t="s">
        <v>59</v>
      </c>
      <c r="B34" s="22">
        <v>150</v>
      </c>
      <c r="C34" s="25"/>
    </row>
    <row r="35" spans="1:3" ht="17.25" customHeight="1" thickTop="1" thickBot="1" x14ac:dyDescent="0.3">
      <c r="A35" s="3" t="s">
        <v>31</v>
      </c>
      <c r="B35" s="22">
        <v>175</v>
      </c>
      <c r="C35" s="25"/>
    </row>
    <row r="36" spans="1:3" ht="17.25" customHeight="1" thickTop="1" thickBot="1" x14ac:dyDescent="0.3">
      <c r="A36" s="3" t="s">
        <v>60</v>
      </c>
      <c r="B36" s="22">
        <v>200</v>
      </c>
      <c r="C36" s="25"/>
    </row>
    <row r="37" spans="1:3" ht="17.25" customHeight="1" thickTop="1" thickBot="1" x14ac:dyDescent="0.3">
      <c r="A37" s="3" t="s">
        <v>32</v>
      </c>
      <c r="B37" s="22">
        <v>150</v>
      </c>
      <c r="C37" s="25"/>
    </row>
    <row r="38" spans="1:3" ht="17.25" customHeight="1" thickTop="1" thickBot="1" x14ac:dyDescent="0.3">
      <c r="A38" s="3" t="s">
        <v>61</v>
      </c>
      <c r="B38" s="22">
        <v>175</v>
      </c>
      <c r="C38" s="25"/>
    </row>
    <row r="39" spans="1:3" ht="15" thickTop="1" x14ac:dyDescent="0.25">
      <c r="A39" s="3" t="s">
        <v>33</v>
      </c>
      <c r="B39" s="22">
        <v>200</v>
      </c>
      <c r="C39" s="25"/>
    </row>
  </sheetData>
  <mergeCells count="4">
    <mergeCell ref="D9:D10"/>
    <mergeCell ref="A1:B1"/>
    <mergeCell ref="C6:C7"/>
    <mergeCell ref="A2:B3"/>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FE324-DC59-4577-B881-6DD96FBF83DE}">
  <sheetPr codeName="Sheet2">
    <pageSetUpPr fitToPage="1"/>
  </sheetPr>
  <dimension ref="A3:IW25"/>
  <sheetViews>
    <sheetView showGridLines="0" zoomScale="70" zoomScaleNormal="70" zoomScalePageLayoutView="125" workbookViewId="0">
      <selection sqref="A1:XFD1048576"/>
    </sheetView>
  </sheetViews>
  <sheetFormatPr defaultColWidth="16.26953125" defaultRowHeight="18" customHeight="1" x14ac:dyDescent="0.25"/>
  <cols>
    <col min="1" max="1" width="17.26953125" style="18" customWidth="1"/>
    <col min="2" max="2" width="33.26953125" style="43" customWidth="1"/>
    <col min="3" max="3" width="23.81640625" style="43" customWidth="1"/>
    <col min="4" max="4" width="11.54296875" style="43" customWidth="1"/>
    <col min="5" max="5" width="29" style="43" customWidth="1"/>
    <col min="6" max="8" width="16.26953125" style="43" customWidth="1"/>
    <col min="9" max="9" width="11.54296875" style="43" customWidth="1"/>
    <col min="10" max="10" width="19.81640625" style="43" customWidth="1"/>
    <col min="11" max="257" width="16.26953125" style="43" customWidth="1"/>
    <col min="258" max="16384" width="16.26953125" style="18"/>
  </cols>
  <sheetData>
    <row r="3" spans="2:257" s="27" customFormat="1" ht="40.5" customHeight="1" thickBot="1" x14ac:dyDescent="0.3">
      <c r="B3" s="5" t="s">
        <v>116</v>
      </c>
      <c r="C3" s="5" t="s">
        <v>95</v>
      </c>
      <c r="D3" s="42"/>
      <c r="E3" s="4" t="s">
        <v>11</v>
      </c>
      <c r="F3" s="5" t="s">
        <v>117</v>
      </c>
      <c r="G3" s="5" t="s">
        <v>12</v>
      </c>
      <c r="H3" s="5" t="s">
        <v>118</v>
      </c>
      <c r="I3" s="42"/>
      <c r="J3" s="5" t="s">
        <v>116</v>
      </c>
      <c r="K3" s="5" t="s">
        <v>95</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row>
    <row r="4" spans="2:257" ht="18" customHeight="1" thickTop="1" x14ac:dyDescent="0.35">
      <c r="B4" s="1" t="s">
        <v>119</v>
      </c>
      <c r="C4" s="6">
        <v>11</v>
      </c>
      <c r="E4" s="3" t="s">
        <v>26</v>
      </c>
      <c r="F4" s="44">
        <f>VLOOKUP(E4,'Roles &amp; Rates'!A4:B39,2,FALSE)</f>
        <v>200</v>
      </c>
      <c r="G4" s="45">
        <v>20</v>
      </c>
      <c r="H4" s="9">
        <f t="shared" ref="H4:H15" si="0">F4*G4</f>
        <v>4000</v>
      </c>
      <c r="J4" s="1" t="s">
        <v>120</v>
      </c>
      <c r="K4" s="16">
        <f>H16</f>
        <v>134000</v>
      </c>
    </row>
    <row r="5" spans="2:257" ht="18" customHeight="1" x14ac:dyDescent="0.35">
      <c r="B5" s="2" t="s">
        <v>121</v>
      </c>
      <c r="C5" s="7">
        <v>1</v>
      </c>
      <c r="E5" s="3" t="s">
        <v>27</v>
      </c>
      <c r="F5" s="44">
        <f>VLOOKUP(E5,'Roles &amp; Rates'!A5:B40,2,FALSE)</f>
        <v>175</v>
      </c>
      <c r="G5" s="46">
        <v>80</v>
      </c>
      <c r="H5" s="9">
        <f t="shared" si="0"/>
        <v>14000</v>
      </c>
      <c r="J5" s="2" t="s">
        <v>121</v>
      </c>
      <c r="K5" s="11">
        <f>C5</f>
        <v>1</v>
      </c>
    </row>
    <row r="6" spans="2:257" ht="18" customHeight="1" x14ac:dyDescent="0.35">
      <c r="B6" s="2" t="s">
        <v>122</v>
      </c>
      <c r="C6" s="7" t="s">
        <v>13</v>
      </c>
      <c r="E6" s="3" t="s">
        <v>29</v>
      </c>
      <c r="F6" s="44">
        <f>VLOOKUP(E6,'Roles &amp; Rates'!A6:B41,2,FALSE)</f>
        <v>150</v>
      </c>
      <c r="G6" s="46">
        <v>80</v>
      </c>
      <c r="H6" s="9">
        <f t="shared" si="0"/>
        <v>12000</v>
      </c>
      <c r="J6" s="3" t="s">
        <v>123</v>
      </c>
      <c r="K6" s="12">
        <v>26</v>
      </c>
    </row>
    <row r="7" spans="2:257" ht="18" customHeight="1" x14ac:dyDescent="0.35">
      <c r="B7" s="2" t="s">
        <v>14</v>
      </c>
      <c r="C7" s="7">
        <v>2</v>
      </c>
      <c r="E7" s="3" t="s">
        <v>30</v>
      </c>
      <c r="F7" s="44">
        <f>VLOOKUP(E7,'Roles &amp; Rates'!A7:B42,2,FALSE)</f>
        <v>200</v>
      </c>
      <c r="G7" s="7">
        <v>80</v>
      </c>
      <c r="H7" s="9">
        <f t="shared" si="0"/>
        <v>16000</v>
      </c>
      <c r="J7" s="2" t="s">
        <v>15</v>
      </c>
      <c r="K7" s="17">
        <f>K4*K5*K6</f>
        <v>3484000</v>
      </c>
    </row>
    <row r="8" spans="2:257" ht="18" customHeight="1" x14ac:dyDescent="0.35">
      <c r="B8" s="2" t="s">
        <v>16</v>
      </c>
      <c r="C8" s="7">
        <v>12</v>
      </c>
      <c r="E8" s="3" t="s">
        <v>53</v>
      </c>
      <c r="F8" s="44">
        <f>VLOOKUP(E8,'Roles &amp; Rates'!A8:B43,2,FALSE)</f>
        <v>150</v>
      </c>
      <c r="G8" s="7">
        <v>160</v>
      </c>
      <c r="H8" s="9">
        <f t="shared" si="0"/>
        <v>24000</v>
      </c>
      <c r="J8" s="2" t="s">
        <v>17</v>
      </c>
      <c r="K8" s="17">
        <f>C9*K7</f>
        <v>0</v>
      </c>
    </row>
    <row r="9" spans="2:257" ht="18" customHeight="1" x14ac:dyDescent="0.35">
      <c r="B9" s="2" t="s">
        <v>18</v>
      </c>
      <c r="C9" s="8">
        <v>0</v>
      </c>
      <c r="E9" s="3" t="s">
        <v>40</v>
      </c>
      <c r="F9" s="44">
        <f>VLOOKUP(E9,'Roles &amp; Rates'!A9:B44,2,FALSE)</f>
        <v>175</v>
      </c>
      <c r="G9" s="7">
        <v>80</v>
      </c>
      <c r="H9" s="9">
        <f t="shared" si="0"/>
        <v>14000</v>
      </c>
      <c r="J9" s="2" t="s">
        <v>72</v>
      </c>
      <c r="K9" s="17">
        <f>K7+K8</f>
        <v>3484000</v>
      </c>
    </row>
    <row r="10" spans="2:257" ht="18" customHeight="1" x14ac:dyDescent="0.25">
      <c r="E10" s="3" t="s">
        <v>32</v>
      </c>
      <c r="F10" s="44">
        <f>VLOOKUP(E10,'Roles &amp; Rates'!A10:B45,2,FALSE)</f>
        <v>150</v>
      </c>
      <c r="G10" s="7">
        <v>80</v>
      </c>
      <c r="H10" s="9">
        <f t="shared" si="0"/>
        <v>12000</v>
      </c>
    </row>
    <row r="11" spans="2:257" ht="18" customHeight="1" x14ac:dyDescent="0.35">
      <c r="E11" s="3" t="s">
        <v>33</v>
      </c>
      <c r="F11" s="44">
        <f>VLOOKUP(E11,'Roles &amp; Rates'!A11:B46,2,FALSE)</f>
        <v>200</v>
      </c>
      <c r="G11" s="7">
        <v>160</v>
      </c>
      <c r="H11" s="9">
        <f t="shared" si="0"/>
        <v>32000</v>
      </c>
      <c r="J11" s="2" t="s">
        <v>5</v>
      </c>
      <c r="K11" s="17">
        <v>20000</v>
      </c>
    </row>
    <row r="12" spans="2:257" ht="18" customHeight="1" x14ac:dyDescent="0.35">
      <c r="E12" s="15" t="s">
        <v>51</v>
      </c>
      <c r="F12" s="44">
        <f>VLOOKUP(E12,'Roles &amp; Rates'!A12:B47,2,FALSE)</f>
        <v>150</v>
      </c>
      <c r="G12" s="7">
        <v>40</v>
      </c>
      <c r="H12" s="9">
        <f t="shared" si="0"/>
        <v>6000</v>
      </c>
      <c r="J12" s="2" t="s">
        <v>7</v>
      </c>
      <c r="K12" s="17">
        <v>10000</v>
      </c>
    </row>
    <row r="13" spans="2:257" ht="18" customHeight="1" x14ac:dyDescent="0.35">
      <c r="E13" s="15" t="s">
        <v>4</v>
      </c>
      <c r="F13" s="47"/>
      <c r="G13" s="7"/>
      <c r="H13" s="9">
        <f t="shared" si="0"/>
        <v>0</v>
      </c>
      <c r="J13" s="2" t="s">
        <v>19</v>
      </c>
      <c r="K13" s="17">
        <f>SUM(K11:K12)</f>
        <v>30000</v>
      </c>
    </row>
    <row r="14" spans="2:257" ht="18" customHeight="1" thickBot="1" x14ac:dyDescent="0.3">
      <c r="E14" s="15" t="s">
        <v>4</v>
      </c>
      <c r="F14" s="47"/>
      <c r="G14" s="7"/>
      <c r="H14" s="9">
        <f t="shared" si="0"/>
        <v>0</v>
      </c>
      <c r="J14" s="48"/>
      <c r="K14" s="48"/>
    </row>
    <row r="15" spans="2:257" ht="18" customHeight="1" thickBot="1" x14ac:dyDescent="0.3">
      <c r="E15" s="15" t="s">
        <v>4</v>
      </c>
      <c r="F15" s="47"/>
      <c r="G15" s="7"/>
      <c r="H15" s="9">
        <f t="shared" si="0"/>
        <v>0</v>
      </c>
      <c r="J15" s="49" t="s">
        <v>20</v>
      </c>
      <c r="K15" s="50">
        <f>SUM(K9,K13)</f>
        <v>3514000</v>
      </c>
    </row>
    <row r="16" spans="2:257" ht="18" customHeight="1" thickBot="1" x14ac:dyDescent="0.3">
      <c r="E16" s="51" t="s">
        <v>70</v>
      </c>
      <c r="F16" s="10"/>
      <c r="G16" s="10"/>
      <c r="H16" s="52">
        <f>SUM(H4:H15)</f>
        <v>134000</v>
      </c>
    </row>
    <row r="17" spans="1:9" ht="18" customHeight="1" x14ac:dyDescent="0.25">
      <c r="E17" s="53"/>
      <c r="F17" s="54"/>
      <c r="G17" s="54"/>
      <c r="H17" s="18"/>
    </row>
    <row r="18" spans="1:9" ht="18" customHeight="1" thickBot="1" x14ac:dyDescent="0.3">
      <c r="E18" s="55" t="s">
        <v>22</v>
      </c>
      <c r="I18" s="18"/>
    </row>
    <row r="19" spans="1:9" ht="18" customHeight="1" thickTop="1" x14ac:dyDescent="0.25">
      <c r="E19" s="56" t="s">
        <v>23</v>
      </c>
      <c r="F19" s="56" t="s">
        <v>24</v>
      </c>
      <c r="G19" s="56" t="s">
        <v>25</v>
      </c>
    </row>
    <row r="20" spans="1:9" ht="18" customHeight="1" x14ac:dyDescent="0.25">
      <c r="A20" s="57"/>
      <c r="B20" s="95"/>
      <c r="C20" s="95"/>
      <c r="E20" s="14">
        <v>26</v>
      </c>
      <c r="F20" s="9">
        <f>SUM(H16)</f>
        <v>134000</v>
      </c>
      <c r="G20" s="9">
        <f>SUM(E20*F20)</f>
        <v>3484000</v>
      </c>
    </row>
    <row r="21" spans="1:9" ht="18" customHeight="1" x14ac:dyDescent="0.25">
      <c r="A21" s="57"/>
      <c r="B21" s="95"/>
      <c r="C21" s="95"/>
      <c r="D21" s="58"/>
      <c r="E21" s="13"/>
      <c r="F21" s="13"/>
      <c r="G21" s="13"/>
      <c r="H21" s="58"/>
    </row>
    <row r="22" spans="1:9" ht="18" customHeight="1" x14ac:dyDescent="0.25">
      <c r="A22" s="57"/>
      <c r="B22" s="96"/>
      <c r="C22" s="96"/>
      <c r="D22" s="58"/>
      <c r="E22" s="59" t="s">
        <v>124</v>
      </c>
      <c r="F22" s="58"/>
      <c r="G22" s="58"/>
      <c r="H22" s="58"/>
    </row>
    <row r="23" spans="1:9" ht="18" customHeight="1" x14ac:dyDescent="0.25">
      <c r="A23" s="57"/>
      <c r="B23" s="95"/>
      <c r="C23" s="95"/>
    </row>
    <row r="24" spans="1:9" ht="16.5" customHeight="1" x14ac:dyDescent="0.25">
      <c r="A24" s="57"/>
      <c r="B24" s="95"/>
      <c r="C24" s="95"/>
    </row>
    <row r="25" spans="1:9" ht="18" customHeight="1" x14ac:dyDescent="0.25">
      <c r="A25" s="60"/>
      <c r="B25" s="61"/>
      <c r="C25" s="61"/>
    </row>
  </sheetData>
  <mergeCells count="5">
    <mergeCell ref="B20:C20"/>
    <mergeCell ref="B21:C21"/>
    <mergeCell ref="B22:C22"/>
    <mergeCell ref="B23:C23"/>
    <mergeCell ref="B24:C24"/>
  </mergeCells>
  <pageMargins left="0.5" right="0.5" top="0.75" bottom="0.75" header="0.27777800000000002" footer="0.27777800000000002"/>
  <pageSetup orientation="portrait" r:id="rId1"/>
  <headerFooter>
    <oddFooter>&amp;C&amp;"Helvetica,Regular"&amp;12&amp;K000000&amp;P</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69A55C-9FF6-4F04-9B2C-5BAF740DED1A}">
          <x14:formula1>
            <xm:f>'Roles &amp; Rates'!$A$4:$A$39</xm:f>
          </x14:formula1>
          <xm:sqref>E4:E15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6D712-0BEB-47C2-8BC0-DAFDCD077BCF}">
  <sheetPr codeName="Sheet3">
    <pageSetUpPr fitToPage="1"/>
  </sheetPr>
  <dimension ref="A3:IV25"/>
  <sheetViews>
    <sheetView showGridLines="0" zoomScale="80" zoomScaleNormal="80" zoomScalePageLayoutView="125" workbookViewId="0">
      <selection activeCell="A15" sqref="A15"/>
    </sheetView>
  </sheetViews>
  <sheetFormatPr defaultColWidth="16.26953125" defaultRowHeight="18" customHeight="1" x14ac:dyDescent="0.25"/>
  <cols>
    <col min="1" max="1" width="33.26953125" style="43" customWidth="1"/>
    <col min="2" max="2" width="23.81640625" style="43" customWidth="1"/>
    <col min="3" max="3" width="11.54296875" style="43" customWidth="1"/>
    <col min="4" max="4" width="29" style="43" customWidth="1"/>
    <col min="5" max="7" width="16.26953125" style="43" customWidth="1"/>
    <col min="8" max="8" width="11.54296875" style="43" customWidth="1"/>
    <col min="9" max="9" width="19.81640625" style="43" customWidth="1"/>
    <col min="10" max="256" width="16.26953125" style="43" customWidth="1"/>
    <col min="257" max="16384" width="16.26953125" style="18"/>
  </cols>
  <sheetData>
    <row r="3" spans="1:256" s="27" customFormat="1" ht="18" customHeight="1" thickBot="1" x14ac:dyDescent="0.3">
      <c r="A3" s="5" t="s">
        <v>116</v>
      </c>
      <c r="B3" s="5" t="s">
        <v>95</v>
      </c>
      <c r="C3" s="42"/>
      <c r="D3" s="4" t="s">
        <v>11</v>
      </c>
      <c r="E3" s="5" t="s">
        <v>117</v>
      </c>
      <c r="F3" s="5" t="s">
        <v>12</v>
      </c>
      <c r="G3" s="5" t="s">
        <v>118</v>
      </c>
      <c r="H3" s="42"/>
      <c r="I3" s="5" t="s">
        <v>116</v>
      </c>
      <c r="J3" s="5" t="s">
        <v>95</v>
      </c>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row>
    <row r="4" spans="1:256" ht="18" customHeight="1" thickTop="1" x14ac:dyDescent="0.35">
      <c r="A4" s="1" t="s">
        <v>119</v>
      </c>
      <c r="B4" s="6">
        <v>5</v>
      </c>
      <c r="D4" s="3" t="s">
        <v>26</v>
      </c>
      <c r="E4" s="44">
        <f>VLOOKUP(D4,'Roles &amp; Rates'!A4:B39,2,FALSE)</f>
        <v>200</v>
      </c>
      <c r="F4" s="45">
        <v>10</v>
      </c>
      <c r="G4" s="9">
        <f t="shared" ref="G4:G15" si="0">E4*F4</f>
        <v>2000</v>
      </c>
      <c r="I4" s="1" t="s">
        <v>120</v>
      </c>
      <c r="J4" s="16">
        <f>G16</f>
        <v>60000</v>
      </c>
    </row>
    <row r="5" spans="1:256" ht="18" customHeight="1" x14ac:dyDescent="0.35">
      <c r="A5" s="2" t="s">
        <v>121</v>
      </c>
      <c r="B5" s="7">
        <v>2</v>
      </c>
      <c r="D5" s="3" t="s">
        <v>27</v>
      </c>
      <c r="E5" s="44">
        <f>VLOOKUP(D5,'Roles &amp; Rates'!A5:B40,2,FALSE)</f>
        <v>175</v>
      </c>
      <c r="F5" s="46">
        <v>80</v>
      </c>
      <c r="G5" s="9">
        <f t="shared" si="0"/>
        <v>14000</v>
      </c>
      <c r="I5" s="2" t="s">
        <v>121</v>
      </c>
      <c r="J5" s="11">
        <f>B5</f>
        <v>2</v>
      </c>
    </row>
    <row r="6" spans="1:256" ht="18" customHeight="1" x14ac:dyDescent="0.35">
      <c r="A6" s="2" t="s">
        <v>122</v>
      </c>
      <c r="B6" s="7" t="s">
        <v>64</v>
      </c>
      <c r="D6" s="3" t="s">
        <v>56</v>
      </c>
      <c r="E6" s="44">
        <f>VLOOKUP(D6,'Roles &amp; Rates'!A6:B41,2,FALSE)</f>
        <v>150</v>
      </c>
      <c r="F6" s="7">
        <v>80</v>
      </c>
      <c r="G6" s="9">
        <f t="shared" si="0"/>
        <v>12000</v>
      </c>
      <c r="I6" s="3" t="s">
        <v>123</v>
      </c>
      <c r="J6" s="12">
        <f>(B8*4.34)/B7</f>
        <v>26.04</v>
      </c>
    </row>
    <row r="7" spans="1:256" ht="18" customHeight="1" x14ac:dyDescent="0.35">
      <c r="A7" s="2" t="s">
        <v>14</v>
      </c>
      <c r="B7" s="7">
        <v>2</v>
      </c>
      <c r="D7" s="3" t="s">
        <v>55</v>
      </c>
      <c r="E7" s="44">
        <f>VLOOKUP(D7,'Roles &amp; Rates'!A7:B42,2,FALSE)</f>
        <v>200</v>
      </c>
      <c r="F7" s="7">
        <v>160</v>
      </c>
      <c r="G7" s="9">
        <f t="shared" ref="G7" si="1">E7*F7</f>
        <v>32000</v>
      </c>
      <c r="I7" s="2" t="s">
        <v>15</v>
      </c>
      <c r="J7" s="17">
        <f>J4*J5*J6</f>
        <v>3124800</v>
      </c>
    </row>
    <row r="8" spans="1:256" ht="18" customHeight="1" x14ac:dyDescent="0.35">
      <c r="A8" s="2" t="s">
        <v>16</v>
      </c>
      <c r="B8" s="7">
        <v>12</v>
      </c>
      <c r="D8" s="3"/>
      <c r="E8" s="44"/>
      <c r="F8" s="7"/>
      <c r="G8" s="9"/>
      <c r="I8" s="2" t="s">
        <v>17</v>
      </c>
      <c r="J8" s="17">
        <f>B9*J7</f>
        <v>0</v>
      </c>
    </row>
    <row r="9" spans="1:256" ht="18" customHeight="1" x14ac:dyDescent="0.35">
      <c r="A9" s="2" t="s">
        <v>18</v>
      </c>
      <c r="B9" s="8">
        <v>0</v>
      </c>
      <c r="D9" s="3"/>
      <c r="E9" s="44"/>
      <c r="F9" s="7"/>
      <c r="G9" s="9"/>
      <c r="I9" s="2" t="s">
        <v>72</v>
      </c>
      <c r="J9" s="17">
        <f>J7+J8</f>
        <v>3124800</v>
      </c>
    </row>
    <row r="10" spans="1:256" ht="18" customHeight="1" x14ac:dyDescent="0.25">
      <c r="D10" s="3"/>
      <c r="E10" s="44"/>
      <c r="F10" s="7"/>
      <c r="G10" s="9"/>
    </row>
    <row r="11" spans="1:256" ht="18" customHeight="1" x14ac:dyDescent="0.35">
      <c r="D11" s="3"/>
      <c r="E11" s="44"/>
      <c r="F11" s="7"/>
      <c r="G11" s="9"/>
      <c r="I11" s="2" t="s">
        <v>5</v>
      </c>
      <c r="J11" s="17"/>
    </row>
    <row r="12" spans="1:256" ht="18" customHeight="1" x14ac:dyDescent="0.35">
      <c r="D12" s="15"/>
      <c r="E12" s="44"/>
      <c r="F12" s="7"/>
      <c r="G12" s="9"/>
      <c r="I12" s="2" t="s">
        <v>7</v>
      </c>
      <c r="J12" s="17"/>
    </row>
    <row r="13" spans="1:256" ht="18" customHeight="1" x14ac:dyDescent="0.35">
      <c r="D13" s="15" t="s">
        <v>4</v>
      </c>
      <c r="E13" s="47"/>
      <c r="F13" s="7"/>
      <c r="G13" s="9"/>
      <c r="I13" s="2" t="s">
        <v>19</v>
      </c>
      <c r="J13" s="17">
        <f>SUM(J11:J12)</f>
        <v>0</v>
      </c>
    </row>
    <row r="14" spans="1:256" ht="18" customHeight="1" thickBot="1" x14ac:dyDescent="0.3">
      <c r="D14" s="15" t="s">
        <v>4</v>
      </c>
      <c r="E14" s="47"/>
      <c r="F14" s="7"/>
      <c r="G14" s="9">
        <f t="shared" si="0"/>
        <v>0</v>
      </c>
      <c r="I14" s="48"/>
      <c r="J14" s="48"/>
    </row>
    <row r="15" spans="1:256" ht="18" customHeight="1" thickBot="1" x14ac:dyDescent="0.3">
      <c r="D15" s="15" t="s">
        <v>4</v>
      </c>
      <c r="E15" s="47"/>
      <c r="F15" s="7"/>
      <c r="G15" s="9">
        <f t="shared" si="0"/>
        <v>0</v>
      </c>
      <c r="I15" s="49" t="s">
        <v>20</v>
      </c>
      <c r="J15" s="50">
        <f>SUM(J9,J13)</f>
        <v>3124800</v>
      </c>
    </row>
    <row r="16" spans="1:256" ht="18" customHeight="1" thickBot="1" x14ac:dyDescent="0.3">
      <c r="D16" s="51" t="s">
        <v>21</v>
      </c>
      <c r="E16" s="10"/>
      <c r="F16" s="10"/>
      <c r="G16" s="52">
        <f>SUM(G4:G15)</f>
        <v>60000</v>
      </c>
    </row>
    <row r="17" spans="1:8" ht="18" customHeight="1" x14ac:dyDescent="0.25">
      <c r="D17" s="53"/>
      <c r="E17" s="54"/>
      <c r="F17" s="54"/>
      <c r="G17" s="18"/>
    </row>
    <row r="18" spans="1:8" ht="18" customHeight="1" thickBot="1" x14ac:dyDescent="0.3">
      <c r="D18" s="55" t="s">
        <v>22</v>
      </c>
      <c r="H18" s="18"/>
    </row>
    <row r="19" spans="1:8" ht="18" customHeight="1" thickTop="1" x14ac:dyDescent="0.25">
      <c r="D19" s="56" t="s">
        <v>23</v>
      </c>
      <c r="E19" s="56" t="s">
        <v>24</v>
      </c>
      <c r="F19" s="56" t="s">
        <v>25</v>
      </c>
    </row>
    <row r="20" spans="1:8" ht="18" customHeight="1" x14ac:dyDescent="0.25">
      <c r="A20" s="95"/>
      <c r="B20" s="95"/>
      <c r="D20" s="14">
        <v>20</v>
      </c>
      <c r="E20" s="9">
        <f>SUM(G16)</f>
        <v>60000</v>
      </c>
      <c r="F20" s="9">
        <f>SUM(D20*E20)</f>
        <v>1200000</v>
      </c>
    </row>
    <row r="21" spans="1:8" ht="18" customHeight="1" x14ac:dyDescent="0.25">
      <c r="A21" s="95"/>
      <c r="B21" s="95"/>
      <c r="C21" s="58"/>
      <c r="D21" s="13"/>
      <c r="E21" s="13"/>
      <c r="F21" s="13"/>
      <c r="G21" s="58"/>
    </row>
    <row r="22" spans="1:8" ht="18" customHeight="1" x14ac:dyDescent="0.25">
      <c r="A22" s="96"/>
      <c r="B22" s="96"/>
      <c r="C22" s="58"/>
      <c r="D22" s="59" t="s">
        <v>124</v>
      </c>
      <c r="E22" s="58"/>
      <c r="F22" s="58"/>
      <c r="G22" s="58"/>
    </row>
    <row r="23" spans="1:8" ht="18" customHeight="1" x14ac:dyDescent="0.25">
      <c r="A23" s="95"/>
      <c r="B23" s="95"/>
    </row>
    <row r="24" spans="1:8" ht="16.5" customHeight="1" x14ac:dyDescent="0.25">
      <c r="A24" s="95"/>
      <c r="B24" s="95"/>
    </row>
    <row r="25" spans="1:8" ht="18" customHeight="1" x14ac:dyDescent="0.25">
      <c r="A25" s="61"/>
      <c r="B25" s="61"/>
    </row>
  </sheetData>
  <mergeCells count="5">
    <mergeCell ref="A20:B20"/>
    <mergeCell ref="A21:B21"/>
    <mergeCell ref="A22:B22"/>
    <mergeCell ref="A23:B23"/>
    <mergeCell ref="A24:B24"/>
  </mergeCells>
  <pageMargins left="0.5" right="0.5" top="0.75" bottom="0.75" header="0.27777800000000002" footer="0.27777800000000002"/>
  <pageSetup orientation="portrait" r:id="rId1"/>
  <headerFooter>
    <oddFooter>&amp;C&amp;"Helvetica,Regular"&amp;12&amp;K000000&amp;P</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F46120-1926-4C5A-99D2-E1B9BD13B8F2}">
          <x14:formula1>
            <xm:f>'Roles &amp; Rates'!$A$4:$A$39</xm:f>
          </x14:formula1>
          <xm:sqref>D4:D15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2304-CF87-4DCC-81FD-6E1B4F52E8A5}">
  <sheetPr codeName="Sheet1"/>
  <dimension ref="A2:H27"/>
  <sheetViews>
    <sheetView zoomScaleNormal="100" workbookViewId="0">
      <selection activeCell="A7" sqref="A7"/>
    </sheetView>
  </sheetViews>
  <sheetFormatPr defaultColWidth="9.1796875" defaultRowHeight="13" x14ac:dyDescent="0.25"/>
  <cols>
    <col min="1" max="1" width="23" style="60" customWidth="1"/>
    <col min="2" max="2" width="24.81640625" style="60" customWidth="1"/>
    <col min="3" max="4" width="26.26953125" style="60" customWidth="1"/>
    <col min="5" max="5" width="20.26953125" style="18" customWidth="1"/>
    <col min="6" max="6" width="26.26953125" style="60" customWidth="1"/>
    <col min="7" max="7" width="9.1796875" style="60"/>
    <col min="8" max="8" width="13.453125" style="60" bestFit="1" customWidth="1"/>
    <col min="9" max="16384" width="9.1796875" style="60"/>
  </cols>
  <sheetData>
    <row r="2" spans="1:8" ht="18.5" x14ac:dyDescent="0.25">
      <c r="A2" s="99" t="s">
        <v>125</v>
      </c>
      <c r="B2" s="99"/>
    </row>
    <row r="4" spans="1:8" ht="15" customHeight="1" x14ac:dyDescent="0.25">
      <c r="B4" s="61"/>
      <c r="C4" s="61"/>
      <c r="D4" s="61"/>
      <c r="F4" s="61"/>
      <c r="G4" s="62"/>
      <c r="H4" s="61"/>
    </row>
    <row r="5" spans="1:8" ht="15" customHeight="1" x14ac:dyDescent="0.25">
      <c r="B5" s="61"/>
      <c r="C5" s="63" t="s">
        <v>0</v>
      </c>
      <c r="D5" s="64"/>
      <c r="F5" s="65"/>
      <c r="G5" s="66"/>
    </row>
    <row r="6" spans="1:8" ht="15" customHeight="1" x14ac:dyDescent="0.25">
      <c r="B6" s="61"/>
      <c r="C6" s="67" t="s">
        <v>2</v>
      </c>
      <c r="D6" s="68"/>
      <c r="F6" s="69"/>
      <c r="G6" s="66"/>
    </row>
    <row r="7" spans="1:8" ht="15" customHeight="1" x14ac:dyDescent="0.25">
      <c r="B7" s="61"/>
      <c r="C7" s="67" t="s">
        <v>3</v>
      </c>
      <c r="D7" s="70"/>
      <c r="F7" s="69"/>
      <c r="G7" s="66"/>
    </row>
    <row r="8" spans="1:8" ht="15" customHeight="1" x14ac:dyDescent="0.25">
      <c r="C8" s="67" t="s">
        <v>1</v>
      </c>
      <c r="D8" s="70"/>
      <c r="F8" s="65"/>
    </row>
    <row r="9" spans="1:8" ht="15" customHeight="1" x14ac:dyDescent="0.25"/>
    <row r="10" spans="1:8" ht="21.5" customHeight="1" x14ac:dyDescent="0.25">
      <c r="A10" s="97" t="s">
        <v>74</v>
      </c>
      <c r="B10" s="97"/>
      <c r="C10" s="97"/>
      <c r="D10" s="98" t="s">
        <v>6</v>
      </c>
      <c r="E10" s="98"/>
      <c r="F10" s="98"/>
      <c r="G10" s="54"/>
      <c r="H10" s="54"/>
    </row>
    <row r="11" spans="1:8" ht="18" customHeight="1" x14ac:dyDescent="0.25">
      <c r="A11" s="71" t="s">
        <v>4</v>
      </c>
      <c r="B11" s="72" t="s">
        <v>67</v>
      </c>
      <c r="C11" s="72" t="s">
        <v>68</v>
      </c>
      <c r="D11" s="72" t="s">
        <v>69</v>
      </c>
      <c r="E11" s="72" t="s">
        <v>73</v>
      </c>
      <c r="F11" s="72" t="s">
        <v>63</v>
      </c>
      <c r="G11" s="54"/>
    </row>
    <row r="12" spans="1:8" ht="18" customHeight="1" x14ac:dyDescent="0.25">
      <c r="A12" s="73" t="s">
        <v>66</v>
      </c>
      <c r="B12" s="74">
        <f>SUM(Development!K9)</f>
        <v>3484000</v>
      </c>
      <c r="C12" s="75">
        <f t="shared" ref="C12:C13" si="0">SUM(B12*0.03)+B12</f>
        <v>3588520</v>
      </c>
      <c r="D12" s="75">
        <f>SUM(C12*0.03)+C12</f>
        <v>3696175.6</v>
      </c>
      <c r="E12" s="75">
        <f>SUM(D12*0.03)+D12</f>
        <v>3807060.8680000002</v>
      </c>
      <c r="F12" s="74">
        <f>SUM(B12:E12)</f>
        <v>14575756.468</v>
      </c>
      <c r="G12" s="54"/>
      <c r="H12" s="76"/>
    </row>
    <row r="13" spans="1:8" ht="18" customHeight="1" x14ac:dyDescent="0.25">
      <c r="A13" s="73" t="s">
        <v>62</v>
      </c>
      <c r="B13" s="74">
        <f>SUM(Helpdesk!J9)</f>
        <v>3124800</v>
      </c>
      <c r="C13" s="75">
        <f t="shared" si="0"/>
        <v>3218544</v>
      </c>
      <c r="D13" s="75">
        <f>SUM(C13*0.03)+C13</f>
        <v>3315100.32</v>
      </c>
      <c r="E13" s="75">
        <f>SUM(D13*0.03)+D13</f>
        <v>3414553.3295999998</v>
      </c>
      <c r="F13" s="74">
        <f t="shared" ref="F13:F15" si="1">SUM(B13:E13)</f>
        <v>13072997.649599999</v>
      </c>
      <c r="G13" s="54"/>
      <c r="H13" s="76"/>
    </row>
    <row r="14" spans="1:8" ht="18" customHeight="1" x14ac:dyDescent="0.25">
      <c r="A14" s="73" t="s">
        <v>5</v>
      </c>
      <c r="B14" s="74">
        <f>SUM(Development!K11)</f>
        <v>20000</v>
      </c>
      <c r="C14" s="74">
        <f>SUM(Development!K11)</f>
        <v>20000</v>
      </c>
      <c r="D14" s="75">
        <v>10000</v>
      </c>
      <c r="E14" s="75">
        <v>10000</v>
      </c>
      <c r="F14" s="74">
        <f t="shared" si="1"/>
        <v>60000</v>
      </c>
      <c r="G14" s="54"/>
      <c r="H14" s="76"/>
    </row>
    <row r="15" spans="1:8" ht="18" customHeight="1" x14ac:dyDescent="0.25">
      <c r="A15" s="73" t="s">
        <v>7</v>
      </c>
      <c r="B15" s="74">
        <f>SUM(Development!K12)</f>
        <v>10000</v>
      </c>
      <c r="C15" s="75">
        <f>SUM(B15)</f>
        <v>10000</v>
      </c>
      <c r="D15" s="75">
        <f t="shared" ref="D15:E15" si="2">SUM(C15)</f>
        <v>10000</v>
      </c>
      <c r="E15" s="75">
        <f t="shared" si="2"/>
        <v>10000</v>
      </c>
      <c r="F15" s="74">
        <f t="shared" si="1"/>
        <v>40000</v>
      </c>
      <c r="G15" s="54"/>
      <c r="H15" s="77"/>
    </row>
    <row r="16" spans="1:8" s="80" customFormat="1" ht="24" customHeight="1" x14ac:dyDescent="0.25">
      <c r="A16" s="78" t="s">
        <v>8</v>
      </c>
      <c r="B16" s="79">
        <f>SUM(B12:B15)</f>
        <v>6638800</v>
      </c>
      <c r="C16" s="79">
        <f t="shared" ref="C16:D16" si="3">SUM(C12:C15)</f>
        <v>6837064</v>
      </c>
      <c r="D16" s="79">
        <f t="shared" si="3"/>
        <v>7031275.9199999999</v>
      </c>
      <c r="E16" s="79">
        <f t="shared" ref="E16" si="4">SUM(E12:E15)</f>
        <v>7241614.1975999996</v>
      </c>
      <c r="F16" s="79">
        <f>SUM(F12:F15)</f>
        <v>27748754.117600001</v>
      </c>
      <c r="H16" s="81"/>
    </row>
    <row r="17" spans="1:8" s="65" customFormat="1" ht="18" customHeight="1" x14ac:dyDescent="0.25">
      <c r="A17" s="82"/>
      <c r="B17" s="83"/>
      <c r="C17" s="83"/>
      <c r="D17" s="83"/>
      <c r="F17" s="83"/>
      <c r="G17" s="84"/>
      <c r="H17" s="85"/>
    </row>
    <row r="18" spans="1:8" s="65" customFormat="1" ht="18" customHeight="1" x14ac:dyDescent="0.25">
      <c r="A18" s="86" t="s">
        <v>9</v>
      </c>
      <c r="B18" s="87"/>
      <c r="C18" s="84"/>
      <c r="D18" s="84"/>
      <c r="F18" s="87"/>
      <c r="G18" s="84"/>
      <c r="H18" s="88"/>
    </row>
    <row r="19" spans="1:8" ht="18" customHeight="1" x14ac:dyDescent="0.25">
      <c r="A19" s="73" t="s">
        <v>13</v>
      </c>
      <c r="B19" s="74">
        <f>SUM(Development!G20)</f>
        <v>3484000</v>
      </c>
      <c r="C19" s="75">
        <f>SUM(B19*0.03)+B19</f>
        <v>3588520</v>
      </c>
      <c r="D19" s="75">
        <f t="shared" ref="D19:E19" si="5">SUM(C19*0.03)+C19</f>
        <v>3696175.6</v>
      </c>
      <c r="E19" s="75">
        <f t="shared" si="5"/>
        <v>3807060.8680000002</v>
      </c>
      <c r="F19" s="89">
        <f>SUM(B19:E19)</f>
        <v>14575756.468</v>
      </c>
      <c r="G19" s="54"/>
      <c r="H19" s="77"/>
    </row>
    <row r="20" spans="1:8" ht="18" customHeight="1" x14ac:dyDescent="0.25">
      <c r="A20" s="73" t="s">
        <v>65</v>
      </c>
      <c r="B20" s="74">
        <f>SUM(Helpdesk!F20)</f>
        <v>1200000</v>
      </c>
      <c r="C20" s="75">
        <f>SUM(B20*0.03)+B20</f>
        <v>1236000</v>
      </c>
      <c r="D20" s="75">
        <f t="shared" ref="D20:E20" si="6">SUM(C20*0.03)+C20</f>
        <v>1273080</v>
      </c>
      <c r="E20" s="75">
        <f t="shared" si="6"/>
        <v>1311272.3999999999</v>
      </c>
      <c r="F20" s="89">
        <f>SUM(B20:E20)</f>
        <v>5020352.4000000004</v>
      </c>
      <c r="G20" s="54"/>
      <c r="H20" s="77"/>
    </row>
    <row r="21" spans="1:8" ht="18" customHeight="1" x14ac:dyDescent="0.25">
      <c r="A21" s="86" t="s">
        <v>10</v>
      </c>
      <c r="B21" s="87">
        <f>SUM(B16,B19)</f>
        <v>10122800</v>
      </c>
      <c r="C21" s="87">
        <f t="shared" ref="C21:D21" si="7">SUM(C16,C19)</f>
        <v>10425584</v>
      </c>
      <c r="D21" s="87">
        <f t="shared" si="7"/>
        <v>10727451.52</v>
      </c>
      <c r="E21" s="87">
        <f t="shared" ref="E21" si="8">SUM(E16,E19)</f>
        <v>11048675.0656</v>
      </c>
      <c r="F21" s="90">
        <f>SUM(F19,F16)</f>
        <v>42324510.585600004</v>
      </c>
      <c r="G21" s="54"/>
      <c r="H21" s="91"/>
    </row>
    <row r="22" spans="1:8" ht="18" customHeight="1" x14ac:dyDescent="0.25">
      <c r="A22" s="84"/>
      <c r="B22" s="84"/>
      <c r="C22" s="84"/>
      <c r="D22" s="84"/>
      <c r="F22" s="54"/>
      <c r="G22" s="54"/>
      <c r="H22" s="77"/>
    </row>
    <row r="23" spans="1:8" x14ac:dyDescent="0.25">
      <c r="A23" s="84"/>
      <c r="B23" s="84"/>
      <c r="C23" s="84"/>
      <c r="D23" s="84"/>
      <c r="F23" s="54"/>
      <c r="G23" s="54"/>
      <c r="H23" s="77"/>
    </row>
    <row r="24" spans="1:8" x14ac:dyDescent="0.25">
      <c r="A24" s="84"/>
      <c r="B24" s="84"/>
      <c r="C24" s="84"/>
      <c r="D24" s="84"/>
      <c r="F24" s="54"/>
      <c r="G24" s="54"/>
      <c r="H24" s="54"/>
    </row>
    <row r="25" spans="1:8" x14ac:dyDescent="0.25">
      <c r="A25" s="84"/>
      <c r="B25" s="84"/>
      <c r="C25" s="84"/>
      <c r="D25" s="84"/>
      <c r="F25" s="84"/>
      <c r="G25" s="54"/>
      <c r="H25" s="54"/>
    </row>
    <row r="26" spans="1:8" x14ac:dyDescent="0.25">
      <c r="A26" s="84"/>
      <c r="B26" s="84"/>
      <c r="C26" s="84"/>
      <c r="D26" s="84"/>
      <c r="F26" s="84"/>
      <c r="G26" s="54"/>
      <c r="H26" s="54"/>
    </row>
    <row r="27" spans="1:8" x14ac:dyDescent="0.25">
      <c r="A27" s="54"/>
      <c r="B27" s="54"/>
      <c r="C27" s="54"/>
      <c r="D27" s="54"/>
      <c r="F27" s="54"/>
      <c r="G27" s="54"/>
      <c r="H27" s="54"/>
    </row>
  </sheetData>
  <mergeCells count="3">
    <mergeCell ref="A10:C10"/>
    <mergeCell ref="D10:F10"/>
    <mergeCell ref="A2:B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970EBED9CDC643B63045248C2D4CCE" ma:contentTypeVersion="2" ma:contentTypeDescription="Create a new document." ma:contentTypeScope="" ma:versionID="351506363444f7e418993ffcb986065f">
  <xsd:schema xmlns:xsd="http://www.w3.org/2001/XMLSchema" xmlns:xs="http://www.w3.org/2001/XMLSchema" xmlns:p="http://schemas.microsoft.com/office/2006/metadata/properties" xmlns:ns2="3ac54ba9-5c51-459d-bf3f-3ffbfdd3f684" targetNamespace="http://schemas.microsoft.com/office/2006/metadata/properties" ma:root="true" ma:fieldsID="c4e8706906850bf4a49d82fdad226377" ns2:_="">
    <xsd:import namespace="3ac54ba9-5c51-459d-bf3f-3ffbfdd3f68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c54ba9-5c51-459d-bf3f-3ffbfdd3f6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3ac54ba9-5c51-459d-bf3f-3ffbfdd3f684">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F577BA-515F-4FC7-B39E-9B94BA57D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c54ba9-5c51-459d-bf3f-3ffbfdd3f6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E74DDC-DC8A-4E2B-876E-5AB570BB3FFA}">
  <ds:schemaRefs>
    <ds:schemaRef ds:uri="http://purl.org/dc/dcmitype/"/>
    <ds:schemaRef ds:uri="http://schemas.microsoft.com/office/infopath/2007/PartnerControl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3ac54ba9-5c51-459d-bf3f-3ffbfdd3f684"/>
    <ds:schemaRef ds:uri="http://schemas.microsoft.com/office/2006/metadata/properties"/>
  </ds:schemaRefs>
</ds:datastoreItem>
</file>

<file path=customXml/itemProps3.xml><?xml version="1.0" encoding="utf-8"?>
<ds:datastoreItem xmlns:ds="http://schemas.openxmlformats.org/officeDocument/2006/customXml" ds:itemID="{1D9CE25E-CDE9-4B76-BE5D-903AD71CA3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Roles &amp; Rates</vt:lpstr>
      <vt:lpstr>Development</vt:lpstr>
      <vt:lpstr>Helpdesk</vt:lpstr>
      <vt:lpstr>IGCE Totals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Mary.A.O'Toole@omb.eop.gov</dc:creator>
  <cp:keywords/>
  <dc:description/>
  <cp:lastModifiedBy>Green, Kirsten A. EOP/OMB</cp:lastModifiedBy>
  <cp:revision/>
  <dcterms:created xsi:type="dcterms:W3CDTF">2016-01-27T20:59:16Z</dcterms:created>
  <dcterms:modified xsi:type="dcterms:W3CDTF">2023-01-31T14:11:25Z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0x0101004A970EBED9CDC643B63045248C2D4CCE</vt:lpwstr>
  </property>
  <property fmtid="{D5CDD505-2E9C-101B-9397-08002B2CF9AE}" pid="3" name="Order">
    <vt:r8>75300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