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fierz/Library/CloudStorage/GoogleDrive-cgfierz@gmail.com/My Drive/01_WMO/gcw/gcwBestPractices/bp-snow/bpSnow-2024/bpSnow-2024_dataExchangeBUFR/bufrMessages/"/>
    </mc:Choice>
  </mc:AlternateContent>
  <xr:revisionPtr revIDLastSave="0" documentId="8_{D920C477-0705-2644-90AC-6CCB3DBF4183}" xr6:coauthVersionLast="47" xr6:coauthVersionMax="47" xr10:uidLastSave="{00000000-0000-0000-0000-000000000000}"/>
  <bookViews>
    <workbookView xWindow="1260" yWindow="2440" windowWidth="30980" windowHeight="19960" xr2:uid="{647EF41F-BCB3-724C-972D-605E04E98459}"/>
  </bookViews>
  <sheets>
    <sheet name="BUFR template Fz-0701" sheetId="11" r:id="rId1"/>
    <sheet name="BUFR new elements" sheetId="15" r:id="rId2"/>
    <sheet name="Arctic buoy" sheetId="17" r:id="rId3"/>
    <sheet name="Permafrost metno" sheetId="16" r:id="rId4"/>
    <sheet name="IMIS stations SLF_MCHE" sheetId="10" r:id="rId5"/>
    <sheet name="Code Table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5" l="1"/>
  <c r="F8" i="15"/>
  <c r="F6" i="15"/>
  <c r="H118" i="16"/>
  <c r="H112" i="16"/>
  <c r="H106" i="16"/>
  <c r="H103" i="16"/>
  <c r="H100" i="16"/>
  <c r="H94" i="16"/>
  <c r="H88" i="16"/>
  <c r="H82" i="16"/>
  <c r="H76" i="16"/>
  <c r="H70" i="16"/>
  <c r="H64" i="16"/>
  <c r="H58" i="16"/>
  <c r="H52" i="16"/>
  <c r="H46" i="16"/>
  <c r="H40" i="16"/>
  <c r="H37" i="16"/>
  <c r="H34" i="16"/>
  <c r="H28" i="16"/>
  <c r="H22" i="16"/>
  <c r="E26" i="10"/>
  <c r="H115" i="16"/>
  <c r="H109" i="16"/>
  <c r="H97" i="16"/>
  <c r="H91" i="16"/>
  <c r="H85" i="16"/>
  <c r="H79" i="16"/>
  <c r="H73" i="16"/>
  <c r="H67" i="16"/>
  <c r="H61" i="16"/>
  <c r="H55" i="16"/>
  <c r="H49" i="16"/>
  <c r="H43" i="16"/>
  <c r="H31" i="16"/>
  <c r="H25" i="16"/>
  <c r="H19" i="16"/>
  <c r="E175" i="16"/>
  <c r="E169" i="16"/>
  <c r="E163" i="16"/>
  <c r="E157" i="16"/>
  <c r="E151" i="16"/>
  <c r="E145" i="16"/>
  <c r="E139" i="16"/>
  <c r="E133" i="16"/>
  <c r="E127" i="16"/>
  <c r="E121" i="16"/>
  <c r="E115" i="16"/>
  <c r="E109" i="16"/>
  <c r="E103" i="16"/>
  <c r="E97" i="16"/>
  <c r="E91" i="16"/>
  <c r="E85" i="16"/>
  <c r="E79" i="16"/>
  <c r="E73" i="16"/>
  <c r="E67" i="16"/>
  <c r="E61" i="16"/>
  <c r="E55" i="16"/>
  <c r="E49" i="16"/>
  <c r="E43" i="16"/>
  <c r="E37" i="16"/>
  <c r="E31" i="16"/>
  <c r="E25" i="16"/>
  <c r="E19" i="16"/>
  <c r="E16" i="17"/>
  <c r="E20" i="17"/>
  <c r="E26" i="17"/>
  <c r="E32" i="17"/>
  <c r="E38" i="17"/>
  <c r="E44" i="17"/>
  <c r="E50" i="17"/>
  <c r="E56" i="17"/>
  <c r="E62" i="17"/>
  <c r="E68" i="17"/>
  <c r="E74" i="17"/>
  <c r="E73" i="17"/>
  <c r="E67" i="17"/>
  <c r="E61" i="17"/>
  <c r="E55" i="17"/>
  <c r="E49" i="17"/>
  <c r="E43" i="17"/>
  <c r="E37" i="17"/>
  <c r="E31" i="17"/>
  <c r="E25" i="17"/>
  <c r="E19" i="17"/>
  <c r="E15" i="17" l="1"/>
  <c r="E13" i="17"/>
  <c r="E11" i="17"/>
  <c r="E6" i="17"/>
  <c r="H15" i="16"/>
  <c r="E15" i="16"/>
  <c r="H13" i="16"/>
  <c r="H11" i="16"/>
  <c r="E11" i="16"/>
  <c r="H6" i="16"/>
  <c r="E6" i="16"/>
  <c r="G44" i="10"/>
  <c r="E44" i="10"/>
  <c r="E39" i="10"/>
  <c r="E33" i="10"/>
  <c r="G22" i="10"/>
  <c r="E22" i="10"/>
  <c r="G21" i="10"/>
  <c r="E21" i="10"/>
  <c r="G13" i="10"/>
  <c r="E13" i="10"/>
  <c r="G11" i="10"/>
  <c r="E11" i="10"/>
  <c r="G6" i="10"/>
  <c r="E6" i="10"/>
</calcChain>
</file>

<file path=xl/sharedStrings.xml><?xml version="1.0" encoding="utf-8"?>
<sst xmlns="http://schemas.openxmlformats.org/spreadsheetml/2006/main" count="1235" uniqueCount="245">
  <si>
    <t>Table reference</t>
  </si>
  <si>
    <t>Table references</t>
  </si>
  <si>
    <t>Element name</t>
  </si>
  <si>
    <t>3 01 150</t>
  </si>
  <si>
    <t>WIGOS identifier</t>
  </si>
  <si>
    <t>   </t>
  </si>
  <si>
    <t>0 01 019</t>
  </si>
  <si>
    <t>Long station or site name</t>
  </si>
  <si>
    <t>  </t>
  </si>
  <si>
    <t>0 02 001</t>
  </si>
  <si>
    <t>Type of station</t>
  </si>
  <si>
    <t>3 01 011</t>
  </si>
  <si>
    <t>Year, month, day</t>
  </si>
  <si>
    <t>3 01 013</t>
  </si>
  <si>
    <t>Hour, minute, second</t>
  </si>
  <si>
    <t>3 01 021</t>
  </si>
  <si>
    <t>Latitude/longitude (high accuracy)</t>
  </si>
  <si>
    <t>0 07 030</t>
  </si>
  <si>
    <t>Height of station ground above mean sea level</t>
  </si>
  <si>
    <t>0 02 177</t>
  </si>
  <si>
    <t>Method of snow depth measurement</t>
  </si>
  <si>
    <t>0 20 062</t>
  </si>
  <si>
    <t>State of the ground (with or without snow)</t>
  </si>
  <si>
    <t>0 13 013</t>
  </si>
  <si>
    <t>Total snow depth</t>
  </si>
  <si>
    <t>0 08 029</t>
  </si>
  <si>
    <t>Surface type</t>
  </si>
  <si>
    <t>0 12 161</t>
  </si>
  <si>
    <t>Skin temperature</t>
  </si>
  <si>
    <t>Cancel</t>
  </si>
  <si>
    <t>0 31 001</t>
  </si>
  <si>
    <t>Delayed replication factor</t>
  </si>
  <si>
    <t>0 12 101</t>
  </si>
  <si>
    <t>Temperature/air temperature</t>
  </si>
  <si>
    <t>0 12 131</t>
  </si>
  <si>
    <t>Snow temperature</t>
  </si>
  <si>
    <t>0 12 133</t>
  </si>
  <si>
    <t>Ice temperature</t>
  </si>
  <si>
    <t>New</t>
  </si>
  <si>
    <t>Soil temperature</t>
  </si>
  <si>
    <t>0 13 082</t>
  </si>
  <si>
    <t>Water temperature</t>
  </si>
  <si>
    <t>Code table</t>
  </si>
  <si>
    <t>0 08 010</t>
  </si>
  <si>
    <t>Surface qualifier (for temperature data)</t>
  </si>
  <si>
    <t>Name</t>
  </si>
  <si>
    <t>Code</t>
  </si>
  <si>
    <t>13-30</t>
  </si>
  <si>
    <t>Reserved</t>
  </si>
  <si>
    <t>19–254</t>
  </si>
  <si>
    <t>7–10</t>
  </si>
  <si>
    <t>Missing value</t>
  </si>
  <si>
    <t>Open ocean or semi-enclosed sea</t>
  </si>
  <si>
    <t>Enclosed sea or lake</t>
  </si>
  <si>
    <t>Continental ice</t>
  </si>
  <si>
    <t>Land</t>
  </si>
  <si>
    <t>Low inland (below sea level)</t>
  </si>
  <si>
    <t>Mix of land and water</t>
  </si>
  <si>
    <t>Mix of land and low inland</t>
  </si>
  <si>
    <t>River</t>
  </si>
  <si>
    <t>Lake</t>
  </si>
  <si>
    <t>Sea</t>
  </si>
  <si>
    <t>Glacier</t>
  </si>
  <si>
    <t>Urban land</t>
  </si>
  <si>
    <t>Rural land</t>
  </si>
  <si>
    <t>Suburban land</t>
  </si>
  <si>
    <t>Sea ice</t>
  </si>
  <si>
    <t>Surface of ground dry (without cracks and no appreciable amount of dust or loose sand)</t>
  </si>
  <si>
    <t>Surface of ground moist</t>
  </si>
  <si>
    <t>Surface of ground wet (standing water in small or large pools on surface)</t>
  </si>
  <si>
    <t>Flooded</t>
  </si>
  <si>
    <t>Surface of ground frozen</t>
  </si>
  <si>
    <t>Glaze on ground</t>
  </si>
  <si>
    <t>Loose dry dust or sand not covering ground completely</t>
  </si>
  <si>
    <t>Thin cover of loose dry dust or sand covering ground completely</t>
  </si>
  <si>
    <t>Moderate or thick cover of loose dry dust or sand covering ground completely</t>
  </si>
  <si>
    <t>Extremely dry with cracks</t>
  </si>
  <si>
    <t>Ground predominantly covered by ice</t>
  </si>
  <si>
    <t>Compact or wet snow (with or without ice) covering less than one half of the ground</t>
  </si>
  <si>
    <t>Compact or wet snow (with or without ice) covering at least one half of the ground but ground not completely covered</t>
  </si>
  <si>
    <t>Even layer of compact or wet snow covering ground completely</t>
  </si>
  <si>
    <t>Uneven layer of compact or wet snow covering ground completely</t>
  </si>
  <si>
    <t>Loose dry snow covering less than one half of the ground</t>
  </si>
  <si>
    <t>Loose dry snow covering at least one half of the ground but ground not completely covered</t>
  </si>
  <si>
    <t>Even layer of loose dry snow covering ground completely</t>
  </si>
  <si>
    <t>Uneven layer of loose dry snow covering ground completely</t>
  </si>
  <si>
    <t>Snow covering ground completely; deep drifts</t>
  </si>
  <si>
    <t>3-07-104</t>
  </si>
  <si>
    <t>Manual observation</t>
  </si>
  <si>
    <t>Ultrasonic method</t>
  </si>
  <si>
    <t>Video camera method</t>
  </si>
  <si>
    <t>Laser method</t>
  </si>
  <si>
    <t>Others</t>
  </si>
  <si>
    <t>4-13</t>
  </si>
  <si>
    <t>Snow</t>
  </si>
  <si>
    <t>Ice</t>
  </si>
  <si>
    <t>Bare soil</t>
  </si>
  <si>
    <t>Bare rock</t>
  </si>
  <si>
    <t>Land grass cover</t>
  </si>
  <si>
    <t>Water (lake, sea)</t>
  </si>
  <si>
    <t>Flood water underneath</t>
  </si>
  <si>
    <t>Runway or road</t>
  </si>
  <si>
    <t>Ship or platform deck in steel</t>
  </si>
  <si>
    <t>Ship or platform deck in wood</t>
  </si>
  <si>
    <t>Ship or platform deck partly covered with rubber mat</t>
  </si>
  <si>
    <t>kkk</t>
  </si>
  <si>
    <t>hs</t>
  </si>
  <si>
    <t>tss</t>
  </si>
  <si>
    <t>#198</t>
  </si>
  <si>
    <t>version 41</t>
  </si>
  <si>
    <t>New BUFR Template for Snow Surface Temperature :</t>
  </si>
  <si>
    <t>004025</t>
  </si>
  <si>
    <t>Time period or displacement (min)</t>
  </si>
  <si>
    <t>004024</t>
  </si>
  <si>
    <t>Time period or displacement (h)</t>
  </si>
  <si>
    <t>307064</t>
  </si>
  <si>
    <t>Soil temperature profile including permafrost</t>
  </si>
  <si>
    <t>BUFR - WMO version 41 - EUMETSAT</t>
  </si>
  <si>
    <t>301150</t>
  </si>
  <si>
    <t>Automatic</t>
  </si>
  <si>
    <t>Hybrid: both manned and automatic</t>
  </si>
  <si>
    <t>Manned</t>
  </si>
  <si>
    <t>BUFR Table for the variable Permafrost Temperature :</t>
  </si>
  <si>
    <t>#157</t>
  </si>
  <si>
    <t>missing</t>
  </si>
  <si>
    <t>Description</t>
  </si>
  <si>
    <r>
      <rPr>
        <b/>
        <sz val="12"/>
        <color theme="1"/>
        <rFont val="ArialMT"/>
      </rPr>
      <t>zzzz</t>
    </r>
    <r>
      <rPr>
        <i/>
        <sz val="12"/>
        <color theme="1"/>
        <rFont val="ArialMT"/>
      </rPr>
      <t>tttt</t>
    </r>
  </si>
  <si>
    <r>
      <rPr>
        <i/>
        <sz val="12"/>
        <color theme="1"/>
        <rFont val="ArialMT"/>
      </rPr>
      <t>zzzz</t>
    </r>
    <r>
      <rPr>
        <b/>
        <sz val="12"/>
        <color theme="1"/>
        <rFont val="ArialMT"/>
      </rPr>
      <t>tttt</t>
    </r>
  </si>
  <si>
    <t>Message values</t>
  </si>
  <si>
    <t>ZER2</t>
  </si>
  <si>
    <t>0-756-1-439949</t>
  </si>
  <si>
    <t>SLF field name</t>
  </si>
  <si>
    <t>46.042178 / 7.727405522</t>
  </si>
  <si>
    <t>temperature profile</t>
  </si>
  <si>
    <t>surface temperature</t>
  </si>
  <si>
    <t>ts0</t>
  </si>
  <si>
    <t>ts1</t>
  </si>
  <si>
    <t>ts2</t>
  </si>
  <si>
    <t>ts3</t>
  </si>
  <si>
    <t>SLF2</t>
  </si>
  <si>
    <t>0-756-1-927792</t>
  </si>
  <si>
    <t>Davos / Stilli</t>
  </si>
  <si>
    <t>46.812767 / 9.848265038</t>
  </si>
  <si>
    <t>Zermatt / Triftchumme</t>
  </si>
  <si>
    <t>0 12 130</t>
  </si>
  <si>
    <t>Temperature kelvin</t>
  </si>
  <si>
    <t>0 12 134</t>
  </si>
  <si>
    <t>Ice thickness</t>
  </si>
  <si>
    <t>0 07 034</t>
  </si>
  <si>
    <t>Cryo station temperature profile</t>
  </si>
  <si>
    <t>0 13 115</t>
  </si>
  <si>
    <t>Change reference values</t>
  </si>
  <si>
    <t>Change data width</t>
  </si>
  <si>
    <t>2 01 131</t>
  </si>
  <si>
    <t>Change scale</t>
  </si>
  <si>
    <t>2 02 129</t>
  </si>
  <si>
    <t>2 01 000</t>
  </si>
  <si>
    <t>2 02 000</t>
  </si>
  <si>
    <t>2 03 YYY</t>
  </si>
  <si>
    <r>
      <t xml:space="preserve">1 </t>
    </r>
    <r>
      <rPr>
        <b/>
        <sz val="12"/>
        <color rgb="FFFF0000"/>
        <rFont val="Arial"/>
        <family val="2"/>
      </rPr>
      <t>10</t>
    </r>
    <r>
      <rPr>
        <sz val="12"/>
        <color rgb="FF1F2328"/>
        <rFont val="Arial"/>
        <family val="2"/>
      </rPr>
      <t xml:space="preserve"> 000</t>
    </r>
  </si>
  <si>
    <r>
      <t xml:space="preserve">Delayed replication of </t>
    </r>
    <r>
      <rPr>
        <b/>
        <sz val="12"/>
        <color rgb="FFFF0000"/>
        <rFont val="Arial"/>
        <family val="2"/>
      </rPr>
      <t>10</t>
    </r>
    <r>
      <rPr>
        <sz val="12"/>
        <color rgb="FF1F2328"/>
        <rFont val="Arial"/>
        <family val="2"/>
      </rPr>
      <t xml:space="preserve"> descriptors</t>
    </r>
  </si>
  <si>
    <t>Element description</t>
  </si>
  <si>
    <t>To allow for mK precision, add 1 to scale, see issue https://github.com/wmo-im/BUFR4/issues/157</t>
  </si>
  <si>
    <t>Add 3 bits, see issue https://github.com/wmo-im/BUFR4/issues/157</t>
  </si>
  <si>
    <t>Generic temperature OR(==/) air temperature</t>
  </si>
  <si>
    <t>Daily observation rarely available at unmanned stations</t>
  </si>
  <si>
    <t>to allow for mm precision, add 1 to scale, see issue https://github.com/wmo-im/BUFR4/issues/157</t>
  </si>
  <si>
    <t>Comments</t>
  </si>
  <si>
    <t>Changed code table</t>
  </si>
  <si>
    <t>Needed for sea ice etc.</t>
  </si>
  <si>
    <t>Vertical distance of sensor</t>
  </si>
  <si>
    <t>2 03 255</t>
  </si>
  <si>
    <t>Method of snow depth measurement not needed</t>
  </si>
  <si>
    <t>F X Y</t>
  </si>
  <si>
    <t>Unit</t>
  </si>
  <si>
    <t>Scale</t>
  </si>
  <si>
    <t>Reference value</t>
  </si>
  <si>
    <t>K</t>
  </si>
  <si>
    <t>m</t>
  </si>
  <si>
    <t>Replicated block</t>
  </si>
  <si>
    <r>
      <t xml:space="preserve">Height of sensor </t>
    </r>
    <r>
      <rPr>
        <b/>
        <i/>
        <sz val="12"/>
        <color rgb="FFFF0000"/>
        <rFont val="ArialMT"/>
      </rPr>
      <t>relative</t>
    </r>
    <r>
      <rPr>
        <i/>
        <sz val="12"/>
        <color theme="1"/>
        <rFont val="ArialMT"/>
        <family val="2"/>
      </rPr>
      <t xml:space="preserve"> to local ground (or deck of marine platform)</t>
    </r>
  </si>
  <si>
    <r>
      <t xml:space="preserve">Height of sensor </t>
    </r>
    <r>
      <rPr>
        <b/>
        <i/>
        <sz val="12"/>
        <color rgb="FFFF0000"/>
        <rFont val="Arial"/>
        <family val="2"/>
      </rPr>
      <t>below</t>
    </r>
    <r>
      <rPr>
        <i/>
        <sz val="12"/>
        <color rgb="FF1F2328"/>
        <rFont val="Arial"/>
        <family val="2"/>
      </rPr>
      <t xml:space="preserve"> local ground (or deck of marine platform)</t>
    </r>
  </si>
  <si>
    <r>
      <rPr>
        <b/>
        <sz val="14"/>
        <color theme="8" tint="0.39997558519241921"/>
        <rFont val="Arial"/>
        <family val="2"/>
      </rPr>
      <t>? 2</t>
    </r>
    <r>
      <rPr>
        <sz val="12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See WMO-No. 306, Vol. I.2, I.2 – BUFR/CREX Table B/13 — 5, note 9 : shall be preceded by Surface type (0 08 029) set to </t>
    </r>
    <r>
      <rPr>
        <sz val="11"/>
        <color theme="8" tint="0.39997558519241921"/>
        <rFont val="Arial"/>
        <family val="2"/>
      </rPr>
      <t xml:space="preserve">2, </t>
    </r>
    <r>
      <rPr>
        <sz val="11"/>
        <color theme="1"/>
        <rFont val="Arial"/>
        <family val="2"/>
      </rPr>
      <t>11, 12, 13</t>
    </r>
    <r>
      <rPr>
        <sz val="11"/>
        <color theme="8" tint="0.39997558519241921"/>
        <rFont val="Arial"/>
        <family val="2"/>
      </rPr>
      <t>/18</t>
    </r>
    <r>
      <rPr>
        <sz val="11"/>
        <color theme="1"/>
        <rFont val="Arial"/>
        <family val="2"/>
      </rPr>
      <t xml:space="preserve"> or 14 to specify </t>
    </r>
    <r>
      <rPr>
        <sz val="11"/>
        <color theme="8" tint="0.39997558519241921"/>
        <rFont val="Arial"/>
        <family val="2"/>
      </rPr>
      <t>whether it is continental [ice sheet]</t>
    </r>
    <r>
      <rPr>
        <sz val="11"/>
        <color theme="1"/>
        <rFont val="Arial"/>
        <family val="2"/>
      </rPr>
      <t>, river, lake, sea, or glacier</t>
    </r>
    <r>
      <rPr>
        <sz val="11"/>
        <color theme="8" tint="0.39997558519241921"/>
        <rFont val="Arial"/>
        <family val="2"/>
      </rPr>
      <t xml:space="preserve"> ice</t>
    </r>
    <r>
      <rPr>
        <sz val="11"/>
        <color theme="1"/>
        <rFont val="Arial"/>
        <family val="2"/>
      </rPr>
      <t xml:space="preserve">, respectively [ </t>
    </r>
    <r>
      <rPr>
        <b/>
        <sz val="11"/>
        <color theme="8" tint="0.39997558519241921"/>
        <rFont val="Arial"/>
        <family val="2"/>
      </rPr>
      <t xml:space="preserve">Note to be adapted! </t>
    </r>
    <r>
      <rPr>
        <sz val="11"/>
        <color theme="1"/>
        <rFont val="Arial"/>
        <family val="2"/>
      </rPr>
      <t>].</t>
    </r>
  </si>
  <si>
    <r>
      <rPr>
        <b/>
        <sz val="14"/>
        <color theme="8" tint="0.39997558519241921"/>
        <rFont val="ArialMT"/>
      </rPr>
      <t>? 1</t>
    </r>
    <r>
      <rPr>
        <b/>
        <sz val="11"/>
        <color rgb="FFFF0000"/>
        <rFont val="ArialMT"/>
      </rPr>
      <t xml:space="preserve">
</t>
    </r>
    <r>
      <rPr>
        <b/>
        <sz val="11"/>
        <color theme="8" tint="0.39997558519241921"/>
        <rFont val="ArialMT"/>
      </rPr>
      <t>Positive values are above, negative values below reference level (== 0 07 030)</t>
    </r>
    <r>
      <rPr>
        <sz val="11"/>
        <color theme="1"/>
        <rFont val="ArialMT"/>
        <family val="2"/>
      </rPr>
      <t xml:space="preserve">
1st proposal: Height of sensor </t>
    </r>
    <r>
      <rPr>
        <i/>
        <u/>
        <sz val="11"/>
        <color theme="1"/>
        <rFont val="ArialMT"/>
      </rPr>
      <t>relative</t>
    </r>
    <r>
      <rPr>
        <sz val="11"/>
        <color theme="1"/>
        <rFont val="ArialMT"/>
        <family val="2"/>
      </rPr>
      <t xml:space="preserve"> to local ground (or deck of marine platform)
</t>
    </r>
    <r>
      <rPr>
        <b/>
        <sz val="11"/>
        <color theme="8" tint="0.39997558519241921"/>
        <rFont val="ArialMT"/>
      </rPr>
      <t>2nd proposal</t>
    </r>
    <r>
      <rPr>
        <sz val="11"/>
        <color theme="1"/>
        <rFont val="ArialMT"/>
        <family val="2"/>
      </rPr>
      <t>: from WIGOS Metadata Standard (WMO-No. 1192) - Chapter 7. Detailed specification of WIGOS metadata elements - Category 5: Instruments and methods of observation - 5-05</t>
    </r>
    <r>
      <rPr>
        <sz val="11"/>
        <color rgb="FFFF0000"/>
        <rFont val="ArialMT"/>
      </rPr>
      <t xml:space="preserve"> </t>
    </r>
    <r>
      <rPr>
        <b/>
        <sz val="11"/>
        <color theme="8" tint="0.39997558519241921"/>
        <rFont val="ArialMT"/>
      </rPr>
      <t>Vertical distance of sensor</t>
    </r>
    <r>
      <rPr>
        <sz val="11"/>
        <color theme="1"/>
        <rFont val="ArialMT"/>
        <family val="2"/>
      </rPr>
      <t>, that is the "Vertical distance of the sensor from a (specified) reference level, such as local ground, deck of a marine platform at the point where the sensor is located, or sea surface"</t>
    </r>
  </si>
  <si>
    <t>Buoy field name</t>
  </si>
  <si>
    <t>70.81591 / 343.43923</t>
  </si>
  <si>
    <t>wmo_id</t>
  </si>
  <si>
    <t>GNSSDate</t>
  </si>
  <si>
    <t>GNSSLat / GNSSLon</t>
  </si>
  <si>
    <t>Comment</t>
  </si>
  <si>
    <t>Is there any?</t>
  </si>
  <si>
    <t>Correct?</t>
  </si>
  <si>
    <r>
      <rPr>
        <i/>
        <sz val="12"/>
        <color theme="1"/>
        <rFont val="ArialMT"/>
      </rPr>
      <t>0-22000-0-</t>
    </r>
    <r>
      <rPr>
        <sz val="12"/>
        <color theme="1"/>
        <rFont val="ArialMT"/>
        <family val="2"/>
      </rPr>
      <t>2601518</t>
    </r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</si>
  <si>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</si>
  <si>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</si>
  <si>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</si>
  <si>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</si>
  <si>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</si>
  <si>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</si>
  <si>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</si>
  <si>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</si>
  <si>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</si>
  <si>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</si>
  <si>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Z1</t>
  </si>
  <si>
    <t>Z2</t>
  </si>
  <si>
    <t>Z3</t>
  </si>
  <si>
    <t>Z4</t>
  </si>
  <si>
    <t>I assume depth is given in metres?</t>
  </si>
  <si>
    <t>T0 &amp; Z0</t>
  </si>
  <si>
    <t>Z6</t>
  </si>
  <si>
    <t>Z5</t>
  </si>
  <si>
    <t>Z7</t>
  </si>
  <si>
    <t>Z8</t>
  </si>
  <si>
    <t>Z9</t>
  </si>
  <si>
    <t>Z10</t>
  </si>
  <si>
    <t>Is this temperature measured at the ice surface?
Is Z0 at the ice surface so that snow temperatures are never measured?</t>
  </si>
  <si>
    <t>Or is the reference level (Z0?) above water, that is for example 0.2 m?</t>
  </si>
  <si>
    <t>iceBTC5_300234060325930</t>
  </si>
  <si>
    <t>0-20000-0-01002</t>
  </si>
  <si>
    <t>Verlegenhuken</t>
  </si>
  <si>
    <t>See permafrost template 307064</t>
  </si>
  <si>
    <t>80.05550 / 16.24330</t>
  </si>
  <si>
    <t>Permafrost station JUVVASSHØE (SN15270)</t>
  </si>
  <si>
    <t>Naming
NetCDF/CF</t>
  </si>
  <si>
    <t>Juvvasshøe</t>
  </si>
  <si>
    <t>geospatial_lat / _lon</t>
  </si>
  <si>
    <t>61.67750 / 8.36900</t>
  </si>
  <si>
    <t>0-20000-0-01362</t>
  </si>
  <si>
    <t>Values do not fit OSCAR/surface!</t>
  </si>
  <si>
    <t>soil temperature; degC</t>
  </si>
  <si>
    <t>depth, depth below surface; cm</t>
  </si>
  <si>
    <t>time with frequency of 1 hour;
units = "seconds since 1970-01-01T00:00:00+0"</t>
  </si>
  <si>
    <r>
      <rPr>
        <b/>
        <sz val="14"/>
        <color theme="8" tint="0.39997558519241921"/>
        <rFont val="Arial"/>
        <family val="2"/>
      </rPr>
      <t>? 4</t>
    </r>
    <r>
      <rPr>
        <sz val="12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Is a Time period or displacement (0 04 025) set to zero needed here? See issue #157.</t>
    </r>
    <r>
      <rPr>
        <sz val="12"/>
        <color theme="1"/>
        <rFont val="Arial"/>
        <family val="2"/>
      </rPr>
      <t xml:space="preserve"> </t>
    </r>
  </si>
  <si>
    <t>Data width (bits)</t>
  </si>
  <si>
    <t>Range</t>
  </si>
  <si>
    <t>-10 000.00 to 10 971.50 m</t>
  </si>
  <si>
    <t>-650.00 to 660.70 m</t>
  </si>
  <si>
    <t>See 0 07 063 Depth below sea/water
surface (cm)</t>
  </si>
  <si>
    <r>
      <rPr>
        <b/>
        <sz val="14"/>
        <color theme="8" tint="0.39997558519241921"/>
        <rFont val="Arial"/>
        <family val="2"/>
      </rPr>
      <t>? 3</t>
    </r>
    <r>
      <rPr>
        <sz val="12"/>
        <color theme="1"/>
        <rFont val="Arial"/>
        <family val="2"/>
      </rPr>
      <t xml:space="preserve">
0 13 013 has a reference value of -2 (== 2 mm) that '</t>
    </r>
    <r>
      <rPr>
        <i/>
        <sz val="12"/>
        <color theme="1"/>
        <rFont val="Arial"/>
        <family val="2"/>
      </rPr>
      <t>means</t>
    </r>
    <r>
      <rPr>
        <sz val="12"/>
        <color theme="1"/>
        <rFont val="Arial"/>
        <family val="2"/>
      </rPr>
      <t>' something. How can this be avoided?</t>
    </r>
  </si>
  <si>
    <t>iceBTC5 buoy</t>
  </si>
  <si>
    <t xml:space="preserve">See 0 07 032 'Height of sensor above …' </t>
  </si>
  <si>
    <t>See 0 07 061 'Depth below land surface'</t>
  </si>
  <si>
    <t>-655.34 to 0.00 m</t>
  </si>
  <si>
    <t>-160.00 to 163.84 m</t>
  </si>
  <si>
    <t>Defines on what station stands (or floats); it may be used with ice thickness to define whether it is continental, river, lake, sea, glacier [or sea ice] ice; See WMO-No. 306, Vol. I.2, I.2 – BUFR/CREX Table B/13 — 5, note 9 : shall be set to set to 2, 11, 12, 13, 14 [or 18] to specify continental ice, river, lake, sea, glacier [or sea ice], respectively [note to be adapted].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</si>
</sst>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6" formatCode="0.000"/>
    <numFmt numFmtId="167" formatCode="#\ ###\ ##0"/>
  </numFmts>
  <fonts count="59">
    <font>
      <sz val="11"/>
      <color theme="1"/>
      <name val="ArialMT"/>
      <family val="2"/>
    </font>
    <font>
      <sz val="9"/>
      <color theme="1"/>
      <name val="Helvetica"/>
      <family val="2"/>
    </font>
    <font>
      <sz val="10"/>
      <color rgb="FF212529"/>
      <name val="Helvetica Neue"/>
      <family val="2"/>
    </font>
    <font>
      <u/>
      <sz val="11"/>
      <color theme="10"/>
      <name val="ArialMT"/>
      <family val="2"/>
    </font>
    <font>
      <sz val="12"/>
      <color theme="1"/>
      <name val="ArialMT"/>
      <family val="2"/>
    </font>
    <font>
      <sz val="12"/>
      <color rgb="FF1F2328"/>
      <name val="Helvetica"/>
      <family val="2"/>
    </font>
    <font>
      <u/>
      <sz val="12"/>
      <color theme="10"/>
      <name val="ArialMT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2"/>
      <color theme="1"/>
      <name val="Arial"/>
      <family val="2"/>
    </font>
    <font>
      <sz val="10"/>
      <color theme="1"/>
      <name val="ArialMT"/>
      <family val="2"/>
    </font>
    <font>
      <b/>
      <sz val="12"/>
      <color rgb="FF1F2328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MT"/>
      <family val="2"/>
    </font>
    <font>
      <b/>
      <sz val="12"/>
      <color theme="1"/>
      <name val="ArialMT"/>
    </font>
    <font>
      <b/>
      <sz val="14"/>
      <color theme="1"/>
      <name val="ArialMT"/>
    </font>
    <font>
      <b/>
      <sz val="14"/>
      <color theme="3" tint="0.499984740745262"/>
      <name val="ArialMT"/>
    </font>
    <font>
      <sz val="11"/>
      <color theme="1"/>
      <name val="Arial"/>
      <family val="2"/>
    </font>
    <font>
      <sz val="12"/>
      <color rgb="FF1F2328"/>
      <name val="Arial"/>
      <family val="2"/>
    </font>
    <font>
      <sz val="12"/>
      <color rgb="FFFF0000"/>
      <name val="Arial"/>
      <family val="2"/>
    </font>
    <font>
      <b/>
      <sz val="12"/>
      <color theme="3" tint="0.499984740745262"/>
      <name val="Arial"/>
      <family val="2"/>
    </font>
    <font>
      <b/>
      <u/>
      <sz val="12"/>
      <color theme="10"/>
      <name val="Arial"/>
      <family val="2"/>
    </font>
    <font>
      <u/>
      <sz val="12"/>
      <color theme="10"/>
      <name val="Arial"/>
      <family val="2"/>
    </font>
    <font>
      <i/>
      <sz val="12"/>
      <color theme="3" tint="0.499984740745262"/>
      <name val="ArialMT"/>
    </font>
    <font>
      <i/>
      <sz val="12"/>
      <color theme="1"/>
      <name val="ArialMT"/>
    </font>
    <font>
      <sz val="12"/>
      <color theme="1"/>
      <name val="ArialMT"/>
    </font>
    <font>
      <b/>
      <sz val="11"/>
      <color rgb="FFFF0000"/>
      <name val="ArialMT"/>
    </font>
    <font>
      <sz val="12"/>
      <color theme="0"/>
      <name val="ArialMT"/>
      <family val="2"/>
    </font>
    <font>
      <i/>
      <sz val="8"/>
      <color theme="1"/>
      <name val="ArialMT"/>
    </font>
    <font>
      <i/>
      <sz val="10"/>
      <color rgb="FFFF0000"/>
      <name val="ArialMT"/>
    </font>
    <font>
      <b/>
      <sz val="10"/>
      <color theme="3" tint="0.499984740745262"/>
      <name val="Helvetica Neue"/>
      <family val="2"/>
    </font>
    <font>
      <b/>
      <sz val="10"/>
      <color theme="3" tint="0.499984740745262"/>
      <name val="Helvetica"/>
      <family val="2"/>
    </font>
    <font>
      <sz val="11"/>
      <color theme="1"/>
      <name val="ArialMT"/>
    </font>
    <font>
      <sz val="10"/>
      <color theme="1"/>
      <name val="ArialMT"/>
    </font>
    <font>
      <i/>
      <sz val="12"/>
      <color rgb="FF1F2328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theme="1"/>
      <name val="ArialMT"/>
      <family val="2"/>
    </font>
    <font>
      <i/>
      <sz val="11"/>
      <color theme="1"/>
      <name val="Arial"/>
      <family val="2"/>
    </font>
    <font>
      <i/>
      <sz val="12"/>
      <color theme="1"/>
      <name val="ArialMT"/>
      <family val="2"/>
    </font>
    <font>
      <i/>
      <sz val="11"/>
      <color theme="1"/>
      <name val="ArialMT"/>
      <family val="2"/>
    </font>
    <font>
      <i/>
      <u/>
      <sz val="12"/>
      <color theme="1"/>
      <name val="ArialMT"/>
    </font>
    <font>
      <b/>
      <u/>
      <sz val="14"/>
      <color theme="1"/>
      <name val="ArialMT"/>
    </font>
    <font>
      <sz val="11"/>
      <color rgb="FFFF0000"/>
      <name val="ArialMT"/>
    </font>
    <font>
      <sz val="12"/>
      <color theme="3" tint="0.499984740745262"/>
      <name val="ArialMT"/>
      <family val="2"/>
    </font>
    <font>
      <sz val="12"/>
      <color theme="3" tint="0.499984740745262"/>
      <name val="Helvetica"/>
      <family val="2"/>
    </font>
    <font>
      <b/>
      <sz val="14"/>
      <color theme="8" tint="0.39997558519241921"/>
      <name val="ArialMT"/>
    </font>
    <font>
      <sz val="11"/>
      <color theme="8" tint="0.39997558519241921"/>
      <name val="Arial"/>
      <family val="2"/>
    </font>
    <font>
      <b/>
      <sz val="11"/>
      <color theme="8" tint="0.39997558519241921"/>
      <name val="Arial"/>
      <family val="2"/>
    </font>
    <font>
      <b/>
      <sz val="14"/>
      <color rgb="FF1F2328"/>
      <name val="Helvetica"/>
      <family val="2"/>
    </font>
    <font>
      <b/>
      <sz val="11"/>
      <color rgb="FFFF0000"/>
      <name val="Arial"/>
      <family val="2"/>
    </font>
    <font>
      <b/>
      <sz val="11"/>
      <color rgb="FFFF0000"/>
      <name val="ArialMT"/>
      <family val="2"/>
    </font>
    <font>
      <b/>
      <u/>
      <sz val="11"/>
      <color rgb="FFFF0000"/>
      <name val="ArialMT"/>
      <family val="2"/>
    </font>
    <font>
      <b/>
      <i/>
      <sz val="12"/>
      <color rgb="FFFF0000"/>
      <name val="ArialMT"/>
    </font>
    <font>
      <b/>
      <sz val="11"/>
      <color theme="8" tint="0.39997558519241921"/>
      <name val="ArialMT"/>
    </font>
    <font>
      <i/>
      <u/>
      <sz val="11"/>
      <color theme="1"/>
      <name val="ArialMT"/>
    </font>
    <font>
      <b/>
      <sz val="14"/>
      <color theme="8" tint="0.39997558519241921"/>
      <name val="Arial"/>
      <family val="2"/>
    </font>
    <font>
      <sz val="14"/>
      <color theme="1"/>
      <name val="ArialMT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5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DashDot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17" fontId="2" fillId="0" borderId="0" xfId="0" quotePrefix="1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Continuous" vertical="top" wrapText="1"/>
    </xf>
    <xf numFmtId="0" fontId="11" fillId="0" borderId="0" xfId="0" applyFont="1" applyAlignment="1">
      <alignment horizontal="centerContinuous" vertical="top"/>
    </xf>
    <xf numFmtId="0" fontId="12" fillId="0" borderId="0" xfId="0" applyFont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4" fillId="0" borderId="0" xfId="0" applyFont="1" applyAlignment="1">
      <alignment horizontal="left" vertical="top" wrapText="1"/>
    </xf>
    <xf numFmtId="0" fontId="3" fillId="0" borderId="0" xfId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Continuous" vertical="top"/>
    </xf>
    <xf numFmtId="0" fontId="9" fillId="0" borderId="0" xfId="0" applyFont="1" applyAlignment="1">
      <alignment horizontal="left" vertical="top" wrapText="1"/>
    </xf>
    <xf numFmtId="0" fontId="9" fillId="0" borderId="0" xfId="0" quotePrefix="1" applyFont="1" applyAlignment="1">
      <alignment vertical="top"/>
    </xf>
    <xf numFmtId="0" fontId="21" fillId="0" borderId="0" xfId="1" applyFont="1" applyAlignment="1">
      <alignment horizontal="left" vertical="top" wrapText="1"/>
    </xf>
    <xf numFmtId="0" fontId="22" fillId="0" borderId="0" xfId="1" quotePrefix="1" applyFont="1" applyAlignment="1">
      <alignment horizontal="left" vertical="top"/>
    </xf>
    <xf numFmtId="0" fontId="6" fillId="0" borderId="0" xfId="1" quotePrefix="1" applyFont="1" applyAlignment="1">
      <alignment vertical="top"/>
    </xf>
    <xf numFmtId="0" fontId="3" fillId="0" borderId="0" xfId="1" applyAlignment="1">
      <alignment wrapTex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/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wrapText="1"/>
    </xf>
    <xf numFmtId="21" fontId="4" fillId="0" borderId="1" xfId="0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25" fillId="0" borderId="2" xfId="0" applyNumberFormat="1" applyFont="1" applyBorder="1" applyAlignment="1">
      <alignment horizontal="left" vertical="top" wrapText="1"/>
    </xf>
    <xf numFmtId="21" fontId="25" fillId="0" borderId="2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vertical="top" wrapText="1"/>
    </xf>
    <xf numFmtId="0" fontId="14" fillId="4" borderId="0" xfId="0" applyFont="1" applyFill="1" applyAlignment="1">
      <alignment horizontal="centerContinuous" vertical="top" wrapText="1"/>
    </xf>
    <xf numFmtId="0" fontId="14" fillId="5" borderId="1" xfId="0" applyFont="1" applyFill="1" applyBorder="1" applyAlignment="1">
      <alignment horizontal="centerContinuous" vertical="top" wrapText="1"/>
    </xf>
    <xf numFmtId="0" fontId="4" fillId="5" borderId="0" xfId="0" applyFont="1" applyFill="1" applyAlignment="1">
      <alignment horizontal="centerContinuous" vertical="top" wrapText="1"/>
    </xf>
    <xf numFmtId="0" fontId="30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1"/>
    <xf numFmtId="0" fontId="31" fillId="0" borderId="0" xfId="0" applyFont="1" applyAlignment="1">
      <alignment vertical="top"/>
    </xf>
    <xf numFmtId="0" fontId="32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33" fillId="0" borderId="0" xfId="0" applyFont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42" fillId="0" borderId="0" xfId="1" applyFont="1" applyAlignment="1">
      <alignment horizontal="left" vertical="center" wrapText="1"/>
    </xf>
    <xf numFmtId="0" fontId="43" fillId="0" borderId="0" xfId="1" applyFont="1" applyAlignment="1">
      <alignment horizontal="left" vertical="center" wrapText="1"/>
    </xf>
    <xf numFmtId="0" fontId="38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left" vertical="top" wrapText="1"/>
    </xf>
    <xf numFmtId="166" fontId="5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5" fillId="0" borderId="1" xfId="0" applyFont="1" applyBorder="1" applyAlignment="1">
      <alignment horizontal="left" vertical="top" wrapText="1"/>
    </xf>
    <xf numFmtId="0" fontId="46" fillId="0" borderId="0" xfId="0" applyFont="1" applyAlignment="1">
      <alignment vertical="top"/>
    </xf>
    <xf numFmtId="0" fontId="14" fillId="4" borderId="3" xfId="0" applyFont="1" applyFill="1" applyBorder="1" applyAlignment="1">
      <alignment horizontal="centerContinuous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left" vertical="top" wrapText="1"/>
    </xf>
    <xf numFmtId="21" fontId="4" fillId="0" borderId="3" xfId="0" applyNumberFormat="1" applyFont="1" applyBorder="1" applyAlignment="1">
      <alignment horizontal="left" vertical="top" wrapText="1"/>
    </xf>
    <xf numFmtId="0" fontId="4" fillId="0" borderId="3" xfId="0" quotePrefix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166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50" fillId="0" borderId="0" xfId="0" applyFont="1"/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2" fillId="0" borderId="0" xfId="1" quotePrefix="1" applyFont="1" applyFill="1" applyAlignment="1">
      <alignment horizontal="left" vertical="top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1" applyFont="1" applyFill="1" applyAlignment="1">
      <alignment vertical="center"/>
    </xf>
    <xf numFmtId="0" fontId="25" fillId="0" borderId="1" xfId="0" applyFont="1" applyBorder="1" applyAlignment="1">
      <alignment horizontal="left" vertical="top" wrapText="1"/>
    </xf>
    <xf numFmtId="2" fontId="45" fillId="0" borderId="1" xfId="0" applyNumberFormat="1" applyFont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center" vertical="top" wrapText="1"/>
    </xf>
    <xf numFmtId="166" fontId="5" fillId="0" borderId="0" xfId="0" applyNumberFormat="1" applyFont="1" applyAlignment="1">
      <alignment horizontal="left" vertical="top" wrapText="1"/>
    </xf>
    <xf numFmtId="0" fontId="1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2" fontId="45" fillId="0" borderId="3" xfId="0" applyNumberFormat="1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167" fontId="36" fillId="0" borderId="0" xfId="0" applyNumberFormat="1" applyFont="1" applyAlignment="1">
      <alignment vertical="center" wrapText="1"/>
    </xf>
    <xf numFmtId="167" fontId="35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0" fillId="2" borderId="0" xfId="0" applyFont="1" applyFill="1" applyAlignment="1">
      <alignment horizontal="center" vertical="center" textRotation="90" wrapText="1"/>
    </xf>
    <xf numFmtId="0" fontId="27" fillId="3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4" borderId="0" xfId="0" applyFont="1" applyFill="1" applyAlignment="1">
      <alignment horizontal="center" vertical="center" textRotation="90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164" fontId="25" fillId="0" borderId="0" xfId="0" applyNumberFormat="1" applyFont="1" applyAlignment="1">
      <alignment horizontal="left" vertical="top" wrapText="1"/>
    </xf>
    <xf numFmtId="0" fontId="2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35" fillId="0" borderId="4" xfId="0" quotePrefix="1" applyFont="1" applyBorder="1" applyAlignment="1">
      <alignment horizontal="center" vertical="center"/>
    </xf>
    <xf numFmtId="0" fontId="36" fillId="0" borderId="4" xfId="0" quotePrefix="1" applyFont="1" applyBorder="1" applyAlignment="1">
      <alignment horizontal="center" vertical="center"/>
    </xf>
    <xf numFmtId="0" fontId="35" fillId="0" borderId="4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4" fillId="0" borderId="0" xfId="0" applyFont="1" applyAlignment="1">
      <alignment horizontal="right" vertical="center" indent="1"/>
    </xf>
    <xf numFmtId="0" fontId="15" fillId="0" borderId="0" xfId="0" applyFont="1" applyAlignment="1">
      <alignment horizontal="right" vertical="center" indent="1"/>
    </xf>
    <xf numFmtId="0" fontId="50" fillId="0" borderId="0" xfId="0" applyFont="1" applyAlignment="1">
      <alignment horizontal="right" indent="1"/>
    </xf>
    <xf numFmtId="0" fontId="35" fillId="0" borderId="0" xfId="0" applyFont="1" applyAlignment="1">
      <alignment horizontal="right" vertical="center" indent="1"/>
    </xf>
    <xf numFmtId="0" fontId="36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top" indent="1"/>
    </xf>
    <xf numFmtId="0" fontId="9" fillId="0" borderId="0" xfId="0" applyFont="1" applyAlignment="1">
      <alignment horizontal="righ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ocabulary-manager.eumetsat.int/vocabularies/BUFR/WMO/41/TABLE_D/301150" TargetMode="External"/><Relationship Id="rId3" Type="http://schemas.openxmlformats.org/officeDocument/2006/relationships/hyperlink" Target="https://github.com/wmo-im/BUFR4/issues/157" TargetMode="External"/><Relationship Id="rId7" Type="http://schemas.openxmlformats.org/officeDocument/2006/relationships/hyperlink" Target="https://vocabulary-manager.eumetsat.int/vocabularies/BUFR/WMO/41/TABLE_D/307064" TargetMode="External"/><Relationship Id="rId2" Type="http://schemas.openxmlformats.org/officeDocument/2006/relationships/hyperlink" Target="https://github.com/wmo-im/BUFR4/issues/198" TargetMode="External"/><Relationship Id="rId1" Type="http://schemas.openxmlformats.org/officeDocument/2006/relationships/hyperlink" Target="https://github.com/wmo-im/BUFR4/issues/198" TargetMode="External"/><Relationship Id="rId6" Type="http://schemas.openxmlformats.org/officeDocument/2006/relationships/hyperlink" Target="https://vocabulary-manager.eumetsat.int/vocabularies/BUFR/WMO/41/TABLE_B/004025" TargetMode="External"/><Relationship Id="rId5" Type="http://schemas.openxmlformats.org/officeDocument/2006/relationships/hyperlink" Target="https://vocabulary-manager.eumetsat.int/vocabularies/BUFR/WMO/41" TargetMode="External"/><Relationship Id="rId4" Type="http://schemas.openxmlformats.org/officeDocument/2006/relationships/hyperlink" Target="https://vocabulary-manager.eumetsat.int/vocabularies/BUFR/WMO/41/TABLE_B/00402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github.com/wmo-im/BUFR4/issues/157" TargetMode="External"/><Relationship Id="rId1" Type="http://schemas.openxmlformats.org/officeDocument/2006/relationships/hyperlink" Target="https://github.com/wmo-im/BUFR4/issues/19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vocabulary-manager.eumetsat.int/vocabularies/BUFR/WMO/41/TABLE_CODE_FLAG/008010" TargetMode="External"/><Relationship Id="rId2" Type="http://schemas.openxmlformats.org/officeDocument/2006/relationships/hyperlink" Target="https://vocabulary-manager.eumetsat.int/vocabularies/BUFR/WMO/41/TABLE_CODE_FLAG/002177" TargetMode="External"/><Relationship Id="rId1" Type="http://schemas.openxmlformats.org/officeDocument/2006/relationships/hyperlink" Target="https://vocabulary-manager.eumetsat.int/vocabularies/BUFR/WMO/41/TABLE_CODE_FLAG/002001" TargetMode="External"/><Relationship Id="rId5" Type="http://schemas.openxmlformats.org/officeDocument/2006/relationships/hyperlink" Target="https://vocabulary-manager.eumetsat.int/vocabularies/BUFR/WMO/41/TABLE_CODE_FLAG/008062" TargetMode="External"/><Relationship Id="rId4" Type="http://schemas.openxmlformats.org/officeDocument/2006/relationships/hyperlink" Target="https://vocabulary-manager.eumetsat.int/vocabularies/BUFR/WMO/41/TABLE_CODE_FLAG/00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7E10-7140-D34C-9BBE-D8C7E7AA7F8B}">
  <dimension ref="A1:K53"/>
  <sheetViews>
    <sheetView tabSelected="1" zoomScale="110" zoomScaleNormal="110" workbookViewId="0">
      <pane xSplit="4" ySplit="4" topLeftCell="E14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F21" sqref="F21"/>
    </sheetView>
  </sheetViews>
  <sheetFormatPr baseColWidth="10" defaultRowHeight="16"/>
  <cols>
    <col min="1" max="1" width="5.83203125" style="18" customWidth="1"/>
    <col min="2" max="3" width="10.83203125" style="18" customWidth="1"/>
    <col min="4" max="4" width="40.83203125" style="21" customWidth="1"/>
    <col min="5" max="5" width="20.83203125" style="21" customWidth="1"/>
    <col min="6" max="6" width="50.6640625" style="21" customWidth="1"/>
    <col min="7" max="7" width="30.83203125" style="21" customWidth="1"/>
    <col min="8" max="8" width="9.83203125" style="18" customWidth="1"/>
    <col min="9" max="9" width="12.33203125" style="18" bestFit="1" customWidth="1"/>
    <col min="10" max="10" width="13.1640625" style="4" bestFit="1" customWidth="1"/>
    <col min="11" max="11" width="10.83203125" style="4"/>
  </cols>
  <sheetData>
    <row r="1" spans="1:11" s="52" customFormat="1" ht="20" customHeight="1">
      <c r="D1" s="51" t="s">
        <v>122</v>
      </c>
      <c r="E1" s="97" t="s">
        <v>123</v>
      </c>
      <c r="G1" s="53"/>
    </row>
    <row r="2" spans="1:11" s="36" customFormat="1" ht="20" customHeight="1">
      <c r="D2" s="37" t="s">
        <v>110</v>
      </c>
      <c r="E2" s="98" t="s">
        <v>108</v>
      </c>
      <c r="G2" s="38"/>
    </row>
    <row r="4" spans="1:11" s="17" customFormat="1" ht="37" customHeight="1">
      <c r="A4" s="28"/>
      <c r="B4" s="29" t="s">
        <v>0</v>
      </c>
      <c r="C4" s="29" t="s">
        <v>1</v>
      </c>
      <c r="D4" s="29" t="s">
        <v>2</v>
      </c>
      <c r="E4" s="29" t="s">
        <v>161</v>
      </c>
      <c r="F4" s="84" t="s">
        <v>167</v>
      </c>
      <c r="G4" s="30" t="s">
        <v>42</v>
      </c>
      <c r="H4" s="31"/>
      <c r="I4" s="32"/>
      <c r="J4" s="33"/>
      <c r="K4" s="28"/>
    </row>
    <row r="5" spans="1:11" s="4" customFormat="1">
      <c r="A5" s="18"/>
      <c r="B5" s="39"/>
      <c r="C5" s="39"/>
      <c r="D5" s="26"/>
      <c r="E5" s="26"/>
      <c r="F5" s="26"/>
      <c r="G5" s="26"/>
      <c r="H5" s="39"/>
      <c r="I5" s="39"/>
      <c r="J5" s="40"/>
    </row>
    <row r="6" spans="1:11" s="4" customFormat="1" ht="17">
      <c r="A6" s="18"/>
      <c r="B6" s="35" t="s">
        <v>87</v>
      </c>
      <c r="C6" s="41"/>
      <c r="D6" s="42" t="s">
        <v>149</v>
      </c>
      <c r="E6" s="42"/>
      <c r="F6" s="26"/>
      <c r="G6" s="26"/>
      <c r="H6" s="39"/>
      <c r="I6" s="39"/>
      <c r="J6" s="40"/>
    </row>
    <row r="7" spans="1:11" s="4" customFormat="1" ht="17" customHeight="1">
      <c r="A7" s="18"/>
      <c r="B7" s="39"/>
      <c r="C7" s="41" t="s">
        <v>3</v>
      </c>
      <c r="D7" s="42" t="s">
        <v>4</v>
      </c>
      <c r="E7" s="42"/>
      <c r="F7" s="26" t="s">
        <v>5</v>
      </c>
      <c r="G7" s="26"/>
      <c r="H7" s="39"/>
      <c r="I7" s="39"/>
      <c r="J7" s="40"/>
    </row>
    <row r="8" spans="1:11" s="4" customFormat="1" ht="17">
      <c r="A8" s="18"/>
      <c r="B8" s="39"/>
      <c r="C8" s="41" t="s">
        <v>6</v>
      </c>
      <c r="D8" s="42" t="s">
        <v>7</v>
      </c>
      <c r="E8" s="42"/>
      <c r="F8" s="26" t="s">
        <v>8</v>
      </c>
      <c r="G8" s="26"/>
      <c r="H8" s="39"/>
      <c r="I8" s="39"/>
      <c r="J8" s="40"/>
    </row>
    <row r="9" spans="1:11" s="4" customFormat="1" ht="17">
      <c r="A9" s="18"/>
      <c r="B9" s="39"/>
      <c r="C9" s="41" t="s">
        <v>9</v>
      </c>
      <c r="D9" s="42" t="s">
        <v>10</v>
      </c>
      <c r="E9" s="42"/>
      <c r="F9" s="26"/>
      <c r="G9" s="26" t="s">
        <v>119</v>
      </c>
      <c r="H9" s="39"/>
      <c r="I9" s="39"/>
      <c r="J9" s="40"/>
    </row>
    <row r="10" spans="1:11" s="4" customFormat="1" ht="17">
      <c r="A10" s="18"/>
      <c r="B10" s="39"/>
      <c r="C10" s="41" t="s">
        <v>11</v>
      </c>
      <c r="D10" s="42" t="s">
        <v>12</v>
      </c>
      <c r="E10" s="42"/>
      <c r="F10" s="26" t="s">
        <v>8</v>
      </c>
      <c r="G10" s="26"/>
      <c r="H10" s="39"/>
      <c r="I10" s="39"/>
      <c r="J10" s="40"/>
    </row>
    <row r="11" spans="1:11" s="4" customFormat="1" ht="17">
      <c r="A11" s="18"/>
      <c r="B11" s="39"/>
      <c r="C11" s="41" t="s">
        <v>13</v>
      </c>
      <c r="D11" s="42" t="s">
        <v>14</v>
      </c>
      <c r="E11" s="42"/>
      <c r="F11" s="26" t="s">
        <v>5</v>
      </c>
      <c r="G11" s="26"/>
      <c r="H11" s="39"/>
      <c r="I11" s="39"/>
      <c r="J11" s="40"/>
    </row>
    <row r="12" spans="1:11" s="4" customFormat="1" ht="17">
      <c r="A12" s="18"/>
      <c r="B12" s="39"/>
      <c r="C12" s="41" t="s">
        <v>15</v>
      </c>
      <c r="D12" s="42" t="s">
        <v>16</v>
      </c>
      <c r="E12" s="42"/>
      <c r="F12" s="26"/>
      <c r="G12" s="26"/>
      <c r="H12" s="39"/>
      <c r="I12" s="39"/>
      <c r="J12" s="40"/>
    </row>
    <row r="13" spans="1:11" s="4" customFormat="1" ht="34">
      <c r="A13" s="18"/>
      <c r="B13" s="39"/>
      <c r="C13" s="41" t="s">
        <v>17</v>
      </c>
      <c r="D13" s="42" t="s">
        <v>18</v>
      </c>
      <c r="E13" s="42"/>
      <c r="F13" s="26"/>
      <c r="G13" s="26"/>
      <c r="H13" s="39"/>
      <c r="I13" s="39"/>
      <c r="J13" s="40"/>
    </row>
    <row r="14" spans="1:11" s="4" customFormat="1" ht="119">
      <c r="A14" s="18"/>
      <c r="B14" s="39"/>
      <c r="C14" s="39" t="s">
        <v>25</v>
      </c>
      <c r="D14" s="26" t="s">
        <v>26</v>
      </c>
      <c r="E14" s="43"/>
      <c r="F14" s="26" t="s">
        <v>244</v>
      </c>
      <c r="G14" s="26" t="s">
        <v>55</v>
      </c>
      <c r="H14" s="39"/>
      <c r="I14" s="39"/>
      <c r="J14" s="40"/>
    </row>
    <row r="15" spans="1:11" s="4" customFormat="1" ht="87" customHeight="1">
      <c r="A15" s="175"/>
      <c r="B15" s="176"/>
      <c r="C15" s="176" t="s">
        <v>150</v>
      </c>
      <c r="D15" s="171" t="s">
        <v>147</v>
      </c>
      <c r="E15" s="172"/>
      <c r="F15" s="26" t="s">
        <v>182</v>
      </c>
      <c r="G15" s="39"/>
      <c r="H15" s="39"/>
      <c r="I15" s="39"/>
      <c r="J15" s="40"/>
    </row>
    <row r="16" spans="1:11" s="4" customFormat="1" ht="19" customHeight="1">
      <c r="A16" s="175"/>
      <c r="B16" s="176"/>
      <c r="C16" s="176"/>
      <c r="D16" s="171"/>
      <c r="E16" s="172"/>
      <c r="F16" s="92" t="s">
        <v>172</v>
      </c>
      <c r="G16" s="39"/>
      <c r="H16" s="39"/>
      <c r="I16" s="39"/>
      <c r="J16" s="40"/>
    </row>
    <row r="17" spans="1:10" s="4" customFormat="1" ht="38" customHeight="1">
      <c r="A17" s="18"/>
      <c r="B17" s="39"/>
      <c r="C17" s="41" t="s">
        <v>21</v>
      </c>
      <c r="D17" s="42" t="s">
        <v>22</v>
      </c>
      <c r="E17" s="42"/>
      <c r="F17" s="26" t="s">
        <v>165</v>
      </c>
      <c r="G17" s="26" t="s">
        <v>80</v>
      </c>
      <c r="H17" s="39"/>
      <c r="I17" s="39"/>
      <c r="J17" s="40"/>
    </row>
    <row r="18" spans="1:10" s="4" customFormat="1" ht="57" customHeight="1">
      <c r="A18" s="18"/>
      <c r="B18" s="39"/>
      <c r="C18" s="26" t="s">
        <v>158</v>
      </c>
      <c r="D18" s="26" t="s">
        <v>151</v>
      </c>
      <c r="E18" s="43"/>
      <c r="F18" s="26" t="s">
        <v>238</v>
      </c>
      <c r="G18" s="26"/>
      <c r="H18" s="39"/>
      <c r="I18" s="39"/>
      <c r="J18" s="40"/>
    </row>
    <row r="19" spans="1:10" s="18" customFormat="1" ht="38" customHeight="1">
      <c r="B19" s="39"/>
      <c r="C19" s="18" t="s">
        <v>153</v>
      </c>
      <c r="D19" s="18" t="s">
        <v>152</v>
      </c>
      <c r="E19" s="96"/>
      <c r="F19" s="21" t="s">
        <v>163</v>
      </c>
      <c r="G19" s="26"/>
      <c r="H19" s="39"/>
      <c r="I19" s="39"/>
      <c r="J19" s="39"/>
    </row>
    <row r="20" spans="1:10" s="4" customFormat="1" ht="38" customHeight="1">
      <c r="A20" s="18"/>
      <c r="B20" s="39"/>
      <c r="C20" s="45" t="s">
        <v>155</v>
      </c>
      <c r="D20" s="45" t="s">
        <v>154</v>
      </c>
      <c r="E20" s="95"/>
      <c r="F20" s="26" t="s">
        <v>166</v>
      </c>
      <c r="G20" s="26"/>
      <c r="H20" s="39"/>
      <c r="I20" s="39"/>
      <c r="J20" s="40"/>
    </row>
    <row r="21" spans="1:10" s="4" customFormat="1" ht="17" customHeight="1">
      <c r="A21" s="18"/>
      <c r="B21" s="39"/>
      <c r="C21" s="41" t="s">
        <v>23</v>
      </c>
      <c r="D21" s="42" t="s">
        <v>24</v>
      </c>
      <c r="E21" s="42"/>
      <c r="F21" s="26"/>
      <c r="G21" s="26"/>
      <c r="H21" s="39"/>
      <c r="I21" s="39"/>
      <c r="J21" s="40"/>
    </row>
    <row r="22" spans="1:10" s="4" customFormat="1" ht="17" customHeight="1">
      <c r="A22" s="18"/>
      <c r="B22" s="39"/>
      <c r="C22" s="18" t="s">
        <v>156</v>
      </c>
      <c r="D22" s="18" t="s">
        <v>152</v>
      </c>
      <c r="E22" s="26" t="s">
        <v>29</v>
      </c>
      <c r="F22" s="99"/>
      <c r="G22" s="26"/>
      <c r="H22" s="39"/>
      <c r="I22" s="39"/>
      <c r="J22" s="40"/>
    </row>
    <row r="23" spans="1:10" s="4" customFormat="1" ht="17" customHeight="1">
      <c r="A23" s="18"/>
      <c r="B23" s="39"/>
      <c r="C23" s="45" t="s">
        <v>157</v>
      </c>
      <c r="D23" s="45" t="s">
        <v>154</v>
      </c>
      <c r="E23" s="26" t="s">
        <v>29</v>
      </c>
      <c r="F23" s="99"/>
      <c r="G23" s="26"/>
      <c r="H23" s="39"/>
      <c r="I23" s="39"/>
      <c r="J23" s="40"/>
    </row>
    <row r="24" spans="1:10" s="4" customFormat="1" ht="17" customHeight="1">
      <c r="A24" s="18"/>
      <c r="B24" s="39"/>
      <c r="C24" s="26" t="s">
        <v>171</v>
      </c>
      <c r="D24" s="26" t="s">
        <v>151</v>
      </c>
      <c r="E24" s="26" t="s">
        <v>29</v>
      </c>
      <c r="F24" s="99"/>
      <c r="G24" s="26"/>
      <c r="H24" s="39"/>
      <c r="I24" s="39"/>
      <c r="J24" s="40"/>
    </row>
    <row r="25" spans="1:10" s="4" customFormat="1" ht="17" customHeight="1">
      <c r="A25" s="173" t="s">
        <v>134</v>
      </c>
      <c r="B25" s="39"/>
      <c r="C25" s="39" t="s">
        <v>43</v>
      </c>
      <c r="D25" s="26" t="s">
        <v>44</v>
      </c>
      <c r="E25" s="26"/>
      <c r="F25" s="26" t="s">
        <v>168</v>
      </c>
      <c r="G25" s="40" t="s">
        <v>94</v>
      </c>
      <c r="H25" s="41" t="s">
        <v>25</v>
      </c>
      <c r="I25" s="42" t="s">
        <v>51</v>
      </c>
      <c r="J25" s="26" t="s">
        <v>51</v>
      </c>
    </row>
    <row r="26" spans="1:10" s="4" customFormat="1" ht="17">
      <c r="A26" s="173"/>
      <c r="B26" s="39"/>
      <c r="C26" s="41" t="s">
        <v>27</v>
      </c>
      <c r="D26" s="42" t="s">
        <v>28</v>
      </c>
      <c r="E26" s="42"/>
      <c r="F26" s="26"/>
      <c r="G26" s="26"/>
      <c r="H26" s="39"/>
      <c r="I26" s="39"/>
      <c r="J26" s="40"/>
    </row>
    <row r="27" spans="1:10" s="4" customFormat="1" ht="17">
      <c r="A27" s="173"/>
      <c r="B27" s="39"/>
      <c r="C27" s="39" t="s">
        <v>43</v>
      </c>
      <c r="D27" s="26" t="s">
        <v>44</v>
      </c>
      <c r="E27" s="42" t="s">
        <v>29</v>
      </c>
      <c r="F27" s="99"/>
      <c r="G27" s="26"/>
      <c r="H27" s="39"/>
      <c r="I27" s="39"/>
      <c r="J27" s="40"/>
    </row>
    <row r="28" spans="1:10" s="4" customFormat="1" ht="49">
      <c r="A28" s="174" t="s">
        <v>133</v>
      </c>
      <c r="B28" s="39"/>
      <c r="C28" s="41" t="s">
        <v>159</v>
      </c>
      <c r="D28" s="42" t="s">
        <v>160</v>
      </c>
      <c r="E28" s="42"/>
      <c r="F28" s="26" t="s">
        <v>232</v>
      </c>
      <c r="G28" s="26"/>
      <c r="H28" s="39"/>
      <c r="I28" s="39"/>
      <c r="J28" s="40"/>
    </row>
    <row r="29" spans="1:10" s="4" customFormat="1" ht="17">
      <c r="A29" s="174"/>
      <c r="B29" s="39"/>
      <c r="C29" s="41" t="s">
        <v>30</v>
      </c>
      <c r="D29" s="42" t="s">
        <v>31</v>
      </c>
      <c r="E29" s="42"/>
      <c r="F29" s="26"/>
      <c r="G29" s="26"/>
      <c r="H29" s="39"/>
      <c r="I29" s="39"/>
      <c r="J29" s="40"/>
    </row>
    <row r="30" spans="1:10" s="4" customFormat="1" ht="184" customHeight="1">
      <c r="A30" s="174"/>
      <c r="B30" s="177" t="s">
        <v>179</v>
      </c>
      <c r="C30" s="93" t="s">
        <v>148</v>
      </c>
      <c r="D30" s="94" t="s">
        <v>170</v>
      </c>
      <c r="E30" s="94" t="s">
        <v>38</v>
      </c>
      <c r="F30" s="100" t="s">
        <v>183</v>
      </c>
      <c r="G30" s="26"/>
      <c r="H30" s="39"/>
      <c r="I30" s="39"/>
      <c r="J30" s="40"/>
    </row>
    <row r="31" spans="1:10" s="4" customFormat="1" ht="17">
      <c r="A31" s="174"/>
      <c r="B31" s="177"/>
      <c r="C31" s="41" t="s">
        <v>32</v>
      </c>
      <c r="D31" s="42" t="s">
        <v>33</v>
      </c>
      <c r="E31" s="42"/>
      <c r="F31" s="26" t="s">
        <v>164</v>
      </c>
      <c r="G31" s="26"/>
      <c r="H31" s="39"/>
      <c r="I31" s="39"/>
      <c r="J31" s="40"/>
    </row>
    <row r="32" spans="1:10" s="4" customFormat="1" ht="17">
      <c r="A32" s="174"/>
      <c r="B32" s="177"/>
      <c r="C32" s="41" t="s">
        <v>34</v>
      </c>
      <c r="D32" s="42" t="s">
        <v>35</v>
      </c>
      <c r="E32" s="42"/>
      <c r="F32" s="26"/>
      <c r="G32" s="26"/>
      <c r="H32" s="39"/>
      <c r="I32" s="39"/>
      <c r="J32" s="40"/>
    </row>
    <row r="33" spans="1:11" s="4" customFormat="1" ht="38" customHeight="1">
      <c r="A33" s="174"/>
      <c r="B33" s="177"/>
      <c r="C33" s="18" t="s">
        <v>153</v>
      </c>
      <c r="D33" s="18" t="s">
        <v>152</v>
      </c>
      <c r="E33" s="18"/>
      <c r="F33" s="21" t="s">
        <v>163</v>
      </c>
      <c r="G33" s="26"/>
      <c r="H33" s="39"/>
      <c r="I33" s="39"/>
      <c r="J33" s="40"/>
    </row>
    <row r="34" spans="1:11" s="4" customFormat="1" ht="38" customHeight="1">
      <c r="A34" s="174"/>
      <c r="B34" s="177"/>
      <c r="C34" s="45" t="s">
        <v>155</v>
      </c>
      <c r="D34" s="45" t="s">
        <v>154</v>
      </c>
      <c r="E34" s="45"/>
      <c r="F34" s="26" t="s">
        <v>162</v>
      </c>
      <c r="G34" s="26"/>
      <c r="H34" s="39"/>
      <c r="I34" s="39"/>
      <c r="J34" s="40"/>
    </row>
    <row r="35" spans="1:11" s="4" customFormat="1" ht="17">
      <c r="A35" s="174"/>
      <c r="B35" s="177"/>
      <c r="C35" s="39" t="s">
        <v>144</v>
      </c>
      <c r="D35" s="26" t="s">
        <v>39</v>
      </c>
      <c r="E35" s="26"/>
      <c r="F35" s="26"/>
      <c r="G35" s="26"/>
      <c r="H35" s="39"/>
      <c r="I35" s="39"/>
      <c r="J35" s="40"/>
    </row>
    <row r="36" spans="1:11" s="4" customFormat="1" ht="17">
      <c r="A36" s="174"/>
      <c r="B36" s="177"/>
      <c r="C36" s="18" t="s">
        <v>156</v>
      </c>
      <c r="D36" s="18" t="s">
        <v>152</v>
      </c>
      <c r="E36" s="26" t="s">
        <v>29</v>
      </c>
      <c r="F36" s="99"/>
      <c r="G36" s="26"/>
      <c r="H36" s="39"/>
      <c r="I36" s="39"/>
      <c r="J36" s="40"/>
    </row>
    <row r="37" spans="1:11" s="18" customFormat="1" ht="17" customHeight="1">
      <c r="A37" s="174"/>
      <c r="B37" s="177"/>
      <c r="C37" s="45" t="s">
        <v>157</v>
      </c>
      <c r="D37" s="45" t="s">
        <v>154</v>
      </c>
      <c r="E37" s="26" t="s">
        <v>29</v>
      </c>
      <c r="G37" s="26"/>
      <c r="H37" s="39"/>
      <c r="I37" s="39"/>
      <c r="J37" s="39"/>
    </row>
    <row r="38" spans="1:11" s="18" customFormat="1" ht="17" customHeight="1">
      <c r="A38" s="174"/>
      <c r="B38" s="177"/>
      <c r="C38" s="93" t="s">
        <v>36</v>
      </c>
      <c r="D38" s="94" t="s">
        <v>37</v>
      </c>
      <c r="E38" s="94" t="s">
        <v>38</v>
      </c>
      <c r="F38" s="26" t="s">
        <v>169</v>
      </c>
      <c r="G38" s="26"/>
    </row>
    <row r="39" spans="1:11" s="18" customFormat="1" ht="17" customHeight="1">
      <c r="A39" s="174"/>
      <c r="B39" s="177"/>
      <c r="C39" s="39" t="s">
        <v>40</v>
      </c>
      <c r="D39" s="26" t="s">
        <v>41</v>
      </c>
      <c r="E39" s="43"/>
      <c r="F39" s="26"/>
      <c r="G39" s="26"/>
    </row>
    <row r="40" spans="1:11" s="2" customFormat="1" ht="17" customHeight="1">
      <c r="A40" s="18"/>
      <c r="B40" s="39"/>
      <c r="C40" s="41"/>
      <c r="D40" s="42"/>
      <c r="E40" s="42"/>
      <c r="F40" s="26"/>
      <c r="G40" s="26"/>
      <c r="H40" s="18"/>
    </row>
    <row r="41" spans="1:11" s="2" customFormat="1" ht="17" customHeight="1">
      <c r="A41" s="18"/>
      <c r="B41" s="47" t="s">
        <v>109</v>
      </c>
      <c r="C41" s="44" t="s">
        <v>117</v>
      </c>
      <c r="D41" s="33"/>
      <c r="E41" s="33"/>
      <c r="F41" s="45"/>
      <c r="G41" s="26"/>
      <c r="H41" s="18"/>
    </row>
    <row r="42" spans="1:11" s="2" customFormat="1" ht="17" customHeight="1">
      <c r="A42" s="18"/>
      <c r="B42" s="49" t="s">
        <v>118</v>
      </c>
      <c r="C42" s="39"/>
      <c r="D42" s="26" t="s">
        <v>4</v>
      </c>
      <c r="E42" s="26"/>
      <c r="F42" s="26"/>
      <c r="G42" s="26"/>
      <c r="H42" s="18"/>
    </row>
    <row r="43" spans="1:11" s="2" customFormat="1" ht="17" customHeight="1">
      <c r="A43" s="18"/>
      <c r="B43" s="39"/>
      <c r="C43" s="46"/>
      <c r="D43" s="26"/>
      <c r="E43" s="26"/>
      <c r="F43" s="45"/>
      <c r="G43" s="26"/>
      <c r="H43" s="18"/>
    </row>
    <row r="44" spans="1:11" s="2" customFormat="1" ht="17" customHeight="1">
      <c r="A44" s="18"/>
      <c r="B44" s="39"/>
      <c r="C44" s="46"/>
      <c r="D44" s="26"/>
      <c r="E44" s="26"/>
      <c r="F44" s="45"/>
      <c r="G44" s="26"/>
      <c r="H44" s="18"/>
    </row>
    <row r="45" spans="1:11" s="2" customFormat="1" ht="17" customHeight="1">
      <c r="A45" s="18"/>
      <c r="B45" s="39"/>
      <c r="C45" s="39"/>
      <c r="D45" s="26"/>
      <c r="E45" s="26"/>
      <c r="F45" s="26"/>
      <c r="G45" s="26"/>
      <c r="H45" s="39"/>
      <c r="I45" s="39"/>
      <c r="J45" s="39"/>
      <c r="K45" s="18"/>
    </row>
    <row r="46" spans="1:11" s="2" customFormat="1" ht="17" customHeight="1">
      <c r="A46" s="18"/>
      <c r="B46" s="48" t="s">
        <v>115</v>
      </c>
      <c r="C46" s="39"/>
      <c r="D46" s="26" t="s">
        <v>116</v>
      </c>
      <c r="E46" s="26"/>
      <c r="F46" s="45"/>
      <c r="G46" s="21"/>
      <c r="H46" s="39"/>
      <c r="I46" s="39"/>
      <c r="J46" s="39"/>
      <c r="K46" s="18"/>
    </row>
    <row r="47" spans="1:11" s="2" customFormat="1" ht="17" customHeight="1">
      <c r="A47" s="18"/>
      <c r="B47" s="39"/>
      <c r="C47" s="48" t="s">
        <v>113</v>
      </c>
      <c r="D47" s="39" t="s">
        <v>114</v>
      </c>
      <c r="E47" s="39"/>
      <c r="F47" s="26"/>
      <c r="G47" s="21"/>
      <c r="H47" s="18"/>
      <c r="I47" s="18"/>
      <c r="J47" s="18"/>
      <c r="K47" s="18"/>
    </row>
    <row r="48" spans="1:11" s="21" customFormat="1">
      <c r="A48" s="18"/>
      <c r="B48" s="39"/>
      <c r="C48" s="48" t="s">
        <v>111</v>
      </c>
      <c r="D48" s="39" t="s">
        <v>112</v>
      </c>
      <c r="E48" s="39"/>
      <c r="F48" s="45"/>
      <c r="H48" s="18"/>
      <c r="I48" s="18"/>
      <c r="J48" s="4"/>
      <c r="K48" s="4"/>
    </row>
    <row r="49" spans="1:11" s="21" customFormat="1">
      <c r="A49" s="18"/>
      <c r="B49" s="39"/>
      <c r="C49" s="39"/>
      <c r="D49" s="26"/>
      <c r="E49" s="26"/>
      <c r="F49" s="45"/>
      <c r="H49" s="18"/>
      <c r="I49" s="18"/>
      <c r="J49" s="4"/>
      <c r="K49" s="4"/>
    </row>
    <row r="50" spans="1:11">
      <c r="B50" s="39"/>
      <c r="C50" s="48"/>
      <c r="D50" s="39"/>
      <c r="E50" s="39"/>
      <c r="F50" s="26"/>
    </row>
    <row r="51" spans="1:11">
      <c r="C51" s="48"/>
      <c r="D51" s="39"/>
      <c r="E51" s="39"/>
      <c r="F51" s="45"/>
    </row>
    <row r="52" spans="1:11">
      <c r="C52" s="39"/>
      <c r="D52" s="26"/>
      <c r="E52" s="26"/>
      <c r="F52" s="45"/>
    </row>
    <row r="53" spans="1:11">
      <c r="C53" s="39"/>
      <c r="D53" s="26"/>
      <c r="E53" s="26"/>
      <c r="F53" s="26"/>
    </row>
  </sheetData>
  <mergeCells count="8">
    <mergeCell ref="D15:D16"/>
    <mergeCell ref="E15:E16"/>
    <mergeCell ref="A25:A27"/>
    <mergeCell ref="A28:A39"/>
    <mergeCell ref="A15:A16"/>
    <mergeCell ref="B15:B16"/>
    <mergeCell ref="C15:C16"/>
    <mergeCell ref="B30:B39"/>
  </mergeCells>
  <hyperlinks>
    <hyperlink ref="E2" r:id="rId1" xr:uid="{729D43A7-6E7E-1147-B78A-4D0BB5B66FDC}"/>
    <hyperlink ref="B6" r:id="rId2" xr:uid="{4B014F61-C341-2847-9D2C-17E54E63B86D}"/>
    <hyperlink ref="E1" r:id="rId3" xr:uid="{B4DEE683-F023-A24A-A7DD-147523171552}"/>
    <hyperlink ref="C47" r:id="rId4" xr:uid="{85997250-4BA3-244A-A016-457B31306234}"/>
    <hyperlink ref="B41" r:id="rId5" xr:uid="{C8576D91-AE2D-984A-9DC6-232D0B4AE24C}"/>
    <hyperlink ref="C48" r:id="rId6" display="https://vocabulary-manager.eumetsat.int/vocabularies/BUFR/WMO/41/TABLE_B/004025" xr:uid="{4763C6BF-856B-A543-A1C2-4278BF62B6F7}"/>
    <hyperlink ref="B46" r:id="rId7" xr:uid="{A175CE0E-2616-3340-9B6F-8093EDFBFD1C}"/>
    <hyperlink ref="B42" r:id="rId8" xr:uid="{83685708-0DFE-B54C-BCE4-D89F9DF25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2A17913-1086-F941-9FFD-A43A0D43F534}">
          <x14:formula1>
            <xm:f>'Code Tables'!$K$4:$K$23</xm:f>
          </x14:formula1>
          <xm:sqref>G17:G18 G21</xm:sqref>
        </x14:dataValidation>
        <x14:dataValidation type="list" allowBlank="1" showInputMessage="1" showErrorMessage="1" xr:uid="{EC74F785-8E83-4645-9AE0-6227E3563DCA}">
          <x14:formula1>
            <xm:f>'Code Tables'!$I$4:$I$21</xm:f>
          </x14:formula1>
          <xm:sqref>J25 G14 I25</xm:sqref>
        </x14:dataValidation>
        <x14:dataValidation type="list" allowBlank="1" showInputMessage="1" showErrorMessage="1" xr:uid="{815C75E5-D38D-0E43-9999-6FD659CC1735}">
          <x14:formula1>
            <xm:f>'Code Tables'!$G$4:$G$18</xm:f>
          </x14:formula1>
          <xm:sqref>G25</xm:sqref>
        </x14:dataValidation>
        <x14:dataValidation type="list" allowBlank="1" showInputMessage="1" showErrorMessage="1" xr:uid="{6DC974C5-0249-6447-B105-0F6E5A620ACF}">
          <x14:formula1>
            <xm:f>'Code Tables'!$C$4:$C$7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4735-C0B4-8A46-868A-EF98B1AB7BE1}">
  <dimension ref="A1:J50"/>
  <sheetViews>
    <sheetView zoomScale="110" zoomScaleNormal="110" workbookViewId="0">
      <pane xSplit="3" ySplit="4" topLeftCell="D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H12" sqref="H12"/>
    </sheetView>
  </sheetViews>
  <sheetFormatPr baseColWidth="10" defaultRowHeight="16"/>
  <cols>
    <col min="1" max="2" width="10.83203125" style="18" customWidth="1"/>
    <col min="3" max="3" width="40.83203125" style="21" customWidth="1"/>
    <col min="4" max="4" width="8" style="161" customWidth="1"/>
    <col min="5" max="5" width="6.5" style="161" bestFit="1" customWidth="1"/>
    <col min="6" max="6" width="17" style="21" bestFit="1" customWidth="1"/>
    <col min="7" max="7" width="16.6640625" style="198" bestFit="1" customWidth="1"/>
    <col min="8" max="8" width="25.6640625" style="18" customWidth="1"/>
    <col min="9" max="9" width="45.6640625" style="4" customWidth="1"/>
    <col min="10" max="10" width="10.83203125" style="4"/>
  </cols>
  <sheetData>
    <row r="1" spans="1:10" s="52" customFormat="1" ht="20" customHeight="1">
      <c r="C1" s="51" t="s">
        <v>122</v>
      </c>
      <c r="D1" s="97" t="s">
        <v>123</v>
      </c>
      <c r="E1" s="162"/>
      <c r="F1" s="53"/>
      <c r="G1" s="192"/>
      <c r="H1" s="183"/>
      <c r="I1" s="101"/>
    </row>
    <row r="2" spans="1:10" s="36" customFormat="1" ht="20" customHeight="1">
      <c r="C2" s="37" t="s">
        <v>110</v>
      </c>
      <c r="D2" s="98" t="s">
        <v>108</v>
      </c>
      <c r="E2" s="163"/>
      <c r="F2" s="38"/>
      <c r="G2" s="193"/>
      <c r="H2" s="184"/>
      <c r="I2" s="167"/>
    </row>
    <row r="3" spans="1:10" ht="18">
      <c r="B3" s="126"/>
      <c r="C3" s="126"/>
      <c r="D3" s="156"/>
      <c r="E3" s="156"/>
      <c r="F3" s="126"/>
      <c r="G3" s="194"/>
      <c r="H3" s="185"/>
    </row>
    <row r="4" spans="1:10" s="17" customFormat="1" ht="37" customHeight="1">
      <c r="A4" s="29"/>
      <c r="B4" s="29" t="s">
        <v>173</v>
      </c>
      <c r="C4" s="29" t="s">
        <v>2</v>
      </c>
      <c r="D4" s="29" t="s">
        <v>174</v>
      </c>
      <c r="E4" s="84" t="s">
        <v>175</v>
      </c>
      <c r="F4" s="84" t="s">
        <v>176</v>
      </c>
      <c r="G4" s="127" t="s">
        <v>233</v>
      </c>
      <c r="H4" s="186" t="s">
        <v>234</v>
      </c>
      <c r="I4" s="28" t="s">
        <v>167</v>
      </c>
      <c r="J4" s="28"/>
    </row>
    <row r="5" spans="1:10" s="144" customFormat="1" ht="19" customHeight="1">
      <c r="A5" s="179"/>
      <c r="B5" s="180" t="s">
        <v>148</v>
      </c>
      <c r="C5" s="181" t="s">
        <v>170</v>
      </c>
      <c r="D5" s="178" t="s">
        <v>178</v>
      </c>
      <c r="E5" s="178">
        <v>2</v>
      </c>
      <c r="F5" s="169">
        <f>-16000</f>
        <v>-16000</v>
      </c>
      <c r="G5" s="195">
        <v>15</v>
      </c>
      <c r="H5" s="187" t="s">
        <v>243</v>
      </c>
      <c r="I5" s="131" t="s">
        <v>241</v>
      </c>
    </row>
    <row r="6" spans="1:10" s="144" customFormat="1" ht="19" customHeight="1">
      <c r="A6" s="179"/>
      <c r="B6" s="180"/>
      <c r="C6" s="181"/>
      <c r="D6" s="178"/>
      <c r="E6" s="178"/>
      <c r="F6" s="168">
        <f>-65000</f>
        <v>-65000</v>
      </c>
      <c r="G6" s="196">
        <v>17</v>
      </c>
      <c r="H6" s="188" t="s">
        <v>236</v>
      </c>
      <c r="I6" s="166" t="s">
        <v>240</v>
      </c>
    </row>
    <row r="7" spans="1:10" s="144" customFormat="1" ht="19" customHeight="1">
      <c r="A7" s="179"/>
      <c r="B7" s="180"/>
      <c r="C7" s="181"/>
      <c r="D7" s="178"/>
      <c r="E7" s="178"/>
      <c r="F7" s="169">
        <v>-1000000</v>
      </c>
      <c r="G7" s="195">
        <v>21</v>
      </c>
      <c r="H7" s="187" t="s">
        <v>235</v>
      </c>
      <c r="I7" s="131" t="s">
        <v>237</v>
      </c>
    </row>
    <row r="8" spans="1:10" s="140" customFormat="1" ht="38" customHeight="1">
      <c r="A8" s="135"/>
      <c r="B8" s="136"/>
      <c r="C8" s="137" t="s">
        <v>180</v>
      </c>
      <c r="D8" s="157" t="s">
        <v>178</v>
      </c>
      <c r="E8" s="164">
        <v>2</v>
      </c>
      <c r="F8" s="169">
        <f>-65000</f>
        <v>-65000</v>
      </c>
      <c r="G8" s="195">
        <v>17</v>
      </c>
      <c r="H8" s="187" t="s">
        <v>236</v>
      </c>
      <c r="I8" s="129"/>
    </row>
    <row r="9" spans="1:10" s="141" customFormat="1" ht="38" customHeight="1">
      <c r="A9" s="135"/>
      <c r="B9" s="136"/>
      <c r="C9" s="138" t="s">
        <v>181</v>
      </c>
      <c r="D9" s="157" t="s">
        <v>178</v>
      </c>
      <c r="E9" s="164">
        <v>2</v>
      </c>
      <c r="F9" s="139">
        <v>0</v>
      </c>
      <c r="G9" s="195">
        <v>16</v>
      </c>
      <c r="H9" s="187" t="s">
        <v>242</v>
      </c>
      <c r="I9" s="170" t="s">
        <v>240</v>
      </c>
    </row>
    <row r="10" spans="1:10" s="141" customFormat="1" ht="38" customHeight="1">
      <c r="A10" s="135"/>
      <c r="B10" s="136"/>
      <c r="C10" s="138"/>
      <c r="D10" s="157"/>
      <c r="E10" s="164"/>
      <c r="F10" s="139"/>
      <c r="G10" s="195"/>
      <c r="H10" s="189"/>
      <c r="I10" s="131"/>
    </row>
    <row r="11" spans="1:10" s="144" customFormat="1" ht="19" customHeight="1">
      <c r="A11" s="145"/>
      <c r="B11" s="142" t="s">
        <v>36</v>
      </c>
      <c r="C11" s="143" t="s">
        <v>37</v>
      </c>
      <c r="D11" s="158" t="s">
        <v>177</v>
      </c>
      <c r="E11" s="158">
        <v>2</v>
      </c>
      <c r="F11" s="143">
        <v>0</v>
      </c>
      <c r="G11" s="196">
        <v>16</v>
      </c>
      <c r="H11" s="190"/>
      <c r="I11" s="131"/>
    </row>
    <row r="12" spans="1:10" s="141" customFormat="1" ht="19" customHeight="1">
      <c r="A12" s="135"/>
      <c r="B12" s="136" t="s">
        <v>146</v>
      </c>
      <c r="C12" s="138" t="s">
        <v>145</v>
      </c>
      <c r="D12" s="157" t="s">
        <v>177</v>
      </c>
      <c r="E12" s="164">
        <v>2</v>
      </c>
      <c r="F12" s="139">
        <v>0</v>
      </c>
      <c r="G12" s="195">
        <v>16</v>
      </c>
      <c r="H12" s="189"/>
      <c r="I12" s="131"/>
    </row>
    <row r="13" spans="1:10" s="72" customFormat="1" ht="19" customHeight="1">
      <c r="A13" s="129"/>
      <c r="B13" s="132"/>
      <c r="C13" s="133"/>
      <c r="D13" s="159"/>
      <c r="E13" s="165"/>
      <c r="F13" s="130"/>
      <c r="G13" s="197"/>
      <c r="H13" s="191"/>
      <c r="I13" s="131"/>
    </row>
    <row r="14" spans="1:10" s="72" customFormat="1" ht="19" customHeight="1">
      <c r="A14" s="129"/>
      <c r="B14" s="132"/>
      <c r="C14" s="133"/>
      <c r="D14" s="159"/>
      <c r="E14" s="165"/>
      <c r="F14" s="130"/>
      <c r="G14" s="197"/>
      <c r="H14" s="129"/>
      <c r="I14" s="131"/>
    </row>
    <row r="15" spans="1:10" s="4" customFormat="1">
      <c r="A15" s="39"/>
      <c r="B15" s="46"/>
      <c r="C15" s="26"/>
      <c r="D15" s="160"/>
      <c r="E15" s="160"/>
      <c r="F15" s="26"/>
      <c r="G15" s="198"/>
      <c r="H15" s="2"/>
      <c r="I15" s="40"/>
    </row>
    <row r="16" spans="1:10" s="4" customFormat="1" ht="87" customHeight="1">
      <c r="A16" s="39"/>
      <c r="B16" s="46"/>
      <c r="C16" s="26"/>
      <c r="D16" s="160"/>
      <c r="E16" s="160"/>
      <c r="F16" s="26"/>
      <c r="G16" s="198"/>
      <c r="H16" s="2"/>
      <c r="I16" s="40"/>
    </row>
    <row r="17" spans="1:9" s="4" customFormat="1" ht="19" customHeight="1">
      <c r="A17" s="39"/>
      <c r="B17" s="39"/>
      <c r="C17" s="26"/>
      <c r="D17" s="160"/>
      <c r="E17" s="160"/>
      <c r="F17" s="26"/>
      <c r="G17" s="199"/>
      <c r="H17" s="39"/>
      <c r="I17" s="40"/>
    </row>
    <row r="18" spans="1:9" s="4" customFormat="1" ht="34" customHeight="1">
      <c r="A18" s="134"/>
      <c r="B18" s="39"/>
      <c r="C18" s="26"/>
      <c r="D18" s="160"/>
      <c r="E18" s="160"/>
      <c r="F18" s="21"/>
      <c r="G18" s="199"/>
      <c r="H18" s="39"/>
      <c r="I18" s="40"/>
    </row>
    <row r="19" spans="1:9" s="4" customFormat="1">
      <c r="A19" s="39"/>
      <c r="B19" s="48"/>
      <c r="C19" s="39"/>
      <c r="D19" s="28"/>
      <c r="E19" s="160"/>
      <c r="F19" s="21"/>
      <c r="G19" s="198"/>
      <c r="H19" s="18"/>
      <c r="I19" s="40"/>
    </row>
    <row r="20" spans="1:9" s="18" customFormat="1">
      <c r="A20" s="39"/>
      <c r="B20" s="48"/>
      <c r="C20" s="39"/>
      <c r="D20" s="28"/>
      <c r="E20" s="160"/>
      <c r="F20" s="21"/>
      <c r="G20" s="198"/>
      <c r="I20" s="39"/>
    </row>
    <row r="21" spans="1:9" s="4" customFormat="1">
      <c r="A21" s="39"/>
      <c r="B21" s="39"/>
      <c r="C21" s="26"/>
      <c r="D21" s="160"/>
      <c r="E21" s="160"/>
      <c r="F21" s="21"/>
      <c r="G21" s="198"/>
      <c r="H21" s="18"/>
      <c r="I21" s="40"/>
    </row>
    <row r="22" spans="1:9" s="4" customFormat="1" ht="17" customHeight="1">
      <c r="A22" s="39"/>
      <c r="B22" s="48"/>
      <c r="C22" s="39"/>
      <c r="D22" s="28"/>
      <c r="E22" s="160"/>
      <c r="F22" s="21"/>
      <c r="G22" s="198"/>
      <c r="H22" s="18"/>
      <c r="I22" s="40"/>
    </row>
    <row r="23" spans="1:9" s="4" customFormat="1" ht="17" customHeight="1">
      <c r="A23" s="18"/>
      <c r="B23" s="48"/>
      <c r="C23" s="39"/>
      <c r="D23" s="28"/>
      <c r="E23" s="160"/>
      <c r="F23" s="21"/>
      <c r="G23" s="198"/>
      <c r="H23" s="18"/>
      <c r="I23" s="40"/>
    </row>
    <row r="24" spans="1:9" s="4" customFormat="1" ht="17" customHeight="1">
      <c r="A24" s="18"/>
      <c r="B24" s="39"/>
      <c r="C24" s="26"/>
      <c r="D24" s="160"/>
      <c r="E24" s="160"/>
      <c r="F24" s="21"/>
      <c r="G24" s="198"/>
      <c r="H24" s="18"/>
      <c r="I24" s="40"/>
    </row>
    <row r="25" spans="1:9" s="4" customFormat="1" ht="17" customHeight="1">
      <c r="A25" s="18"/>
      <c r="B25" s="39"/>
      <c r="C25" s="26"/>
      <c r="D25" s="160"/>
      <c r="E25" s="160"/>
      <c r="F25" s="21"/>
      <c r="G25" s="198"/>
      <c r="H25" s="18"/>
      <c r="I25" s="40"/>
    </row>
    <row r="26" spans="1:9" s="4" customFormat="1" ht="17" customHeight="1">
      <c r="A26" s="18"/>
      <c r="B26" s="18"/>
      <c r="C26" s="21"/>
      <c r="D26" s="161"/>
      <c r="E26" s="161"/>
      <c r="F26" s="21"/>
      <c r="G26" s="198"/>
      <c r="H26" s="18"/>
      <c r="I26" s="26"/>
    </row>
    <row r="27" spans="1:9" s="4" customFormat="1">
      <c r="A27" s="18"/>
      <c r="B27" s="18"/>
      <c r="C27" s="21"/>
      <c r="D27" s="161"/>
      <c r="E27" s="161"/>
      <c r="F27" s="21"/>
      <c r="G27" s="198"/>
      <c r="H27" s="18"/>
      <c r="I27" s="40"/>
    </row>
    <row r="28" spans="1:9" s="4" customFormat="1">
      <c r="A28" s="18"/>
      <c r="B28" s="18"/>
      <c r="C28" s="21"/>
      <c r="D28" s="161"/>
      <c r="E28" s="161"/>
      <c r="F28" s="21"/>
      <c r="G28" s="198"/>
      <c r="H28" s="18"/>
      <c r="I28" s="40"/>
    </row>
    <row r="29" spans="1:9" s="4" customFormat="1">
      <c r="A29" s="18"/>
      <c r="B29" s="18"/>
      <c r="C29" s="21"/>
      <c r="D29" s="161"/>
      <c r="E29" s="161"/>
      <c r="F29" s="21"/>
      <c r="G29" s="198"/>
      <c r="H29" s="18"/>
      <c r="I29" s="40"/>
    </row>
    <row r="30" spans="1:9" s="4" customFormat="1">
      <c r="A30" s="18"/>
      <c r="B30" s="18"/>
      <c r="C30" s="21"/>
      <c r="D30" s="161"/>
      <c r="E30" s="161"/>
      <c r="F30" s="21"/>
      <c r="G30" s="198"/>
      <c r="H30" s="18"/>
      <c r="I30" s="40"/>
    </row>
    <row r="31" spans="1:9" s="4" customFormat="1" ht="184" customHeight="1">
      <c r="A31" s="18"/>
      <c r="B31" s="18"/>
      <c r="C31" s="21"/>
      <c r="D31" s="161"/>
      <c r="E31" s="161"/>
      <c r="F31" s="21"/>
      <c r="G31" s="198"/>
      <c r="H31" s="18"/>
      <c r="I31" s="40"/>
    </row>
    <row r="32" spans="1:9" s="4" customFormat="1">
      <c r="A32" s="18"/>
      <c r="B32" s="18"/>
      <c r="C32" s="21"/>
      <c r="D32" s="161"/>
      <c r="E32" s="161"/>
      <c r="F32" s="21"/>
      <c r="G32" s="198"/>
      <c r="H32" s="18"/>
      <c r="I32" s="40"/>
    </row>
    <row r="33" spans="1:10" s="4" customFormat="1">
      <c r="A33" s="18"/>
      <c r="B33" s="18"/>
      <c r="C33" s="21"/>
      <c r="D33" s="161"/>
      <c r="E33" s="161"/>
      <c r="F33" s="21"/>
      <c r="G33" s="198"/>
      <c r="H33" s="18"/>
      <c r="I33" s="40"/>
    </row>
    <row r="34" spans="1:10" s="4" customFormat="1">
      <c r="A34" s="18"/>
      <c r="B34" s="18"/>
      <c r="C34" s="21"/>
      <c r="D34" s="161"/>
      <c r="E34" s="161"/>
      <c r="F34" s="21"/>
      <c r="G34" s="198"/>
      <c r="H34" s="18"/>
      <c r="I34" s="40"/>
    </row>
    <row r="35" spans="1:10" s="4" customFormat="1">
      <c r="A35" s="18"/>
      <c r="B35" s="18"/>
      <c r="C35" s="21"/>
      <c r="D35" s="161"/>
      <c r="E35" s="161"/>
      <c r="F35" s="21"/>
      <c r="G35" s="198"/>
      <c r="H35" s="18"/>
      <c r="I35" s="40"/>
    </row>
    <row r="36" spans="1:10" s="4" customFormat="1">
      <c r="A36" s="18"/>
      <c r="B36" s="18"/>
      <c r="C36" s="21"/>
      <c r="D36" s="161"/>
      <c r="E36" s="161"/>
      <c r="F36" s="21"/>
      <c r="G36" s="198"/>
      <c r="H36" s="18"/>
      <c r="I36" s="40"/>
    </row>
    <row r="37" spans="1:10" s="4" customFormat="1">
      <c r="A37" s="18"/>
      <c r="B37" s="18"/>
      <c r="C37" s="21"/>
      <c r="D37" s="161"/>
      <c r="E37" s="161"/>
      <c r="F37" s="21"/>
      <c r="G37" s="198"/>
      <c r="H37" s="18"/>
      <c r="I37" s="40"/>
    </row>
    <row r="38" spans="1:10" s="18" customFormat="1" ht="17" customHeight="1">
      <c r="C38" s="21"/>
      <c r="D38" s="161"/>
      <c r="E38" s="161"/>
      <c r="F38" s="21"/>
      <c r="G38" s="198"/>
      <c r="I38" s="39"/>
    </row>
    <row r="39" spans="1:10" s="18" customFormat="1" ht="17" customHeight="1">
      <c r="C39" s="21"/>
      <c r="D39" s="161"/>
      <c r="E39" s="161"/>
      <c r="F39" s="21"/>
      <c r="G39" s="198"/>
    </row>
    <row r="40" spans="1:10" s="18" customFormat="1" ht="17" customHeight="1">
      <c r="C40" s="21"/>
      <c r="D40" s="161"/>
      <c r="E40" s="161"/>
      <c r="F40" s="21"/>
      <c r="G40" s="198"/>
    </row>
    <row r="41" spans="1:10" s="2" customFormat="1" ht="17" customHeight="1">
      <c r="A41" s="18"/>
      <c r="B41" s="18"/>
      <c r="C41" s="21"/>
      <c r="D41" s="161"/>
      <c r="E41" s="161"/>
      <c r="F41" s="21"/>
      <c r="G41" s="198"/>
      <c r="H41" s="18"/>
    </row>
    <row r="42" spans="1:10" s="2" customFormat="1" ht="17" customHeight="1">
      <c r="A42" s="18"/>
      <c r="B42" s="18"/>
      <c r="C42" s="21"/>
      <c r="D42" s="161"/>
      <c r="E42" s="161"/>
      <c r="F42" s="21"/>
      <c r="G42" s="198"/>
      <c r="H42" s="18"/>
    </row>
    <row r="43" spans="1:10" s="2" customFormat="1" ht="17" customHeight="1">
      <c r="A43" s="18"/>
      <c r="B43" s="18"/>
      <c r="C43" s="21"/>
      <c r="D43" s="161"/>
      <c r="E43" s="161"/>
      <c r="F43" s="21"/>
      <c r="G43" s="198"/>
      <c r="H43" s="18"/>
    </row>
    <row r="44" spans="1:10" s="2" customFormat="1" ht="17" customHeight="1">
      <c r="A44" s="18"/>
      <c r="B44" s="18"/>
      <c r="C44" s="21"/>
      <c r="D44" s="161"/>
      <c r="E44" s="161"/>
      <c r="F44" s="21"/>
      <c r="G44" s="198"/>
      <c r="H44" s="18"/>
    </row>
    <row r="45" spans="1:10" s="2" customFormat="1" ht="17" customHeight="1">
      <c r="A45" s="18"/>
      <c r="B45" s="18"/>
      <c r="C45" s="21"/>
      <c r="D45" s="161"/>
      <c r="E45" s="161"/>
      <c r="F45" s="21"/>
      <c r="G45" s="198"/>
      <c r="H45" s="18"/>
    </row>
    <row r="46" spans="1:10" s="2" customFormat="1" ht="17" customHeight="1">
      <c r="A46" s="18"/>
      <c r="B46" s="18"/>
      <c r="C46" s="21"/>
      <c r="D46" s="161"/>
      <c r="E46" s="161"/>
      <c r="F46" s="21"/>
      <c r="G46" s="198"/>
      <c r="H46" s="18"/>
      <c r="I46" s="39"/>
      <c r="J46" s="18"/>
    </row>
    <row r="47" spans="1:10" s="2" customFormat="1" ht="17" customHeight="1">
      <c r="A47" s="18"/>
      <c r="B47" s="18"/>
      <c r="C47" s="21"/>
      <c r="D47" s="161"/>
      <c r="E47" s="161"/>
      <c r="F47" s="21"/>
      <c r="G47" s="198"/>
      <c r="H47" s="18"/>
      <c r="I47" s="39"/>
      <c r="J47" s="18"/>
    </row>
    <row r="48" spans="1:10" s="2" customFormat="1" ht="17" customHeight="1">
      <c r="A48" s="18"/>
      <c r="B48" s="18"/>
      <c r="C48" s="21"/>
      <c r="D48" s="161"/>
      <c r="E48" s="161"/>
      <c r="F48" s="21"/>
      <c r="G48" s="198"/>
      <c r="H48" s="18"/>
      <c r="I48" s="18"/>
      <c r="J48" s="18"/>
    </row>
    <row r="49" spans="1:10" s="21" customFormat="1">
      <c r="A49" s="18"/>
      <c r="B49" s="18"/>
      <c r="D49" s="161"/>
      <c r="E49" s="161"/>
      <c r="G49" s="198"/>
      <c r="H49" s="18"/>
      <c r="I49" s="4"/>
      <c r="J49" s="4"/>
    </row>
    <row r="50" spans="1:10" s="21" customFormat="1">
      <c r="A50" s="18"/>
      <c r="B50" s="18"/>
      <c r="D50" s="161"/>
      <c r="E50" s="161"/>
      <c r="G50" s="198"/>
      <c r="H50" s="18"/>
      <c r="I50" s="4"/>
      <c r="J50" s="4"/>
    </row>
  </sheetData>
  <mergeCells count="5">
    <mergeCell ref="E5:E7"/>
    <mergeCell ref="A5:A7"/>
    <mergeCell ref="B5:B7"/>
    <mergeCell ref="C5:C7"/>
    <mergeCell ref="D5:D7"/>
  </mergeCells>
  <hyperlinks>
    <hyperlink ref="D2" r:id="rId1" xr:uid="{C09D6E8C-D923-5B41-A983-115024B096E1}"/>
    <hyperlink ref="D1" r:id="rId2" xr:uid="{13727309-9239-2946-940B-22062269AC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354AC5E-6ECB-8640-8413-6AF7E3A04037}">
          <x14:formula1>
            <xm:f>'Code Tables'!$I$4:$I$21</xm:f>
          </x14:formula1>
          <xm:sqref>I26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C720-B6C3-9C44-8866-55FA276F9CA4}">
  <dimension ref="A1:I78"/>
  <sheetViews>
    <sheetView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" sqref="D1:D1048576"/>
    </sheetView>
  </sheetViews>
  <sheetFormatPr baseColWidth="10" defaultRowHeight="16"/>
  <cols>
    <col min="1" max="1" width="5.83203125" style="18" customWidth="1"/>
    <col min="2" max="3" width="10.83203125" style="18" customWidth="1"/>
    <col min="4" max="4" width="42.6640625" style="21" bestFit="1" customWidth="1"/>
    <col min="5" max="5" width="26.5" style="34" bestFit="1" customWidth="1"/>
    <col min="6" max="6" width="30.83203125" style="21" customWidth="1"/>
    <col min="7" max="7" width="20.1640625" style="34" bestFit="1" customWidth="1"/>
    <col min="8" max="8" width="43.6640625" style="18" bestFit="1" customWidth="1"/>
    <col min="9" max="9" width="13.1640625" style="4" bestFit="1" customWidth="1"/>
  </cols>
  <sheetData>
    <row r="1" spans="1:9" s="4" customFormat="1" ht="17">
      <c r="A1" s="18"/>
      <c r="B1" s="18"/>
      <c r="C1" s="18"/>
      <c r="D1" s="21"/>
      <c r="E1" s="81" t="s">
        <v>239</v>
      </c>
      <c r="F1" s="82"/>
      <c r="G1" s="63"/>
      <c r="H1" s="18"/>
    </row>
    <row r="2" spans="1:9" s="17" customFormat="1" ht="37" customHeight="1">
      <c r="A2" s="28"/>
      <c r="B2" s="29" t="s">
        <v>0</v>
      </c>
      <c r="C2" s="29" t="s">
        <v>1</v>
      </c>
      <c r="D2" s="29" t="s">
        <v>2</v>
      </c>
      <c r="E2" s="56" t="s">
        <v>128</v>
      </c>
      <c r="F2" s="29" t="s">
        <v>125</v>
      </c>
      <c r="G2" s="62" t="s">
        <v>184</v>
      </c>
      <c r="H2" s="128" t="s">
        <v>189</v>
      </c>
      <c r="I2" s="28"/>
    </row>
    <row r="3" spans="1:9" s="4" customFormat="1" ht="17">
      <c r="A3" s="18"/>
      <c r="B3" s="19" t="s">
        <v>87</v>
      </c>
      <c r="C3" s="19"/>
      <c r="D3" s="42" t="s">
        <v>149</v>
      </c>
      <c r="E3" s="55"/>
      <c r="F3" s="21"/>
      <c r="G3" s="61"/>
      <c r="H3" s="18"/>
    </row>
    <row r="4" spans="1:9" s="4" customFormat="1" ht="19" customHeight="1">
      <c r="A4" s="18"/>
      <c r="B4" s="18"/>
      <c r="C4" s="19" t="s">
        <v>3</v>
      </c>
      <c r="D4" s="20" t="s">
        <v>4</v>
      </c>
      <c r="E4" s="146" t="s">
        <v>192</v>
      </c>
      <c r="F4" s="20" t="s">
        <v>5</v>
      </c>
      <c r="G4" s="61" t="s">
        <v>186</v>
      </c>
      <c r="H4" s="18" t="s">
        <v>191</v>
      </c>
    </row>
    <row r="5" spans="1:9" s="4" customFormat="1" ht="34">
      <c r="A5" s="18"/>
      <c r="B5" s="18"/>
      <c r="C5" s="19" t="s">
        <v>6</v>
      </c>
      <c r="D5" s="20" t="s">
        <v>7</v>
      </c>
      <c r="E5" s="146" t="s">
        <v>217</v>
      </c>
      <c r="F5" s="20" t="s">
        <v>8</v>
      </c>
      <c r="G5" s="61"/>
      <c r="H5" s="18" t="s">
        <v>190</v>
      </c>
    </row>
    <row r="6" spans="1:9" s="4" customFormat="1" ht="19" customHeight="1">
      <c r="A6" s="18"/>
      <c r="B6" s="18"/>
      <c r="C6" s="19" t="s">
        <v>9</v>
      </c>
      <c r="D6" s="20" t="s">
        <v>10</v>
      </c>
      <c r="E6" s="57">
        <f>INDEX('Code Tables'!$B4:$B30,MATCH('Arctic buoy'!F6,'Code Tables'!$C4:$C30,0))</f>
        <v>0</v>
      </c>
      <c r="F6" s="26" t="s">
        <v>119</v>
      </c>
      <c r="G6" s="61"/>
      <c r="H6" s="18"/>
    </row>
    <row r="7" spans="1:9" s="4" customFormat="1" ht="19" customHeight="1">
      <c r="A7" s="18"/>
      <c r="B7" s="18"/>
      <c r="C7" s="19" t="s">
        <v>11</v>
      </c>
      <c r="D7" s="20" t="s">
        <v>12</v>
      </c>
      <c r="E7" s="58">
        <v>44972</v>
      </c>
      <c r="F7" s="20" t="s">
        <v>8</v>
      </c>
      <c r="G7" s="64" t="s">
        <v>187</v>
      </c>
      <c r="H7" s="18"/>
    </row>
    <row r="8" spans="1:9" s="4" customFormat="1" ht="19" customHeight="1">
      <c r="A8" s="18"/>
      <c r="B8" s="18"/>
      <c r="C8" s="19" t="s">
        <v>13</v>
      </c>
      <c r="D8" s="20" t="s">
        <v>14</v>
      </c>
      <c r="E8" s="59">
        <v>4.8611111111111112E-3</v>
      </c>
      <c r="F8" s="20" t="s">
        <v>5</v>
      </c>
      <c r="G8" s="64" t="s">
        <v>187</v>
      </c>
      <c r="H8" s="18"/>
    </row>
    <row r="9" spans="1:9" s="4" customFormat="1" ht="19" customHeight="1">
      <c r="A9" s="18"/>
      <c r="B9" s="18"/>
      <c r="C9" s="19" t="s">
        <v>15</v>
      </c>
      <c r="D9" s="20" t="s">
        <v>16</v>
      </c>
      <c r="E9" s="60" t="s">
        <v>185</v>
      </c>
      <c r="F9" s="20"/>
      <c r="G9" s="61" t="s">
        <v>188</v>
      </c>
      <c r="H9" s="18"/>
    </row>
    <row r="10" spans="1:9" s="4" customFormat="1" ht="38" customHeight="1">
      <c r="A10" s="18"/>
      <c r="B10" s="18"/>
      <c r="C10" s="39" t="s">
        <v>17</v>
      </c>
      <c r="D10" s="26" t="s">
        <v>18</v>
      </c>
      <c r="E10" s="55">
        <v>0</v>
      </c>
      <c r="F10" s="20"/>
      <c r="G10" s="61"/>
      <c r="H10" s="21" t="s">
        <v>216</v>
      </c>
    </row>
    <row r="11" spans="1:9" s="4" customFormat="1" ht="19" customHeight="1">
      <c r="A11" s="18"/>
      <c r="B11" s="18"/>
      <c r="C11" s="19" t="s">
        <v>25</v>
      </c>
      <c r="D11" s="20" t="s">
        <v>26</v>
      </c>
      <c r="E11" s="57">
        <f>INDEX('Code Tables'!$H$4:$H$30,MATCH('Arctic buoy'!F11,'Code Tables'!$I$4:$I$30,0))</f>
        <v>18</v>
      </c>
      <c r="F11" s="26" t="s">
        <v>66</v>
      </c>
      <c r="G11" s="61"/>
      <c r="H11" s="18" t="s">
        <v>191</v>
      </c>
    </row>
    <row r="12" spans="1:9" s="4" customFormat="1" ht="19" customHeight="1">
      <c r="A12" s="18"/>
      <c r="B12" s="18"/>
      <c r="C12" s="19" t="s">
        <v>150</v>
      </c>
      <c r="D12" s="20" t="s">
        <v>147</v>
      </c>
      <c r="E12" s="55" t="s">
        <v>124</v>
      </c>
      <c r="F12" s="105"/>
      <c r="G12" s="61"/>
      <c r="H12" s="18"/>
    </row>
    <row r="13" spans="1:9" s="4" customFormat="1" ht="19" customHeight="1">
      <c r="A13" s="18"/>
      <c r="B13" s="18"/>
      <c r="C13" s="19" t="s">
        <v>21</v>
      </c>
      <c r="D13" s="20" t="s">
        <v>22</v>
      </c>
      <c r="E13" s="55" t="str">
        <f>INDEX('Code Tables'!$J4:$J30,MATCH('Arctic buoy'!F13,'Code Tables'!$K4:$K30,0))</f>
        <v>missing</v>
      </c>
      <c r="F13" s="34" t="s">
        <v>51</v>
      </c>
      <c r="G13" s="61"/>
      <c r="H13" s="18"/>
    </row>
    <row r="14" spans="1:9" s="4" customFormat="1" ht="19" customHeight="1">
      <c r="A14" s="18"/>
      <c r="B14" s="18"/>
      <c r="C14" s="104" t="s">
        <v>23</v>
      </c>
      <c r="D14" s="66" t="s">
        <v>24</v>
      </c>
      <c r="E14" s="107" t="s">
        <v>124</v>
      </c>
      <c r="F14" s="108"/>
      <c r="G14" s="106"/>
      <c r="H14" s="18"/>
    </row>
    <row r="15" spans="1:9" s="4" customFormat="1" ht="19" customHeight="1">
      <c r="A15" s="173" t="s">
        <v>134</v>
      </c>
      <c r="B15" s="18"/>
      <c r="C15" s="104" t="s">
        <v>43</v>
      </c>
      <c r="D15" s="66" t="s">
        <v>44</v>
      </c>
      <c r="E15" s="69">
        <f>INDEX('Code Tables'!$F4:$F30,MATCH('Arctic buoy'!F15,'Code Tables'!$G4:$G30,0))</f>
        <v>7</v>
      </c>
      <c r="F15" s="102" t="s">
        <v>95</v>
      </c>
      <c r="G15" s="74"/>
      <c r="H15" s="18" t="s">
        <v>191</v>
      </c>
    </row>
    <row r="16" spans="1:9" s="4" customFormat="1" ht="57" customHeight="1">
      <c r="A16" s="173"/>
      <c r="B16" s="18"/>
      <c r="C16" s="104" t="s">
        <v>27</v>
      </c>
      <c r="D16" s="66" t="s">
        <v>28</v>
      </c>
      <c r="E16" s="55">
        <f>273.15-1.83</f>
        <v>271.32</v>
      </c>
      <c r="F16" s="70"/>
      <c r="G16" s="74" t="s">
        <v>208</v>
      </c>
      <c r="H16" s="21" t="s">
        <v>215</v>
      </c>
    </row>
    <row r="17" spans="1:8" s="4" customFormat="1" ht="19" customHeight="1">
      <c r="A17" s="173"/>
      <c r="B17" s="18"/>
      <c r="C17" s="104" t="s">
        <v>43</v>
      </c>
      <c r="D17" s="66" t="s">
        <v>44</v>
      </c>
      <c r="E17" s="73">
        <v>255</v>
      </c>
      <c r="F17" s="75" t="s">
        <v>51</v>
      </c>
      <c r="G17" s="61"/>
      <c r="H17" s="18"/>
    </row>
    <row r="18" spans="1:8" s="4" customFormat="1" ht="19" customHeight="1">
      <c r="A18" s="174"/>
      <c r="B18" s="18"/>
      <c r="C18" s="104" t="s">
        <v>30</v>
      </c>
      <c r="D18" s="66" t="s">
        <v>31</v>
      </c>
      <c r="E18" s="55">
        <v>10</v>
      </c>
      <c r="F18" s="66"/>
      <c r="G18" s="61"/>
      <c r="H18" s="18"/>
    </row>
    <row r="19" spans="1:8" s="4" customFormat="1" ht="19" customHeight="1">
      <c r="A19" s="174"/>
      <c r="B19" s="18"/>
      <c r="C19" s="112" t="s">
        <v>148</v>
      </c>
      <c r="D19" s="110" t="s">
        <v>170</v>
      </c>
      <c r="E19" s="147">
        <f>-0.5</f>
        <v>-0.5</v>
      </c>
      <c r="F19" s="66"/>
      <c r="G19" s="61" t="s">
        <v>203</v>
      </c>
      <c r="H19" s="18" t="s">
        <v>207</v>
      </c>
    </row>
    <row r="20" spans="1:8" s="4" customFormat="1" ht="19" customHeight="1">
      <c r="A20" s="174"/>
      <c r="B20" s="18"/>
      <c r="C20" s="104" t="s">
        <v>32</v>
      </c>
      <c r="D20" s="66" t="s">
        <v>33</v>
      </c>
      <c r="E20" s="55">
        <f>273.15-1.85</f>
        <v>271.29999999999995</v>
      </c>
      <c r="F20" s="66"/>
      <c r="G20" s="61" t="s">
        <v>193</v>
      </c>
      <c r="H20" s="18"/>
    </row>
    <row r="21" spans="1:8" s="4" customFormat="1" ht="19" customHeight="1">
      <c r="A21" s="174"/>
      <c r="B21" s="18"/>
      <c r="C21" s="104" t="s">
        <v>34</v>
      </c>
      <c r="D21" s="66" t="s">
        <v>35</v>
      </c>
      <c r="E21" s="55" t="s">
        <v>124</v>
      </c>
      <c r="F21" s="55"/>
      <c r="G21" s="61"/>
      <c r="H21" s="18"/>
    </row>
    <row r="22" spans="1:8" s="4" customFormat="1" ht="19" customHeight="1">
      <c r="A22" s="174"/>
      <c r="B22" s="18"/>
      <c r="C22" s="39" t="s">
        <v>144</v>
      </c>
      <c r="D22" s="26" t="s">
        <v>39</v>
      </c>
      <c r="E22" s="55" t="s">
        <v>124</v>
      </c>
      <c r="F22" s="20"/>
      <c r="G22" s="61"/>
      <c r="H22" s="18"/>
    </row>
    <row r="23" spans="1:8" s="4" customFormat="1" ht="19" customHeight="1">
      <c r="A23" s="174"/>
      <c r="B23" s="18"/>
      <c r="C23" s="39" t="s">
        <v>36</v>
      </c>
      <c r="D23" s="26" t="s">
        <v>37</v>
      </c>
      <c r="E23" s="55" t="s">
        <v>124</v>
      </c>
      <c r="F23" s="20"/>
      <c r="G23" s="61"/>
      <c r="H23" s="18"/>
    </row>
    <row r="24" spans="1:8" s="4" customFormat="1" ht="19" customHeight="1">
      <c r="A24" s="174"/>
      <c r="B24" s="18"/>
      <c r="C24" s="39" t="s">
        <v>40</v>
      </c>
      <c r="D24" s="26" t="s">
        <v>41</v>
      </c>
      <c r="E24" s="55" t="s">
        <v>124</v>
      </c>
      <c r="F24" s="20"/>
      <c r="G24" s="61"/>
      <c r="H24" s="18"/>
    </row>
    <row r="25" spans="1:8" s="4" customFormat="1" ht="19" customHeight="1">
      <c r="A25" s="174"/>
      <c r="B25" s="18"/>
      <c r="C25" s="112" t="s">
        <v>148</v>
      </c>
      <c r="D25" s="110" t="s">
        <v>170</v>
      </c>
      <c r="E25" s="147">
        <f>-1</f>
        <v>-1</v>
      </c>
      <c r="F25" s="110"/>
      <c r="G25" s="61" t="s">
        <v>204</v>
      </c>
      <c r="H25" s="18"/>
    </row>
    <row r="26" spans="1:8" s="4" customFormat="1" ht="19" customHeight="1">
      <c r="A26" s="174"/>
      <c r="B26" s="18"/>
      <c r="C26" s="104" t="s">
        <v>32</v>
      </c>
      <c r="D26" s="66" t="s">
        <v>33</v>
      </c>
      <c r="E26" s="55">
        <f>273.15-2.14</f>
        <v>271.01</v>
      </c>
      <c r="F26" s="66"/>
      <c r="G26" s="61" t="s">
        <v>194</v>
      </c>
      <c r="H26" s="18"/>
    </row>
    <row r="27" spans="1:8" s="4" customFormat="1" ht="19" customHeight="1">
      <c r="A27" s="174"/>
      <c r="B27" s="18"/>
      <c r="C27" s="104" t="s">
        <v>34</v>
      </c>
      <c r="D27" s="66" t="s">
        <v>35</v>
      </c>
      <c r="E27" s="55" t="s">
        <v>124</v>
      </c>
      <c r="F27" s="55"/>
      <c r="G27" s="61"/>
      <c r="H27" s="18"/>
    </row>
    <row r="28" spans="1:8" s="4" customFormat="1" ht="19" customHeight="1">
      <c r="A28" s="174"/>
      <c r="B28" s="18"/>
      <c r="C28" s="39" t="s">
        <v>144</v>
      </c>
      <c r="D28" s="26" t="s">
        <v>39</v>
      </c>
      <c r="E28" s="55" t="s">
        <v>124</v>
      </c>
      <c r="F28" s="66"/>
      <c r="G28" s="61"/>
      <c r="H28" s="18"/>
    </row>
    <row r="29" spans="1:8" s="4" customFormat="1" ht="19" customHeight="1">
      <c r="A29" s="174"/>
      <c r="B29" s="18"/>
      <c r="C29" s="39" t="s">
        <v>36</v>
      </c>
      <c r="D29" s="26" t="s">
        <v>37</v>
      </c>
      <c r="E29" s="55" t="s">
        <v>124</v>
      </c>
      <c r="F29" s="66"/>
      <c r="G29" s="61"/>
      <c r="H29" s="18"/>
    </row>
    <row r="30" spans="1:8" s="4" customFormat="1" ht="19" customHeight="1">
      <c r="A30" s="174"/>
      <c r="B30" s="18"/>
      <c r="C30" s="39" t="s">
        <v>40</v>
      </c>
      <c r="D30" s="26" t="s">
        <v>41</v>
      </c>
      <c r="E30" s="55" t="s">
        <v>124</v>
      </c>
      <c r="F30" s="66"/>
      <c r="G30" s="61"/>
      <c r="H30" s="18"/>
    </row>
    <row r="31" spans="1:8" s="4" customFormat="1" ht="19" customHeight="1">
      <c r="A31" s="174"/>
      <c r="B31" s="18"/>
      <c r="C31" s="112" t="s">
        <v>148</v>
      </c>
      <c r="D31" s="110" t="s">
        <v>170</v>
      </c>
      <c r="E31" s="147">
        <f>-1.5</f>
        <v>-1.5</v>
      </c>
      <c r="F31" s="110"/>
      <c r="G31" s="61" t="s">
        <v>205</v>
      </c>
      <c r="H31" s="18"/>
    </row>
    <row r="32" spans="1:8" s="4" customFormat="1" ht="19" customHeight="1">
      <c r="A32" s="174"/>
      <c r="B32" s="18"/>
      <c r="C32" s="104" t="s">
        <v>32</v>
      </c>
      <c r="D32" s="66" t="s">
        <v>33</v>
      </c>
      <c r="E32" s="55">
        <f>273.15-1.92</f>
        <v>271.22999999999996</v>
      </c>
      <c r="F32" s="20"/>
      <c r="G32" s="61" t="s">
        <v>195</v>
      </c>
      <c r="H32" s="18"/>
    </row>
    <row r="33" spans="1:8" s="4" customFormat="1" ht="19" customHeight="1">
      <c r="A33" s="174"/>
      <c r="B33" s="18"/>
      <c r="C33" s="104" t="s">
        <v>34</v>
      </c>
      <c r="D33" s="66" t="s">
        <v>35</v>
      </c>
      <c r="E33" s="55" t="s">
        <v>124</v>
      </c>
      <c r="F33" s="66"/>
      <c r="G33" s="61"/>
      <c r="H33" s="18"/>
    </row>
    <row r="34" spans="1:8" s="4" customFormat="1" ht="19" customHeight="1">
      <c r="A34" s="174"/>
      <c r="B34" s="18"/>
      <c r="C34" s="39" t="s">
        <v>144</v>
      </c>
      <c r="D34" s="26" t="s">
        <v>39</v>
      </c>
      <c r="E34" s="55" t="s">
        <v>124</v>
      </c>
      <c r="F34" s="66"/>
      <c r="G34" s="61"/>
      <c r="H34" s="18"/>
    </row>
    <row r="35" spans="1:8" s="4" customFormat="1" ht="19" customHeight="1">
      <c r="A35" s="174"/>
      <c r="B35" s="18"/>
      <c r="C35" s="39" t="s">
        <v>36</v>
      </c>
      <c r="D35" s="26" t="s">
        <v>37</v>
      </c>
      <c r="E35" s="55" t="s">
        <v>124</v>
      </c>
      <c r="F35" s="66"/>
      <c r="G35" s="125"/>
      <c r="H35" s="18"/>
    </row>
    <row r="36" spans="1:8" s="4" customFormat="1" ht="19" customHeight="1">
      <c r="A36" s="174"/>
      <c r="B36" s="18"/>
      <c r="C36" s="39" t="s">
        <v>40</v>
      </c>
      <c r="D36" s="26" t="s">
        <v>41</v>
      </c>
      <c r="E36" s="55" t="s">
        <v>124</v>
      </c>
      <c r="F36" s="66"/>
      <c r="G36" s="125"/>
      <c r="H36" s="18"/>
    </row>
    <row r="37" spans="1:8" s="4" customFormat="1" ht="19" customHeight="1">
      <c r="A37" s="174"/>
      <c r="B37" s="18"/>
      <c r="C37" s="112" t="s">
        <v>148</v>
      </c>
      <c r="D37" s="110" t="s">
        <v>170</v>
      </c>
      <c r="E37" s="147">
        <f>-2</f>
        <v>-2</v>
      </c>
      <c r="F37" s="110"/>
      <c r="G37" s="61" t="s">
        <v>206</v>
      </c>
      <c r="H37" s="18"/>
    </row>
    <row r="38" spans="1:8" s="4" customFormat="1" ht="19" customHeight="1">
      <c r="A38" s="174"/>
      <c r="B38" s="18"/>
      <c r="C38" s="104" t="s">
        <v>32</v>
      </c>
      <c r="D38" s="66" t="s">
        <v>33</v>
      </c>
      <c r="E38" s="55">
        <f>273.15-1.98</f>
        <v>271.16999999999996</v>
      </c>
      <c r="G38" s="61" t="s">
        <v>196</v>
      </c>
      <c r="H38" s="18"/>
    </row>
    <row r="39" spans="1:8" s="4" customFormat="1" ht="19" customHeight="1">
      <c r="A39" s="174"/>
      <c r="B39" s="18"/>
      <c r="C39" s="104" t="s">
        <v>34</v>
      </c>
      <c r="D39" s="66" t="s">
        <v>35</v>
      </c>
      <c r="E39" s="55" t="s">
        <v>124</v>
      </c>
      <c r="G39" s="61"/>
      <c r="H39" s="18"/>
    </row>
    <row r="40" spans="1:8" s="4" customFormat="1" ht="19" customHeight="1">
      <c r="A40" s="174"/>
      <c r="B40" s="18"/>
      <c r="C40" s="39" t="s">
        <v>144</v>
      </c>
      <c r="D40" s="26" t="s">
        <v>39</v>
      </c>
      <c r="E40" s="55" t="s">
        <v>124</v>
      </c>
      <c r="F40" s="108"/>
      <c r="G40" s="61"/>
      <c r="H40" s="18"/>
    </row>
    <row r="41" spans="1:8" s="4" customFormat="1" ht="19" customHeight="1">
      <c r="A41" s="174"/>
      <c r="B41" s="18"/>
      <c r="C41" s="39" t="s">
        <v>36</v>
      </c>
      <c r="D41" s="26" t="s">
        <v>37</v>
      </c>
      <c r="E41" s="55" t="s">
        <v>124</v>
      </c>
      <c r="F41" s="66"/>
      <c r="G41" s="61"/>
      <c r="H41" s="18"/>
    </row>
    <row r="42" spans="1:8" s="4" customFormat="1" ht="19" customHeight="1">
      <c r="A42" s="18"/>
      <c r="B42" s="18"/>
      <c r="C42" s="39" t="s">
        <v>40</v>
      </c>
      <c r="D42" s="26" t="s">
        <v>41</v>
      </c>
      <c r="E42" s="55" t="s">
        <v>124</v>
      </c>
      <c r="F42" s="66"/>
      <c r="G42" s="61"/>
      <c r="H42" s="18"/>
    </row>
    <row r="43" spans="1:8" ht="19" customHeight="1">
      <c r="C43" s="112" t="s">
        <v>148</v>
      </c>
      <c r="D43" s="110" t="s">
        <v>170</v>
      </c>
      <c r="E43" s="147">
        <f>-2.5</f>
        <v>-2.5</v>
      </c>
      <c r="F43" s="66"/>
      <c r="G43" s="61" t="s">
        <v>210</v>
      </c>
    </row>
    <row r="44" spans="1:8" ht="19" customHeight="1">
      <c r="C44" s="104" t="s">
        <v>32</v>
      </c>
      <c r="D44" s="66" t="s">
        <v>33</v>
      </c>
      <c r="E44" s="55">
        <f>273.15-1.87</f>
        <v>271.27999999999997</v>
      </c>
      <c r="F44" s="66"/>
      <c r="G44" s="61" t="s">
        <v>197</v>
      </c>
    </row>
    <row r="45" spans="1:8" ht="19" customHeight="1">
      <c r="C45" s="104" t="s">
        <v>34</v>
      </c>
      <c r="D45" s="66" t="s">
        <v>35</v>
      </c>
      <c r="E45" s="55" t="s">
        <v>124</v>
      </c>
      <c r="F45" s="55"/>
      <c r="G45" s="61"/>
    </row>
    <row r="46" spans="1:8" ht="19" customHeight="1">
      <c r="C46" s="39" t="s">
        <v>144</v>
      </c>
      <c r="D46" s="26" t="s">
        <v>39</v>
      </c>
      <c r="E46" s="55" t="s">
        <v>124</v>
      </c>
      <c r="F46" s="20"/>
      <c r="G46" s="61"/>
    </row>
    <row r="47" spans="1:8" ht="19" customHeight="1">
      <c r="C47" s="39" t="s">
        <v>36</v>
      </c>
      <c r="D47" s="26" t="s">
        <v>37</v>
      </c>
      <c r="E47" s="55" t="s">
        <v>124</v>
      </c>
      <c r="F47" s="20"/>
      <c r="G47" s="61"/>
    </row>
    <row r="48" spans="1:8" ht="19" customHeight="1">
      <c r="C48" s="39" t="s">
        <v>40</v>
      </c>
      <c r="D48" s="26" t="s">
        <v>41</v>
      </c>
      <c r="E48" s="55" t="s">
        <v>124</v>
      </c>
      <c r="F48" s="20"/>
      <c r="G48" s="61"/>
    </row>
    <row r="49" spans="3:7" ht="19" customHeight="1">
      <c r="C49" s="112" t="s">
        <v>148</v>
      </c>
      <c r="D49" s="110" t="s">
        <v>170</v>
      </c>
      <c r="E49" s="147">
        <f>-3</f>
        <v>-3</v>
      </c>
      <c r="F49" s="110"/>
      <c r="G49" s="61" t="s">
        <v>209</v>
      </c>
    </row>
    <row r="50" spans="3:7" ht="19" customHeight="1">
      <c r="C50" s="104" t="s">
        <v>32</v>
      </c>
      <c r="D50" s="66" t="s">
        <v>33</v>
      </c>
      <c r="E50" s="55">
        <f>273.15-1.82</f>
        <v>271.33</v>
      </c>
      <c r="F50" s="66"/>
      <c r="G50" s="61" t="s">
        <v>198</v>
      </c>
    </row>
    <row r="51" spans="3:7" ht="19" customHeight="1">
      <c r="C51" s="104" t="s">
        <v>34</v>
      </c>
      <c r="D51" s="66" t="s">
        <v>35</v>
      </c>
      <c r="E51" s="55" t="s">
        <v>124</v>
      </c>
      <c r="F51" s="55"/>
      <c r="G51" s="61"/>
    </row>
    <row r="52" spans="3:7" ht="19" customHeight="1">
      <c r="C52" s="39" t="s">
        <v>144</v>
      </c>
      <c r="D52" s="26" t="s">
        <v>39</v>
      </c>
      <c r="E52" s="55" t="s">
        <v>124</v>
      </c>
      <c r="F52" s="66"/>
      <c r="G52" s="61"/>
    </row>
    <row r="53" spans="3:7" ht="19" customHeight="1">
      <c r="C53" s="39" t="s">
        <v>36</v>
      </c>
      <c r="D53" s="26" t="s">
        <v>37</v>
      </c>
      <c r="E53" s="55" t="s">
        <v>124</v>
      </c>
      <c r="F53" s="66"/>
      <c r="G53" s="61"/>
    </row>
    <row r="54" spans="3:7" ht="19" customHeight="1">
      <c r="C54" s="39" t="s">
        <v>40</v>
      </c>
      <c r="D54" s="26" t="s">
        <v>41</v>
      </c>
      <c r="E54" s="55" t="s">
        <v>124</v>
      </c>
      <c r="F54" s="66"/>
      <c r="G54" s="61"/>
    </row>
    <row r="55" spans="3:7" ht="19" customHeight="1">
      <c r="C55" s="112" t="s">
        <v>148</v>
      </c>
      <c r="D55" s="110" t="s">
        <v>170</v>
      </c>
      <c r="E55" s="147">
        <f>-3.5</f>
        <v>-3.5</v>
      </c>
      <c r="F55" s="110"/>
      <c r="G55" s="61" t="s">
        <v>211</v>
      </c>
    </row>
    <row r="56" spans="3:7" ht="19" customHeight="1">
      <c r="C56" s="104" t="s">
        <v>32</v>
      </c>
      <c r="D56" s="66" t="s">
        <v>33</v>
      </c>
      <c r="E56" s="55">
        <f>273.15-1.86</f>
        <v>271.28999999999996</v>
      </c>
      <c r="F56" s="20"/>
      <c r="G56" s="61" t="s">
        <v>199</v>
      </c>
    </row>
    <row r="57" spans="3:7" ht="19" customHeight="1">
      <c r="C57" s="104" t="s">
        <v>34</v>
      </c>
      <c r="D57" s="66" t="s">
        <v>35</v>
      </c>
      <c r="E57" s="55" t="s">
        <v>124</v>
      </c>
      <c r="F57" s="66"/>
      <c r="G57" s="61"/>
    </row>
    <row r="58" spans="3:7" ht="19" customHeight="1">
      <c r="C58" s="39" t="s">
        <v>144</v>
      </c>
      <c r="D58" s="26" t="s">
        <v>39</v>
      </c>
      <c r="E58" s="55" t="s">
        <v>124</v>
      </c>
      <c r="F58" s="66"/>
      <c r="G58" s="61"/>
    </row>
    <row r="59" spans="3:7" ht="19" customHeight="1">
      <c r="C59" s="39" t="s">
        <v>36</v>
      </c>
      <c r="D59" s="26" t="s">
        <v>37</v>
      </c>
      <c r="E59" s="55" t="s">
        <v>124</v>
      </c>
      <c r="F59" s="66"/>
      <c r="G59" s="61"/>
    </row>
    <row r="60" spans="3:7" ht="19" customHeight="1">
      <c r="C60" s="39" t="s">
        <v>40</v>
      </c>
      <c r="D60" s="26" t="s">
        <v>41</v>
      </c>
      <c r="E60" s="55" t="s">
        <v>124</v>
      </c>
      <c r="F60" s="66"/>
      <c r="G60" s="61"/>
    </row>
    <row r="61" spans="3:7" ht="19" customHeight="1">
      <c r="C61" s="112" t="s">
        <v>148</v>
      </c>
      <c r="D61" s="110" t="s">
        <v>170</v>
      </c>
      <c r="E61" s="147">
        <f>-4</f>
        <v>-4</v>
      </c>
      <c r="F61" s="110"/>
      <c r="G61" s="61" t="s">
        <v>212</v>
      </c>
    </row>
    <row r="62" spans="3:7" ht="19" customHeight="1">
      <c r="C62" s="104" t="s">
        <v>32</v>
      </c>
      <c r="D62" s="66" t="s">
        <v>33</v>
      </c>
      <c r="E62" s="107">
        <f>273.15-1.83</f>
        <v>271.32</v>
      </c>
      <c r="F62" s="4"/>
      <c r="G62" s="61" t="s">
        <v>200</v>
      </c>
    </row>
    <row r="63" spans="3:7" ht="19" customHeight="1">
      <c r="C63" s="104" t="s">
        <v>34</v>
      </c>
      <c r="D63" s="66" t="s">
        <v>35</v>
      </c>
      <c r="E63" s="55" t="s">
        <v>124</v>
      </c>
      <c r="F63" s="4"/>
      <c r="G63" s="61"/>
    </row>
    <row r="64" spans="3:7" ht="19" customHeight="1">
      <c r="C64" s="39" t="s">
        <v>144</v>
      </c>
      <c r="D64" s="26" t="s">
        <v>39</v>
      </c>
      <c r="E64" s="55" t="s">
        <v>124</v>
      </c>
      <c r="F64" s="108"/>
      <c r="G64" s="61"/>
    </row>
    <row r="65" spans="3:7" ht="19" customHeight="1">
      <c r="C65" s="39" t="s">
        <v>36</v>
      </c>
      <c r="D65" s="26" t="s">
        <v>37</v>
      </c>
      <c r="E65" s="55" t="s">
        <v>124</v>
      </c>
      <c r="F65" s="66"/>
      <c r="G65" s="125"/>
    </row>
    <row r="66" spans="3:7" ht="19" customHeight="1">
      <c r="C66" s="39" t="s">
        <v>40</v>
      </c>
      <c r="D66" s="26" t="s">
        <v>41</v>
      </c>
      <c r="E66" s="55" t="s">
        <v>124</v>
      </c>
      <c r="F66" s="66"/>
      <c r="G66" s="125"/>
    </row>
    <row r="67" spans="3:7" ht="19" customHeight="1">
      <c r="C67" s="112" t="s">
        <v>148</v>
      </c>
      <c r="D67" s="110" t="s">
        <v>170</v>
      </c>
      <c r="E67" s="147">
        <f>-4.5</f>
        <v>-4.5</v>
      </c>
      <c r="F67" s="110"/>
      <c r="G67" s="61" t="s">
        <v>213</v>
      </c>
    </row>
    <row r="68" spans="3:7" ht="19" customHeight="1">
      <c r="C68" s="104" t="s">
        <v>32</v>
      </c>
      <c r="D68" s="66" t="s">
        <v>33</v>
      </c>
      <c r="E68" s="55">
        <f>273.15-1.81</f>
        <v>271.33999999999997</v>
      </c>
      <c r="F68" s="20"/>
      <c r="G68" s="61" t="s">
        <v>201</v>
      </c>
    </row>
    <row r="69" spans="3:7" ht="19" customHeight="1">
      <c r="C69" s="104" t="s">
        <v>34</v>
      </c>
      <c r="D69" s="66" t="s">
        <v>35</v>
      </c>
      <c r="E69" s="55" t="s">
        <v>124</v>
      </c>
      <c r="F69" s="66"/>
      <c r="G69" s="61"/>
    </row>
    <row r="70" spans="3:7" ht="19" customHeight="1">
      <c r="C70" s="39" t="s">
        <v>144</v>
      </c>
      <c r="D70" s="26" t="s">
        <v>39</v>
      </c>
      <c r="E70" s="55" t="s">
        <v>124</v>
      </c>
      <c r="F70" s="66"/>
      <c r="G70" s="61"/>
    </row>
    <row r="71" spans="3:7" ht="19" customHeight="1">
      <c r="C71" s="39" t="s">
        <v>36</v>
      </c>
      <c r="D71" s="26" t="s">
        <v>37</v>
      </c>
      <c r="E71" s="55" t="s">
        <v>124</v>
      </c>
      <c r="F71" s="66"/>
      <c r="G71" s="61"/>
    </row>
    <row r="72" spans="3:7" ht="19" customHeight="1">
      <c r="C72" s="39" t="s">
        <v>40</v>
      </c>
      <c r="D72" s="26" t="s">
        <v>41</v>
      </c>
      <c r="E72" s="55" t="s">
        <v>124</v>
      </c>
      <c r="F72" s="66"/>
      <c r="G72" s="61"/>
    </row>
    <row r="73" spans="3:7" ht="19" customHeight="1">
      <c r="C73" s="112" t="s">
        <v>148</v>
      </c>
      <c r="D73" s="110" t="s">
        <v>170</v>
      </c>
      <c r="E73" s="147">
        <f>-5</f>
        <v>-5</v>
      </c>
      <c r="F73" s="110"/>
      <c r="G73" s="61" t="s">
        <v>214</v>
      </c>
    </row>
    <row r="74" spans="3:7" ht="19" customHeight="1">
      <c r="C74" s="104" t="s">
        <v>32</v>
      </c>
      <c r="D74" s="66" t="s">
        <v>33</v>
      </c>
      <c r="E74" s="107">
        <f>273.15-1.85</f>
        <v>271.29999999999995</v>
      </c>
      <c r="F74" s="4"/>
      <c r="G74" s="61" t="s">
        <v>202</v>
      </c>
    </row>
    <row r="75" spans="3:7" ht="19" customHeight="1">
      <c r="C75" s="104" t="s">
        <v>34</v>
      </c>
      <c r="D75" s="66" t="s">
        <v>35</v>
      </c>
      <c r="E75" s="55" t="s">
        <v>124</v>
      </c>
      <c r="F75" s="4"/>
      <c r="G75" s="61"/>
    </row>
    <row r="76" spans="3:7" ht="19" customHeight="1">
      <c r="C76" s="39" t="s">
        <v>144</v>
      </c>
      <c r="D76" s="26" t="s">
        <v>39</v>
      </c>
      <c r="E76" s="55" t="s">
        <v>124</v>
      </c>
      <c r="F76" s="108"/>
      <c r="G76" s="61"/>
    </row>
    <row r="77" spans="3:7" ht="19" customHeight="1">
      <c r="C77" s="39" t="s">
        <v>36</v>
      </c>
      <c r="D77" s="26" t="s">
        <v>37</v>
      </c>
      <c r="E77" s="55" t="s">
        <v>124</v>
      </c>
      <c r="F77" s="66"/>
      <c r="G77" s="125"/>
    </row>
    <row r="78" spans="3:7" ht="19" customHeight="1">
      <c r="C78" s="39" t="s">
        <v>40</v>
      </c>
      <c r="D78" s="26" t="s">
        <v>41</v>
      </c>
      <c r="E78" s="55" t="s">
        <v>124</v>
      </c>
      <c r="F78" s="66"/>
      <c r="G78" s="125"/>
    </row>
  </sheetData>
  <mergeCells count="2">
    <mergeCell ref="A15:A17"/>
    <mergeCell ref="A18:A4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65B8C43-38CE-1645-911E-DAAB3D98A81E}">
          <x14:formula1>
            <xm:f>'Code Tables'!$G$4:$G$18</xm:f>
          </x14:formula1>
          <xm:sqref>F15 G14</xm:sqref>
        </x14:dataValidation>
        <x14:dataValidation type="list" allowBlank="1" showInputMessage="1" showErrorMessage="1" xr:uid="{CABBC05F-A707-0440-B598-02EA14D8A773}">
          <x14:formula1>
            <xm:f>'Code Tables'!$C$4:$C$7</xm:f>
          </x14:formula1>
          <xm:sqref>F6</xm:sqref>
        </x14:dataValidation>
        <x14:dataValidation type="list" allowBlank="1" showInputMessage="1" showErrorMessage="1" xr:uid="{C3393A8A-633F-6148-BBC8-CD13F00FAFFD}">
          <x14:formula1>
            <xm:f>'Code Tables'!$I$4:$I$21</xm:f>
          </x14:formula1>
          <xm:sqref>F11</xm:sqref>
        </x14:dataValidation>
        <x14:dataValidation type="list" allowBlank="1" showInputMessage="1" showErrorMessage="1" xr:uid="{69D68066-3A58-5A42-9769-5255372DFE8D}">
          <x14:formula1>
            <xm:f>'Code Tables'!$K$4:$K$24</xm:f>
          </x14:formula1>
          <xm:sqref>F13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40AE-0F04-9E40-A4D0-43DFA1D1A8F2}">
  <dimension ref="A1:M180"/>
  <sheetViews>
    <sheetView zoomScale="110" zoomScaleNormal="11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3" sqref="D3"/>
    </sheetView>
  </sheetViews>
  <sheetFormatPr baseColWidth="10" defaultRowHeight="16"/>
  <cols>
    <col min="1" max="1" width="5.83203125" style="18" customWidth="1"/>
    <col min="2" max="3" width="10.83203125" style="18" customWidth="1"/>
    <col min="4" max="4" width="40.83203125" style="21" customWidth="1"/>
    <col min="5" max="5" width="25.83203125" style="34" customWidth="1"/>
    <col min="6" max="7" width="25.83203125" style="21" customWidth="1"/>
    <col min="8" max="8" width="25.83203125" style="34" customWidth="1"/>
    <col min="9" max="9" width="25.83203125" style="21" customWidth="1"/>
    <col min="10" max="10" width="29.83203125" style="34" customWidth="1"/>
    <col min="11" max="11" width="25.83203125" style="21" customWidth="1"/>
    <col min="12" max="12" width="12.33203125" style="18" bestFit="1" customWidth="1"/>
    <col min="13" max="13" width="13.1640625" style="4" bestFit="1" customWidth="1"/>
  </cols>
  <sheetData>
    <row r="1" spans="1:13" s="4" customFormat="1" ht="34">
      <c r="A1" s="18"/>
      <c r="B1" s="18"/>
      <c r="C1" s="18"/>
      <c r="D1" s="21"/>
      <c r="E1" s="148"/>
      <c r="F1" s="150" t="s">
        <v>220</v>
      </c>
      <c r="G1" s="149"/>
      <c r="H1" s="113"/>
      <c r="I1" s="152" t="s">
        <v>222</v>
      </c>
      <c r="J1" s="153"/>
      <c r="K1" s="80"/>
      <c r="L1" s="18"/>
    </row>
    <row r="2" spans="1:13" s="17" customFormat="1" ht="37" customHeight="1">
      <c r="A2" s="28"/>
      <c r="B2" s="29" t="s">
        <v>0</v>
      </c>
      <c r="C2" s="29" t="s">
        <v>1</v>
      </c>
      <c r="D2" s="29" t="s">
        <v>2</v>
      </c>
      <c r="E2" s="56" t="s">
        <v>128</v>
      </c>
      <c r="F2" s="29" t="s">
        <v>125</v>
      </c>
      <c r="G2" s="29" t="s">
        <v>189</v>
      </c>
      <c r="H2" s="114" t="s">
        <v>128</v>
      </c>
      <c r="I2" s="29" t="s">
        <v>125</v>
      </c>
      <c r="J2" s="29" t="s">
        <v>223</v>
      </c>
      <c r="K2" s="29" t="s">
        <v>189</v>
      </c>
      <c r="L2" s="32"/>
      <c r="M2" s="33"/>
    </row>
    <row r="3" spans="1:13" s="4" customFormat="1" ht="17">
      <c r="A3" s="18"/>
      <c r="B3" s="19" t="s">
        <v>87</v>
      </c>
      <c r="C3" s="19"/>
      <c r="D3" s="42" t="s">
        <v>149</v>
      </c>
      <c r="E3" s="55"/>
      <c r="F3" s="21"/>
      <c r="G3" s="21"/>
      <c r="H3" s="115"/>
      <c r="I3" s="21"/>
      <c r="J3" s="34"/>
      <c r="K3" s="21"/>
      <c r="L3" s="18"/>
    </row>
    <row r="4" spans="1:13" s="4" customFormat="1" ht="19" customHeight="1">
      <c r="A4" s="18"/>
      <c r="B4" s="18"/>
      <c r="C4" s="19" t="s">
        <v>3</v>
      </c>
      <c r="D4" s="20" t="s">
        <v>4</v>
      </c>
      <c r="E4" s="55" t="s">
        <v>218</v>
      </c>
      <c r="F4" s="20" t="s">
        <v>5</v>
      </c>
      <c r="G4" s="20"/>
      <c r="H4" s="115" t="s">
        <v>227</v>
      </c>
      <c r="I4" s="20" t="s">
        <v>5</v>
      </c>
      <c r="J4" s="34"/>
      <c r="K4" s="20"/>
      <c r="L4" s="18"/>
    </row>
    <row r="5" spans="1:13" s="4" customFormat="1" ht="19" customHeight="1">
      <c r="A5" s="18"/>
      <c r="B5" s="18"/>
      <c r="C5" s="19" t="s">
        <v>6</v>
      </c>
      <c r="D5" s="20" t="s">
        <v>7</v>
      </c>
      <c r="E5" s="55" t="s">
        <v>219</v>
      </c>
      <c r="F5" s="20" t="s">
        <v>8</v>
      </c>
      <c r="G5" s="20"/>
      <c r="H5" s="115" t="s">
        <v>224</v>
      </c>
      <c r="I5" s="20" t="s">
        <v>8</v>
      </c>
      <c r="J5" s="34"/>
      <c r="K5" s="20"/>
      <c r="L5" s="18"/>
    </row>
    <row r="6" spans="1:13" s="4" customFormat="1" ht="19" customHeight="1">
      <c r="A6" s="18"/>
      <c r="B6" s="18"/>
      <c r="C6" s="19" t="s">
        <v>9</v>
      </c>
      <c r="D6" s="20" t="s">
        <v>10</v>
      </c>
      <c r="E6" s="57">
        <f>INDEX('Code Tables'!$B4:$B30,MATCH('Permafrost metno'!F6,'Code Tables'!$C4:$C30,0))</f>
        <v>0</v>
      </c>
      <c r="F6" s="26" t="s">
        <v>119</v>
      </c>
      <c r="G6" s="26"/>
      <c r="H6" s="116">
        <f>INDEX('Code Tables'!$B4:$B30,MATCH('Permafrost metno'!I6,'Code Tables'!$C4:$C30,0))</f>
        <v>0</v>
      </c>
      <c r="I6" s="26" t="s">
        <v>119</v>
      </c>
      <c r="J6" s="34"/>
      <c r="K6" s="26"/>
      <c r="L6" s="18"/>
    </row>
    <row r="7" spans="1:13" s="4" customFormat="1" ht="19" customHeight="1">
      <c r="A7" s="18"/>
      <c r="B7" s="18"/>
      <c r="C7" s="19" t="s">
        <v>11</v>
      </c>
      <c r="D7" s="20" t="s">
        <v>12</v>
      </c>
      <c r="E7" s="58">
        <v>45050</v>
      </c>
      <c r="F7" s="20" t="s">
        <v>8</v>
      </c>
      <c r="G7" s="20"/>
      <c r="H7" s="117">
        <v>45413</v>
      </c>
      <c r="I7" s="20" t="s">
        <v>8</v>
      </c>
      <c r="J7" s="182" t="s">
        <v>231</v>
      </c>
      <c r="K7" s="20"/>
      <c r="L7" s="18"/>
    </row>
    <row r="8" spans="1:13" s="4" customFormat="1" ht="38" customHeight="1">
      <c r="A8" s="18"/>
      <c r="B8" s="18"/>
      <c r="C8" s="19" t="s">
        <v>13</v>
      </c>
      <c r="D8" s="20" t="s">
        <v>14</v>
      </c>
      <c r="E8" s="59">
        <v>4.1666666666666666E-3</v>
      </c>
      <c r="F8" s="20" t="s">
        <v>5</v>
      </c>
      <c r="G8" s="20"/>
      <c r="H8" s="118">
        <v>0</v>
      </c>
      <c r="I8" s="20" t="s">
        <v>5</v>
      </c>
      <c r="J8" s="182"/>
      <c r="K8" s="20"/>
      <c r="L8" s="18"/>
    </row>
    <row r="9" spans="1:13" s="4" customFormat="1" ht="38" customHeight="1">
      <c r="A9" s="18"/>
      <c r="B9" s="18"/>
      <c r="C9" s="19" t="s">
        <v>15</v>
      </c>
      <c r="D9" s="20" t="s">
        <v>16</v>
      </c>
      <c r="E9" s="60" t="s">
        <v>221</v>
      </c>
      <c r="F9" s="20"/>
      <c r="G9" s="20" t="s">
        <v>228</v>
      </c>
      <c r="H9" s="119" t="s">
        <v>226</v>
      </c>
      <c r="I9" s="20"/>
      <c r="J9" s="20" t="s">
        <v>225</v>
      </c>
      <c r="K9" s="20" t="s">
        <v>228</v>
      </c>
      <c r="L9" s="18"/>
    </row>
    <row r="10" spans="1:13" s="4" customFormat="1" ht="38" customHeight="1">
      <c r="A10" s="18"/>
      <c r="B10" s="18"/>
      <c r="C10" s="39" t="s">
        <v>17</v>
      </c>
      <c r="D10" s="26" t="s">
        <v>18</v>
      </c>
      <c r="E10" s="55">
        <v>8</v>
      </c>
      <c r="F10" s="20"/>
      <c r="G10" s="20"/>
      <c r="H10" s="115">
        <v>1892.7</v>
      </c>
      <c r="I10" s="66"/>
      <c r="J10" s="34"/>
      <c r="K10" s="66"/>
      <c r="L10" s="18"/>
    </row>
    <row r="11" spans="1:13" s="4" customFormat="1" ht="19" customHeight="1">
      <c r="A11" s="18"/>
      <c r="B11" s="18"/>
      <c r="C11" s="19" t="s">
        <v>25</v>
      </c>
      <c r="D11" s="20" t="s">
        <v>26</v>
      </c>
      <c r="E11" s="57">
        <f>INDEX('Code Tables'!$H$4:$H$30,MATCH('Permafrost metno'!F11,'Code Tables'!$I$4:$I$30,0))</f>
        <v>3</v>
      </c>
      <c r="F11" s="26" t="s">
        <v>55</v>
      </c>
      <c r="G11" s="34"/>
      <c r="H11" s="119">
        <f>INDEX('Code Tables'!$H$4:$H$30,MATCH('Permafrost metno'!I11,'Code Tables'!$I$4:$I$30,0))</f>
        <v>3</v>
      </c>
      <c r="I11" s="26" t="s">
        <v>55</v>
      </c>
      <c r="J11" s="34"/>
      <c r="K11" s="26"/>
      <c r="L11" s="18"/>
    </row>
    <row r="12" spans="1:13" s="4" customFormat="1" ht="19" customHeight="1">
      <c r="A12" s="18"/>
      <c r="B12" s="18"/>
      <c r="C12" s="19" t="s">
        <v>150</v>
      </c>
      <c r="D12" s="20" t="s">
        <v>147</v>
      </c>
      <c r="E12" s="55" t="s">
        <v>124</v>
      </c>
      <c r="F12" s="105"/>
      <c r="G12" s="34"/>
      <c r="H12" s="120" t="s">
        <v>124</v>
      </c>
      <c r="I12" s="18"/>
      <c r="J12" s="34"/>
      <c r="K12" s="18"/>
      <c r="L12" s="18"/>
    </row>
    <row r="13" spans="1:13" s="4" customFormat="1" ht="19" customHeight="1">
      <c r="A13" s="18"/>
      <c r="B13" s="18"/>
      <c r="C13" s="19" t="s">
        <v>21</v>
      </c>
      <c r="D13" s="20" t="s">
        <v>22</v>
      </c>
      <c r="E13" s="55" t="s">
        <v>124</v>
      </c>
      <c r="F13" s="34" t="s">
        <v>51</v>
      </c>
      <c r="G13" s="34"/>
      <c r="H13" s="115" t="str">
        <f>INDEX('Code Tables'!$J4:$J30,MATCH('Permafrost metno'!I13,'Code Tables'!$K4:$K30,0))</f>
        <v>missing</v>
      </c>
      <c r="I13" s="34" t="s">
        <v>51</v>
      </c>
      <c r="J13" s="34"/>
      <c r="K13" s="34"/>
      <c r="L13" s="18"/>
    </row>
    <row r="14" spans="1:13" s="4" customFormat="1" ht="19" customHeight="1">
      <c r="A14" s="18"/>
      <c r="B14" s="18"/>
      <c r="C14" s="104" t="s">
        <v>23</v>
      </c>
      <c r="D14" s="66" t="s">
        <v>24</v>
      </c>
      <c r="E14" s="55" t="s">
        <v>124</v>
      </c>
      <c r="F14" s="108"/>
      <c r="G14" s="34"/>
      <c r="H14" s="121">
        <v>3.0000000000000001E-3</v>
      </c>
      <c r="I14" s="20"/>
      <c r="J14" s="34"/>
      <c r="K14" s="20"/>
      <c r="L14" s="18"/>
    </row>
    <row r="15" spans="1:13" s="4" customFormat="1" ht="19" customHeight="1">
      <c r="A15" s="173" t="s">
        <v>134</v>
      </c>
      <c r="B15" s="18"/>
      <c r="C15" s="104" t="s">
        <v>43</v>
      </c>
      <c r="D15" s="66" t="s">
        <v>44</v>
      </c>
      <c r="E15" s="69">
        <f>INDEX('Code Tables'!$F4:$F30,MATCH('Permafrost metno'!F15,'Code Tables'!$G4:$G30,0))</f>
        <v>1</v>
      </c>
      <c r="F15" s="102" t="s">
        <v>96</v>
      </c>
      <c r="G15" s="108" t="s">
        <v>191</v>
      </c>
      <c r="H15" s="122">
        <f>INDEX('Code Tables'!$F4:$F30,MATCH('Permafrost metno'!I15,'Code Tables'!$G4:$G30,0))</f>
        <v>1</v>
      </c>
      <c r="I15" s="102" t="s">
        <v>96</v>
      </c>
      <c r="J15" s="34"/>
      <c r="K15" s="108" t="s">
        <v>191</v>
      </c>
      <c r="L15" s="18"/>
    </row>
    <row r="16" spans="1:13" s="4" customFormat="1" ht="19" customHeight="1">
      <c r="A16" s="173"/>
      <c r="B16" s="18"/>
      <c r="C16" s="104" t="s">
        <v>27</v>
      </c>
      <c r="D16" s="66" t="s">
        <v>28</v>
      </c>
      <c r="E16" s="55" t="s">
        <v>124</v>
      </c>
      <c r="F16" s="70"/>
      <c r="G16" s="70"/>
      <c r="H16" s="123"/>
      <c r="I16" s="68"/>
      <c r="J16" s="34"/>
      <c r="K16" s="68"/>
      <c r="L16" s="18"/>
    </row>
    <row r="17" spans="1:12" s="4" customFormat="1" ht="19" customHeight="1">
      <c r="A17" s="173"/>
      <c r="B17" s="18"/>
      <c r="C17" s="104" t="s">
        <v>43</v>
      </c>
      <c r="D17" s="66" t="s">
        <v>44</v>
      </c>
      <c r="E17" s="73">
        <v>255</v>
      </c>
      <c r="F17" s="75"/>
      <c r="G17" s="75"/>
      <c r="H17" s="123"/>
      <c r="I17" s="75"/>
      <c r="J17" s="34"/>
      <c r="K17" s="75"/>
      <c r="L17" s="18"/>
    </row>
    <row r="18" spans="1:12" s="4" customFormat="1" ht="19" customHeight="1">
      <c r="A18" s="174"/>
      <c r="B18" s="18"/>
      <c r="C18" s="104" t="s">
        <v>30</v>
      </c>
      <c r="D18" s="66" t="s">
        <v>31</v>
      </c>
      <c r="E18" s="55">
        <v>27</v>
      </c>
      <c r="F18" s="66"/>
      <c r="G18" s="66"/>
      <c r="H18" s="115">
        <v>17</v>
      </c>
      <c r="I18" s="66"/>
      <c r="J18" s="34"/>
      <c r="K18" s="66"/>
      <c r="L18" s="18"/>
    </row>
    <row r="19" spans="1:12" s="4" customFormat="1" ht="19" customHeight="1">
      <c r="A19" s="174"/>
      <c r="B19" s="18"/>
      <c r="C19" s="112" t="s">
        <v>148</v>
      </c>
      <c r="D19" s="110" t="s">
        <v>170</v>
      </c>
      <c r="E19" s="147">
        <f>-0.05</f>
        <v>-0.05</v>
      </c>
      <c r="F19" s="66"/>
      <c r="G19" s="66"/>
      <c r="H19" s="154">
        <f>-0.2</f>
        <v>-0.2</v>
      </c>
      <c r="I19" s="66"/>
      <c r="K19" s="66"/>
      <c r="L19" s="18"/>
    </row>
    <row r="20" spans="1:12" s="4" customFormat="1" ht="19" customHeight="1">
      <c r="A20" s="174"/>
      <c r="B20" s="18"/>
      <c r="C20" s="104" t="s">
        <v>32</v>
      </c>
      <c r="D20" s="66" t="s">
        <v>33</v>
      </c>
      <c r="E20" s="55" t="s">
        <v>124</v>
      </c>
      <c r="F20" s="66"/>
      <c r="G20" s="66"/>
      <c r="H20" s="115" t="s">
        <v>124</v>
      </c>
      <c r="I20" s="66"/>
      <c r="K20" s="66"/>
      <c r="L20" s="18"/>
    </row>
    <row r="21" spans="1:12" s="4" customFormat="1" ht="19" customHeight="1">
      <c r="A21" s="174"/>
      <c r="B21" s="18"/>
      <c r="C21" s="104" t="s">
        <v>34</v>
      </c>
      <c r="D21" s="66" t="s">
        <v>35</v>
      </c>
      <c r="E21" s="55" t="s">
        <v>124</v>
      </c>
      <c r="F21" s="34"/>
      <c r="G21" s="34"/>
      <c r="H21" s="115" t="s">
        <v>124</v>
      </c>
      <c r="I21" s="66"/>
      <c r="K21" s="66"/>
      <c r="L21" s="18"/>
    </row>
    <row r="22" spans="1:12" s="4" customFormat="1" ht="19" customHeight="1">
      <c r="A22" s="174"/>
      <c r="B22" s="18"/>
      <c r="C22" s="39" t="s">
        <v>144</v>
      </c>
      <c r="D22" s="26" t="s">
        <v>39</v>
      </c>
      <c r="E22" s="151">
        <v>262.94</v>
      </c>
      <c r="F22" s="20"/>
      <c r="G22" s="20"/>
      <c r="H22" s="155">
        <f>273.15-3.999</f>
        <v>269.15099999999995</v>
      </c>
      <c r="I22" s="21"/>
      <c r="K22" s="21"/>
      <c r="L22" s="18"/>
    </row>
    <row r="23" spans="1:12" s="4" customFormat="1" ht="19" customHeight="1">
      <c r="A23" s="174"/>
      <c r="B23" s="18"/>
      <c r="C23" s="39" t="s">
        <v>36</v>
      </c>
      <c r="D23" s="26" t="s">
        <v>37</v>
      </c>
      <c r="E23" s="55" t="s">
        <v>124</v>
      </c>
      <c r="F23" s="20"/>
      <c r="G23" s="20"/>
      <c r="H23" s="115" t="s">
        <v>124</v>
      </c>
      <c r="I23" s="21"/>
      <c r="J23" s="34"/>
      <c r="K23" s="21"/>
      <c r="L23" s="18"/>
    </row>
    <row r="24" spans="1:12" s="4" customFormat="1" ht="19" customHeight="1">
      <c r="A24" s="174"/>
      <c r="B24" s="18"/>
      <c r="C24" s="39" t="s">
        <v>40</v>
      </c>
      <c r="D24" s="26" t="s">
        <v>41</v>
      </c>
      <c r="E24" s="55" t="s">
        <v>124</v>
      </c>
      <c r="G24" s="20"/>
      <c r="H24" s="115" t="s">
        <v>124</v>
      </c>
      <c r="I24" s="21"/>
      <c r="J24" s="34"/>
      <c r="K24" s="21"/>
      <c r="L24" s="18"/>
    </row>
    <row r="25" spans="1:12" s="4" customFormat="1" ht="19" customHeight="1">
      <c r="A25" s="174"/>
      <c r="B25" s="18"/>
      <c r="C25" s="112" t="s">
        <v>148</v>
      </c>
      <c r="D25" s="110" t="s">
        <v>170</v>
      </c>
      <c r="E25" s="147">
        <f>-0.2</f>
        <v>-0.2</v>
      </c>
      <c r="F25" s="110"/>
      <c r="G25" s="110"/>
      <c r="H25" s="154">
        <f>-0.4</f>
        <v>-0.4</v>
      </c>
      <c r="I25" s="66"/>
      <c r="J25" s="34" t="s">
        <v>230</v>
      </c>
      <c r="K25" s="66"/>
      <c r="L25" s="18"/>
    </row>
    <row r="26" spans="1:12" s="4" customFormat="1" ht="19" customHeight="1">
      <c r="A26" s="174"/>
      <c r="B26" s="18"/>
      <c r="C26" s="104" t="s">
        <v>32</v>
      </c>
      <c r="D26" s="66" t="s">
        <v>33</v>
      </c>
      <c r="E26" s="55" t="s">
        <v>124</v>
      </c>
      <c r="G26" s="66"/>
      <c r="H26" s="115" t="s">
        <v>124</v>
      </c>
      <c r="I26" s="66"/>
      <c r="J26" s="34"/>
      <c r="K26" s="66"/>
      <c r="L26" s="18"/>
    </row>
    <row r="27" spans="1:12" s="4" customFormat="1" ht="19" customHeight="1">
      <c r="A27" s="174"/>
      <c r="B27" s="18"/>
      <c r="C27" s="104" t="s">
        <v>34</v>
      </c>
      <c r="D27" s="66" t="s">
        <v>35</v>
      </c>
      <c r="E27" s="55" t="s">
        <v>124</v>
      </c>
      <c r="F27" s="34"/>
      <c r="G27" s="34"/>
      <c r="H27" s="115" t="s">
        <v>124</v>
      </c>
      <c r="I27" s="66"/>
      <c r="J27" s="34"/>
      <c r="K27" s="66"/>
      <c r="L27" s="18"/>
    </row>
    <row r="28" spans="1:12" s="4" customFormat="1" ht="19" customHeight="1">
      <c r="A28" s="174"/>
      <c r="B28" s="18"/>
      <c r="C28" s="39" t="s">
        <v>144</v>
      </c>
      <c r="D28" s="26" t="s">
        <v>39</v>
      </c>
      <c r="E28" s="151">
        <v>262.68599999999998</v>
      </c>
      <c r="F28" s="66"/>
      <c r="G28" s="66"/>
      <c r="H28" s="155">
        <f>273.15-4.759</f>
        <v>268.39099999999996</v>
      </c>
      <c r="I28" s="66"/>
      <c r="J28" s="34" t="s">
        <v>229</v>
      </c>
      <c r="K28" s="66"/>
      <c r="L28" s="18"/>
    </row>
    <row r="29" spans="1:12" s="4" customFormat="1" ht="19" customHeight="1">
      <c r="A29" s="174"/>
      <c r="B29" s="18"/>
      <c r="C29" s="39" t="s">
        <v>36</v>
      </c>
      <c r="D29" s="26" t="s">
        <v>37</v>
      </c>
      <c r="E29" s="55" t="s">
        <v>124</v>
      </c>
      <c r="F29" s="66"/>
      <c r="G29" s="66"/>
      <c r="H29" s="115" t="s">
        <v>124</v>
      </c>
      <c r="I29" s="66"/>
      <c r="J29" s="34"/>
      <c r="K29" s="66"/>
      <c r="L29" s="18"/>
    </row>
    <row r="30" spans="1:12" s="4" customFormat="1" ht="19" customHeight="1">
      <c r="A30" s="174"/>
      <c r="B30" s="18"/>
      <c r="C30" s="39" t="s">
        <v>40</v>
      </c>
      <c r="D30" s="26" t="s">
        <v>41</v>
      </c>
      <c r="E30" s="55" t="s">
        <v>124</v>
      </c>
      <c r="F30" s="66"/>
      <c r="G30" s="66"/>
      <c r="H30" s="115" t="s">
        <v>124</v>
      </c>
      <c r="I30" s="66"/>
      <c r="J30" s="34"/>
      <c r="K30" s="66"/>
      <c r="L30" s="18"/>
    </row>
    <row r="31" spans="1:12" s="4" customFormat="1" ht="19" customHeight="1">
      <c r="A31" s="174"/>
      <c r="B31" s="18"/>
      <c r="C31" s="112" t="s">
        <v>148</v>
      </c>
      <c r="D31" s="110" t="s">
        <v>170</v>
      </c>
      <c r="E31" s="147">
        <f>-0.4</f>
        <v>-0.4</v>
      </c>
      <c r="F31" s="66"/>
      <c r="G31" s="110"/>
      <c r="H31" s="154">
        <f>-0.8</f>
        <v>-0.8</v>
      </c>
      <c r="I31" s="66"/>
      <c r="J31" s="34"/>
      <c r="K31" s="66"/>
      <c r="L31" s="18"/>
    </row>
    <row r="32" spans="1:12" s="4" customFormat="1" ht="19" customHeight="1">
      <c r="A32" s="174"/>
      <c r="B32" s="18"/>
      <c r="C32" s="104" t="s">
        <v>32</v>
      </c>
      <c r="D32" s="66" t="s">
        <v>33</v>
      </c>
      <c r="E32" s="55" t="s">
        <v>124</v>
      </c>
      <c r="F32" s="66"/>
      <c r="G32" s="20"/>
      <c r="H32" s="115" t="s">
        <v>124</v>
      </c>
      <c r="I32" s="66"/>
      <c r="J32" s="34"/>
      <c r="K32" s="66"/>
      <c r="L32" s="18"/>
    </row>
    <row r="33" spans="1:12" s="4" customFormat="1" ht="19" customHeight="1">
      <c r="A33" s="174"/>
      <c r="B33" s="18"/>
      <c r="C33" s="104" t="s">
        <v>34</v>
      </c>
      <c r="D33" s="66" t="s">
        <v>35</v>
      </c>
      <c r="E33" s="55" t="s">
        <v>124</v>
      </c>
      <c r="F33" s="66"/>
      <c r="G33" s="66"/>
      <c r="H33" s="115" t="s">
        <v>124</v>
      </c>
      <c r="I33" s="66"/>
      <c r="J33" s="34"/>
      <c r="K33" s="66"/>
      <c r="L33" s="18"/>
    </row>
    <row r="34" spans="1:12" s="4" customFormat="1" ht="19" customHeight="1">
      <c r="A34" s="174"/>
      <c r="B34" s="18"/>
      <c r="C34" s="39" t="s">
        <v>144</v>
      </c>
      <c r="D34" s="26" t="s">
        <v>39</v>
      </c>
      <c r="E34" s="151">
        <v>262.78100000000001</v>
      </c>
      <c r="F34" s="66"/>
      <c r="G34" s="66"/>
      <c r="H34" s="155">
        <f>273.15-5.363</f>
        <v>267.78699999999998</v>
      </c>
      <c r="I34" s="66"/>
      <c r="J34" s="34"/>
      <c r="K34" s="66"/>
      <c r="L34" s="18"/>
    </row>
    <row r="35" spans="1:12" s="4" customFormat="1" ht="19" customHeight="1">
      <c r="A35" s="174"/>
      <c r="B35" s="18"/>
      <c r="C35" s="39" t="s">
        <v>36</v>
      </c>
      <c r="D35" s="26" t="s">
        <v>37</v>
      </c>
      <c r="E35" s="55" t="s">
        <v>124</v>
      </c>
      <c r="F35" s="66"/>
      <c r="G35" s="66"/>
      <c r="H35" s="115" t="s">
        <v>124</v>
      </c>
      <c r="I35" s="18"/>
      <c r="J35" s="34"/>
      <c r="K35" s="18"/>
      <c r="L35" s="18"/>
    </row>
    <row r="36" spans="1:12" s="4" customFormat="1" ht="19" customHeight="1">
      <c r="A36" s="174"/>
      <c r="B36" s="18"/>
      <c r="C36" s="39" t="s">
        <v>40</v>
      </c>
      <c r="D36" s="26" t="s">
        <v>41</v>
      </c>
      <c r="E36" s="55" t="s">
        <v>124</v>
      </c>
      <c r="F36" s="66"/>
      <c r="G36" s="66"/>
      <c r="H36" s="115" t="s">
        <v>124</v>
      </c>
      <c r="I36" s="66"/>
      <c r="J36" s="34"/>
      <c r="K36" s="66"/>
      <c r="L36" s="18"/>
    </row>
    <row r="37" spans="1:12" s="4" customFormat="1" ht="19" customHeight="1">
      <c r="A37" s="174"/>
      <c r="B37" s="18"/>
      <c r="C37" s="112" t="s">
        <v>148</v>
      </c>
      <c r="D37" s="110" t="s">
        <v>170</v>
      </c>
      <c r="E37" s="147">
        <f>-0.8</f>
        <v>-0.8</v>
      </c>
      <c r="F37" s="66"/>
      <c r="G37" s="110"/>
      <c r="H37" s="154">
        <f>-1.2</f>
        <v>-1.2</v>
      </c>
      <c r="I37" s="66"/>
      <c r="J37" s="34"/>
      <c r="K37" s="66"/>
      <c r="L37" s="18"/>
    </row>
    <row r="38" spans="1:12" s="4" customFormat="1" ht="19" customHeight="1">
      <c r="A38" s="174"/>
      <c r="B38" s="18"/>
      <c r="C38" s="104" t="s">
        <v>32</v>
      </c>
      <c r="D38" s="66" t="s">
        <v>33</v>
      </c>
      <c r="E38" s="55" t="s">
        <v>124</v>
      </c>
      <c r="F38" s="66"/>
      <c r="G38" s="6"/>
      <c r="H38" s="115" t="s">
        <v>124</v>
      </c>
      <c r="J38" s="34"/>
      <c r="L38" s="18"/>
    </row>
    <row r="39" spans="1:12" s="4" customFormat="1" ht="19" customHeight="1">
      <c r="A39" s="174"/>
      <c r="B39" s="18"/>
      <c r="C39" s="104" t="s">
        <v>34</v>
      </c>
      <c r="D39" s="66" t="s">
        <v>35</v>
      </c>
      <c r="E39" s="55" t="s">
        <v>124</v>
      </c>
      <c r="F39" s="66"/>
      <c r="G39" s="6"/>
      <c r="H39" s="115" t="s">
        <v>124</v>
      </c>
      <c r="J39" s="34"/>
      <c r="L39" s="18"/>
    </row>
    <row r="40" spans="1:12" s="4" customFormat="1" ht="19" customHeight="1">
      <c r="A40" s="174"/>
      <c r="B40" s="18"/>
      <c r="C40" s="39" t="s">
        <v>144</v>
      </c>
      <c r="D40" s="26" t="s">
        <v>39</v>
      </c>
      <c r="E40" s="151">
        <v>263.31700000000001</v>
      </c>
      <c r="F40" s="66"/>
      <c r="G40" s="108"/>
      <c r="H40" s="155">
        <f>273.15-5.518</f>
        <v>267.63200000000001</v>
      </c>
      <c r="I40" s="109"/>
      <c r="J40" s="34"/>
      <c r="K40" s="109"/>
      <c r="L40" s="18"/>
    </row>
    <row r="41" spans="1:12" s="4" customFormat="1" ht="19" customHeight="1">
      <c r="A41" s="174"/>
      <c r="B41" s="18"/>
      <c r="C41" s="39" t="s">
        <v>36</v>
      </c>
      <c r="D41" s="26" t="s">
        <v>37</v>
      </c>
      <c r="E41" s="55" t="s">
        <v>124</v>
      </c>
      <c r="F41" s="66"/>
      <c r="G41" s="66"/>
      <c r="H41" s="115" t="s">
        <v>124</v>
      </c>
      <c r="I41" s="66"/>
      <c r="K41" s="66"/>
      <c r="L41" s="18"/>
    </row>
    <row r="42" spans="1:12" s="4" customFormat="1" ht="19" customHeight="1">
      <c r="A42" s="174"/>
      <c r="B42" s="18"/>
      <c r="C42" s="39" t="s">
        <v>40</v>
      </c>
      <c r="D42" s="26" t="s">
        <v>41</v>
      </c>
      <c r="E42" s="55" t="s">
        <v>124</v>
      </c>
      <c r="F42" s="66"/>
      <c r="G42" s="66"/>
      <c r="H42" s="115" t="s">
        <v>124</v>
      </c>
      <c r="I42" s="66"/>
      <c r="K42" s="66"/>
      <c r="L42" s="18"/>
    </row>
    <row r="43" spans="1:12" ht="17">
      <c r="A43" s="174"/>
      <c r="C43" s="112" t="s">
        <v>148</v>
      </c>
      <c r="D43" s="110" t="s">
        <v>170</v>
      </c>
      <c r="E43" s="147">
        <f>-1.2</f>
        <v>-1.2</v>
      </c>
      <c r="F43" s="66"/>
      <c r="H43" s="154">
        <f>-1.6</f>
        <v>-1.6</v>
      </c>
    </row>
    <row r="44" spans="1:12" ht="17">
      <c r="A44" s="174"/>
      <c r="C44" s="104" t="s">
        <v>32</v>
      </c>
      <c r="D44" s="66" t="s">
        <v>33</v>
      </c>
      <c r="E44" s="55" t="s">
        <v>124</v>
      </c>
      <c r="F44" s="66"/>
      <c r="H44" s="115" t="s">
        <v>124</v>
      </c>
    </row>
    <row r="45" spans="1:12" ht="17">
      <c r="A45" s="174"/>
      <c r="C45" s="104" t="s">
        <v>34</v>
      </c>
      <c r="D45" s="66" t="s">
        <v>35</v>
      </c>
      <c r="E45" s="55" t="s">
        <v>124</v>
      </c>
      <c r="F45" s="66"/>
      <c r="H45" s="115" t="s">
        <v>124</v>
      </c>
    </row>
    <row r="46" spans="1:12" ht="17">
      <c r="A46" s="174"/>
      <c r="C46" s="39" t="s">
        <v>144</v>
      </c>
      <c r="D46" s="26" t="s">
        <v>39</v>
      </c>
      <c r="E46" s="151">
        <v>263.81299999999999</v>
      </c>
      <c r="F46" s="66"/>
      <c r="H46" s="155">
        <f>273.15-5.483</f>
        <v>267.66699999999997</v>
      </c>
    </row>
    <row r="47" spans="1:12" ht="17">
      <c r="A47" s="174"/>
      <c r="C47" s="39" t="s">
        <v>36</v>
      </c>
      <c r="D47" s="26" t="s">
        <v>37</v>
      </c>
      <c r="E47" s="55" t="s">
        <v>124</v>
      </c>
      <c r="F47" s="66"/>
      <c r="H47" s="115" t="s">
        <v>124</v>
      </c>
    </row>
    <row r="48" spans="1:12" ht="17">
      <c r="A48" s="174"/>
      <c r="C48" s="39" t="s">
        <v>40</v>
      </c>
      <c r="D48" s="26" t="s">
        <v>41</v>
      </c>
      <c r="E48" s="55" t="s">
        <v>124</v>
      </c>
      <c r="F48" s="66"/>
      <c r="H48" s="115" t="s">
        <v>124</v>
      </c>
    </row>
    <row r="49" spans="1:8" ht="17">
      <c r="A49" s="174"/>
      <c r="C49" s="112" t="s">
        <v>148</v>
      </c>
      <c r="D49" s="110" t="s">
        <v>170</v>
      </c>
      <c r="E49" s="147">
        <f>-1.6</f>
        <v>-1.6</v>
      </c>
      <c r="F49" s="66"/>
      <c r="H49" s="154">
        <f>-2</f>
        <v>-2</v>
      </c>
    </row>
    <row r="50" spans="1:8" ht="17">
      <c r="A50" s="174"/>
      <c r="C50" s="104" t="s">
        <v>32</v>
      </c>
      <c r="D50" s="66" t="s">
        <v>33</v>
      </c>
      <c r="E50" s="55" t="s">
        <v>124</v>
      </c>
      <c r="F50" s="66"/>
      <c r="H50" s="115" t="s">
        <v>124</v>
      </c>
    </row>
    <row r="51" spans="1:8" ht="17">
      <c r="A51" s="174"/>
      <c r="C51" s="104" t="s">
        <v>34</v>
      </c>
      <c r="D51" s="66" t="s">
        <v>35</v>
      </c>
      <c r="E51" s="55" t="s">
        <v>124</v>
      </c>
      <c r="F51" s="66"/>
      <c r="H51" s="115" t="s">
        <v>124</v>
      </c>
    </row>
    <row r="52" spans="1:8" ht="17">
      <c r="A52" s="174"/>
      <c r="C52" s="39" t="s">
        <v>144</v>
      </c>
      <c r="D52" s="26" t="s">
        <v>39</v>
      </c>
      <c r="E52" s="151">
        <v>264.18900000000002</v>
      </c>
      <c r="F52" s="66"/>
      <c r="H52" s="155">
        <f>273.15-5.34</f>
        <v>267.81</v>
      </c>
    </row>
    <row r="53" spans="1:8" ht="17">
      <c r="A53" s="174"/>
      <c r="C53" s="39" t="s">
        <v>36</v>
      </c>
      <c r="D53" s="26" t="s">
        <v>37</v>
      </c>
      <c r="E53" s="55" t="s">
        <v>124</v>
      </c>
      <c r="F53" s="66"/>
      <c r="H53" s="115" t="s">
        <v>124</v>
      </c>
    </row>
    <row r="54" spans="1:8" ht="17">
      <c r="A54" s="174"/>
      <c r="C54" s="39" t="s">
        <v>40</v>
      </c>
      <c r="D54" s="26" t="s">
        <v>41</v>
      </c>
      <c r="E54" s="55" t="s">
        <v>124</v>
      </c>
      <c r="H54" s="115" t="s">
        <v>124</v>
      </c>
    </row>
    <row r="55" spans="1:8" ht="17">
      <c r="A55" s="174"/>
      <c r="C55" s="112" t="s">
        <v>148</v>
      </c>
      <c r="D55" s="110" t="s">
        <v>170</v>
      </c>
      <c r="E55" s="147">
        <f>-2</f>
        <v>-2</v>
      </c>
      <c r="F55" s="110"/>
      <c r="H55" s="154">
        <f>-2.5</f>
        <v>-2.5</v>
      </c>
    </row>
    <row r="56" spans="1:8" ht="17">
      <c r="A56" s="174"/>
      <c r="C56" s="104" t="s">
        <v>32</v>
      </c>
      <c r="D56" s="66" t="s">
        <v>33</v>
      </c>
      <c r="E56" s="55" t="s">
        <v>124</v>
      </c>
      <c r="H56" s="115" t="s">
        <v>124</v>
      </c>
    </row>
    <row r="57" spans="1:8" ht="17">
      <c r="A57" s="174"/>
      <c r="C57" s="104" t="s">
        <v>34</v>
      </c>
      <c r="D57" s="66" t="s">
        <v>35</v>
      </c>
      <c r="E57" s="55" t="s">
        <v>124</v>
      </c>
      <c r="F57" s="66"/>
      <c r="H57" s="115" t="s">
        <v>124</v>
      </c>
    </row>
    <row r="58" spans="1:8" ht="17">
      <c r="A58" s="174"/>
      <c r="C58" s="39" t="s">
        <v>144</v>
      </c>
      <c r="D58" s="26" t="s">
        <v>39</v>
      </c>
      <c r="E58" s="151">
        <v>264.27699999999999</v>
      </c>
      <c r="F58" s="66"/>
      <c r="H58" s="155">
        <f>273.15-5.201</f>
        <v>267.94899999999996</v>
      </c>
    </row>
    <row r="59" spans="1:8" ht="17">
      <c r="A59" s="174"/>
      <c r="C59" s="39" t="s">
        <v>36</v>
      </c>
      <c r="D59" s="26" t="s">
        <v>37</v>
      </c>
      <c r="E59" s="55" t="s">
        <v>124</v>
      </c>
      <c r="F59" s="66"/>
      <c r="H59" s="115" t="s">
        <v>124</v>
      </c>
    </row>
    <row r="60" spans="1:8" ht="17">
      <c r="A60" s="174"/>
      <c r="C60" s="39" t="s">
        <v>40</v>
      </c>
      <c r="D60" s="26" t="s">
        <v>41</v>
      </c>
      <c r="E60" s="55" t="s">
        <v>124</v>
      </c>
      <c r="F60" s="66"/>
      <c r="H60" s="115" t="s">
        <v>124</v>
      </c>
    </row>
    <row r="61" spans="1:8" ht="17">
      <c r="A61" s="174"/>
      <c r="C61" s="112" t="s">
        <v>148</v>
      </c>
      <c r="D61" s="110" t="s">
        <v>170</v>
      </c>
      <c r="E61" s="147">
        <f>-2.5</f>
        <v>-2.5</v>
      </c>
      <c r="F61" s="110"/>
      <c r="H61" s="154">
        <f>-3</f>
        <v>-3</v>
      </c>
    </row>
    <row r="62" spans="1:8" ht="17">
      <c r="A62" s="174"/>
      <c r="C62" s="104" t="s">
        <v>32</v>
      </c>
      <c r="D62" s="66" t="s">
        <v>33</v>
      </c>
      <c r="E62" s="55" t="s">
        <v>124</v>
      </c>
      <c r="H62" s="115" t="s">
        <v>124</v>
      </c>
    </row>
    <row r="63" spans="1:8" ht="17">
      <c r="A63" s="174"/>
      <c r="C63" s="104" t="s">
        <v>34</v>
      </c>
      <c r="D63" s="66" t="s">
        <v>35</v>
      </c>
      <c r="E63" s="55" t="s">
        <v>124</v>
      </c>
      <c r="H63" s="115" t="s">
        <v>124</v>
      </c>
    </row>
    <row r="64" spans="1:8" ht="17">
      <c r="A64" s="174"/>
      <c r="C64" s="39" t="s">
        <v>144</v>
      </c>
      <c r="D64" s="26" t="s">
        <v>39</v>
      </c>
      <c r="E64" s="151">
        <v>264.935</v>
      </c>
      <c r="H64" s="155">
        <f>273.15-5.03</f>
        <v>268.12</v>
      </c>
    </row>
    <row r="65" spans="1:8" ht="17">
      <c r="A65" s="174"/>
      <c r="C65" s="39" t="s">
        <v>36</v>
      </c>
      <c r="D65" s="26" t="s">
        <v>37</v>
      </c>
      <c r="E65" s="55" t="s">
        <v>124</v>
      </c>
      <c r="H65" s="115" t="s">
        <v>124</v>
      </c>
    </row>
    <row r="66" spans="1:8" ht="17">
      <c r="A66" s="174"/>
      <c r="C66" s="39" t="s">
        <v>40</v>
      </c>
      <c r="D66" s="26" t="s">
        <v>41</v>
      </c>
      <c r="E66" s="55" t="s">
        <v>124</v>
      </c>
      <c r="H66" s="115" t="s">
        <v>124</v>
      </c>
    </row>
    <row r="67" spans="1:8" ht="17">
      <c r="A67" s="174"/>
      <c r="C67" s="112" t="s">
        <v>148</v>
      </c>
      <c r="D67" s="110" t="s">
        <v>170</v>
      </c>
      <c r="E67" s="147">
        <f>-3</f>
        <v>-3</v>
      </c>
      <c r="H67" s="154">
        <f>-3.5</f>
        <v>-3.5</v>
      </c>
    </row>
    <row r="68" spans="1:8" ht="17">
      <c r="A68" s="174"/>
      <c r="C68" s="104" t="s">
        <v>32</v>
      </c>
      <c r="D68" s="66" t="s">
        <v>33</v>
      </c>
      <c r="E68" s="55" t="s">
        <v>124</v>
      </c>
      <c r="H68" s="115" t="s">
        <v>124</v>
      </c>
    </row>
    <row r="69" spans="1:8" ht="17">
      <c r="A69" s="174"/>
      <c r="C69" s="104" t="s">
        <v>34</v>
      </c>
      <c r="D69" s="66" t="s">
        <v>35</v>
      </c>
      <c r="E69" s="55" t="s">
        <v>124</v>
      </c>
      <c r="H69" s="115" t="s">
        <v>124</v>
      </c>
    </row>
    <row r="70" spans="1:8" ht="17">
      <c r="A70" s="174"/>
      <c r="C70" s="39" t="s">
        <v>144</v>
      </c>
      <c r="D70" s="26" t="s">
        <v>39</v>
      </c>
      <c r="E70" s="151">
        <v>265.3</v>
      </c>
      <c r="H70" s="155">
        <f>273.15-4.868</f>
        <v>268.28199999999998</v>
      </c>
    </row>
    <row r="71" spans="1:8" ht="17">
      <c r="A71" s="174"/>
      <c r="C71" s="39" t="s">
        <v>36</v>
      </c>
      <c r="D71" s="26" t="s">
        <v>37</v>
      </c>
      <c r="E71" s="55" t="s">
        <v>124</v>
      </c>
      <c r="H71" s="115" t="s">
        <v>124</v>
      </c>
    </row>
    <row r="72" spans="1:8" ht="17">
      <c r="A72" s="174"/>
      <c r="C72" s="39" t="s">
        <v>40</v>
      </c>
      <c r="D72" s="26" t="s">
        <v>41</v>
      </c>
      <c r="E72" s="55" t="s">
        <v>124</v>
      </c>
      <c r="H72" s="115" t="s">
        <v>124</v>
      </c>
    </row>
    <row r="73" spans="1:8" ht="17">
      <c r="A73" s="174"/>
      <c r="C73" s="112" t="s">
        <v>148</v>
      </c>
      <c r="D73" s="110" t="s">
        <v>170</v>
      </c>
      <c r="E73" s="147">
        <f>-3.5</f>
        <v>-3.5</v>
      </c>
      <c r="F73" s="4"/>
      <c r="H73" s="154">
        <f>-4</f>
        <v>-4</v>
      </c>
    </row>
    <row r="74" spans="1:8" ht="17">
      <c r="A74" s="174"/>
      <c r="C74" s="104" t="s">
        <v>32</v>
      </c>
      <c r="D74" s="66" t="s">
        <v>33</v>
      </c>
      <c r="E74" s="55" t="s">
        <v>124</v>
      </c>
      <c r="H74" s="115" t="s">
        <v>124</v>
      </c>
    </row>
    <row r="75" spans="1:8" ht="17">
      <c r="A75" s="174"/>
      <c r="C75" s="104" t="s">
        <v>34</v>
      </c>
      <c r="D75" s="66" t="s">
        <v>35</v>
      </c>
      <c r="E75" s="55" t="s">
        <v>124</v>
      </c>
      <c r="F75" s="66"/>
      <c r="H75" s="115" t="s">
        <v>124</v>
      </c>
    </row>
    <row r="76" spans="1:8" ht="17">
      <c r="A76" s="174"/>
      <c r="C76" s="39" t="s">
        <v>144</v>
      </c>
      <c r="D76" s="26" t="s">
        <v>39</v>
      </c>
      <c r="E76" s="151">
        <v>265.67099999999999</v>
      </c>
      <c r="H76" s="155">
        <f>273.15-4.668</f>
        <v>268.48199999999997</v>
      </c>
    </row>
    <row r="77" spans="1:8" ht="17">
      <c r="A77" s="174"/>
      <c r="C77" s="39" t="s">
        <v>36</v>
      </c>
      <c r="D77" s="26" t="s">
        <v>37</v>
      </c>
      <c r="E77" s="55" t="s">
        <v>124</v>
      </c>
      <c r="H77" s="115" t="s">
        <v>124</v>
      </c>
    </row>
    <row r="78" spans="1:8" ht="17">
      <c r="A78" s="174"/>
      <c r="C78" s="39" t="s">
        <v>40</v>
      </c>
      <c r="D78" s="26" t="s">
        <v>41</v>
      </c>
      <c r="E78" s="55" t="s">
        <v>124</v>
      </c>
      <c r="H78" s="115" t="s">
        <v>124</v>
      </c>
    </row>
    <row r="79" spans="1:8" ht="17">
      <c r="A79" s="174"/>
      <c r="C79" s="112" t="s">
        <v>148</v>
      </c>
      <c r="D79" s="110" t="s">
        <v>170</v>
      </c>
      <c r="E79" s="147">
        <f>-4</f>
        <v>-4</v>
      </c>
      <c r="H79" s="154">
        <f>-5</f>
        <v>-5</v>
      </c>
    </row>
    <row r="80" spans="1:8" ht="17">
      <c r="A80" s="174"/>
      <c r="C80" s="104" t="s">
        <v>32</v>
      </c>
      <c r="D80" s="66" t="s">
        <v>33</v>
      </c>
      <c r="E80" s="55" t="s">
        <v>124</v>
      </c>
      <c r="H80" s="115" t="s">
        <v>124</v>
      </c>
    </row>
    <row r="81" spans="1:8" ht="17">
      <c r="A81" s="174"/>
      <c r="C81" s="104" t="s">
        <v>34</v>
      </c>
      <c r="D81" s="66" t="s">
        <v>35</v>
      </c>
      <c r="E81" s="55" t="s">
        <v>124</v>
      </c>
      <c r="H81" s="115" t="s">
        <v>124</v>
      </c>
    </row>
    <row r="82" spans="1:8" ht="17">
      <c r="A82" s="174"/>
      <c r="C82" s="39" t="s">
        <v>144</v>
      </c>
      <c r="D82" s="26" t="s">
        <v>39</v>
      </c>
      <c r="E82" s="151">
        <v>266.077</v>
      </c>
      <c r="H82" s="155">
        <f>273.15-4.267</f>
        <v>268.88299999999998</v>
      </c>
    </row>
    <row r="83" spans="1:8" ht="17">
      <c r="A83" s="174"/>
      <c r="C83" s="39" t="s">
        <v>36</v>
      </c>
      <c r="D83" s="26" t="s">
        <v>37</v>
      </c>
      <c r="E83" s="55" t="s">
        <v>124</v>
      </c>
      <c r="H83" s="115" t="s">
        <v>124</v>
      </c>
    </row>
    <row r="84" spans="1:8" ht="17">
      <c r="A84" s="174"/>
      <c r="C84" s="39" t="s">
        <v>40</v>
      </c>
      <c r="D84" s="26" t="s">
        <v>41</v>
      </c>
      <c r="E84" s="55" t="s">
        <v>124</v>
      </c>
      <c r="H84" s="115" t="s">
        <v>124</v>
      </c>
    </row>
    <row r="85" spans="1:8" ht="17">
      <c r="A85" s="174"/>
      <c r="C85" s="112" t="s">
        <v>148</v>
      </c>
      <c r="D85" s="110" t="s">
        <v>170</v>
      </c>
      <c r="E85" s="147">
        <f>-4.5</f>
        <v>-4.5</v>
      </c>
      <c r="H85" s="154">
        <f>-7</f>
        <v>-7</v>
      </c>
    </row>
    <row r="86" spans="1:8" ht="17">
      <c r="A86" s="174"/>
      <c r="C86" s="104" t="s">
        <v>32</v>
      </c>
      <c r="D86" s="66" t="s">
        <v>33</v>
      </c>
      <c r="E86" s="55" t="s">
        <v>124</v>
      </c>
      <c r="H86" s="115" t="s">
        <v>124</v>
      </c>
    </row>
    <row r="87" spans="1:8" ht="17">
      <c r="A87" s="174"/>
      <c r="C87" s="104" t="s">
        <v>34</v>
      </c>
      <c r="D87" s="66" t="s">
        <v>35</v>
      </c>
      <c r="E87" s="55" t="s">
        <v>124</v>
      </c>
      <c r="H87" s="115" t="s">
        <v>124</v>
      </c>
    </row>
    <row r="88" spans="1:8" ht="17">
      <c r="A88" s="174"/>
      <c r="C88" s="39" t="s">
        <v>144</v>
      </c>
      <c r="D88" s="26" t="s">
        <v>39</v>
      </c>
      <c r="E88" s="151">
        <v>266.45100000000002</v>
      </c>
      <c r="H88" s="155">
        <f>273.15-3.471</f>
        <v>269.67899999999997</v>
      </c>
    </row>
    <row r="89" spans="1:8" ht="17">
      <c r="A89" s="174"/>
      <c r="C89" s="39" t="s">
        <v>36</v>
      </c>
      <c r="D89" s="26" t="s">
        <v>37</v>
      </c>
      <c r="E89" s="55" t="s">
        <v>124</v>
      </c>
      <c r="H89" s="115" t="s">
        <v>124</v>
      </c>
    </row>
    <row r="90" spans="1:8" ht="17">
      <c r="A90" s="174"/>
      <c r="C90" s="39" t="s">
        <v>40</v>
      </c>
      <c r="D90" s="26" t="s">
        <v>41</v>
      </c>
      <c r="E90" s="55" t="s">
        <v>124</v>
      </c>
      <c r="H90" s="115" t="s">
        <v>124</v>
      </c>
    </row>
    <row r="91" spans="1:8" ht="17">
      <c r="A91" s="174"/>
      <c r="C91" s="112" t="s">
        <v>148</v>
      </c>
      <c r="D91" s="110" t="s">
        <v>170</v>
      </c>
      <c r="E91" s="147">
        <f>-5</f>
        <v>-5</v>
      </c>
      <c r="H91" s="154">
        <f>-9</f>
        <v>-9</v>
      </c>
    </row>
    <row r="92" spans="1:8" ht="17">
      <c r="A92" s="174"/>
      <c r="C92" s="104" t="s">
        <v>32</v>
      </c>
      <c r="D92" s="66" t="s">
        <v>33</v>
      </c>
      <c r="E92" s="55" t="s">
        <v>124</v>
      </c>
      <c r="H92" s="115" t="s">
        <v>124</v>
      </c>
    </row>
    <row r="93" spans="1:8" ht="17">
      <c r="A93" s="174"/>
      <c r="C93" s="104" t="s">
        <v>34</v>
      </c>
      <c r="D93" s="66" t="s">
        <v>35</v>
      </c>
      <c r="E93" s="55" t="s">
        <v>124</v>
      </c>
      <c r="H93" s="115" t="s">
        <v>124</v>
      </c>
    </row>
    <row r="94" spans="1:8" ht="17">
      <c r="A94" s="174"/>
      <c r="C94" s="39" t="s">
        <v>144</v>
      </c>
      <c r="D94" s="26" t="s">
        <v>39</v>
      </c>
      <c r="E94" s="151">
        <v>266.79599999999999</v>
      </c>
      <c r="H94" s="155">
        <f>273.15-2.769</f>
        <v>270.38099999999997</v>
      </c>
    </row>
    <row r="95" spans="1:8" ht="17">
      <c r="A95" s="174"/>
      <c r="C95" s="39" t="s">
        <v>36</v>
      </c>
      <c r="D95" s="26" t="s">
        <v>37</v>
      </c>
      <c r="E95" s="55" t="s">
        <v>124</v>
      </c>
      <c r="H95" s="115" t="s">
        <v>124</v>
      </c>
    </row>
    <row r="96" spans="1:8" ht="17">
      <c r="A96" s="174"/>
      <c r="C96" s="39" t="s">
        <v>40</v>
      </c>
      <c r="D96" s="26" t="s">
        <v>41</v>
      </c>
      <c r="E96" s="55" t="s">
        <v>124</v>
      </c>
      <c r="H96" s="115" t="s">
        <v>124</v>
      </c>
    </row>
    <row r="97" spans="1:8" ht="17">
      <c r="A97" s="174"/>
      <c r="C97" s="112" t="s">
        <v>148</v>
      </c>
      <c r="D97" s="110" t="s">
        <v>170</v>
      </c>
      <c r="E97" s="147">
        <f>-6</f>
        <v>-6</v>
      </c>
      <c r="H97" s="154">
        <f>-10</f>
        <v>-10</v>
      </c>
    </row>
    <row r="98" spans="1:8" ht="17">
      <c r="A98" s="174"/>
      <c r="C98" s="104" t="s">
        <v>32</v>
      </c>
      <c r="D98" s="66" t="s">
        <v>33</v>
      </c>
      <c r="E98" s="55" t="s">
        <v>124</v>
      </c>
      <c r="H98" s="115" t="s">
        <v>124</v>
      </c>
    </row>
    <row r="99" spans="1:8" ht="17">
      <c r="A99" s="174"/>
      <c r="C99" s="104" t="s">
        <v>34</v>
      </c>
      <c r="D99" s="66" t="s">
        <v>35</v>
      </c>
      <c r="E99" s="55" t="s">
        <v>124</v>
      </c>
      <c r="H99" s="115" t="s">
        <v>124</v>
      </c>
    </row>
    <row r="100" spans="1:8" ht="17">
      <c r="A100" s="174"/>
      <c r="C100" s="39" t="s">
        <v>144</v>
      </c>
      <c r="D100" s="26" t="s">
        <v>39</v>
      </c>
      <c r="E100" s="151">
        <v>267.51900000000001</v>
      </c>
      <c r="H100" s="155">
        <f>273.15-2.564</f>
        <v>270.58599999999996</v>
      </c>
    </row>
    <row r="101" spans="1:8" ht="17">
      <c r="A101" s="174"/>
      <c r="C101" s="39" t="s">
        <v>36</v>
      </c>
      <c r="D101" s="26" t="s">
        <v>37</v>
      </c>
      <c r="E101" s="55" t="s">
        <v>124</v>
      </c>
      <c r="H101" s="115" t="s">
        <v>124</v>
      </c>
    </row>
    <row r="102" spans="1:8" ht="17">
      <c r="A102" s="174"/>
      <c r="C102" s="39" t="s">
        <v>40</v>
      </c>
      <c r="D102" s="26" t="s">
        <v>41</v>
      </c>
      <c r="E102" s="55" t="s">
        <v>124</v>
      </c>
      <c r="H102" s="115" t="s">
        <v>124</v>
      </c>
    </row>
    <row r="103" spans="1:8" ht="17">
      <c r="A103" s="174"/>
      <c r="C103" s="112" t="s">
        <v>148</v>
      </c>
      <c r="D103" s="110" t="s">
        <v>170</v>
      </c>
      <c r="E103" s="147">
        <f>-7</f>
        <v>-7</v>
      </c>
      <c r="H103" s="154">
        <f>-11</f>
        <v>-11</v>
      </c>
    </row>
    <row r="104" spans="1:8" ht="17">
      <c r="A104" s="174"/>
      <c r="C104" s="104" t="s">
        <v>32</v>
      </c>
      <c r="D104" s="66" t="s">
        <v>33</v>
      </c>
      <c r="E104" s="55" t="s">
        <v>124</v>
      </c>
      <c r="H104" s="115" t="s">
        <v>124</v>
      </c>
    </row>
    <row r="105" spans="1:8" ht="17">
      <c r="A105" s="174"/>
      <c r="C105" s="104" t="s">
        <v>34</v>
      </c>
      <c r="D105" s="66" t="s">
        <v>35</v>
      </c>
      <c r="E105" s="55" t="s">
        <v>124</v>
      </c>
      <c r="H105" s="115" t="s">
        <v>124</v>
      </c>
    </row>
    <row r="106" spans="1:8" ht="17">
      <c r="A106" s="174"/>
      <c r="C106" s="39" t="s">
        <v>144</v>
      </c>
      <c r="D106" s="26" t="s">
        <v>39</v>
      </c>
      <c r="E106" s="151">
        <v>268.10300000000001</v>
      </c>
      <c r="H106" s="155">
        <f>273.15-2.435</f>
        <v>270.71499999999997</v>
      </c>
    </row>
    <row r="107" spans="1:8" ht="17">
      <c r="A107" s="174"/>
      <c r="C107" s="39" t="s">
        <v>36</v>
      </c>
      <c r="D107" s="26" t="s">
        <v>37</v>
      </c>
      <c r="E107" s="55" t="s">
        <v>124</v>
      </c>
      <c r="H107" s="115" t="s">
        <v>124</v>
      </c>
    </row>
    <row r="108" spans="1:8" ht="17">
      <c r="A108" s="174"/>
      <c r="C108" s="39" t="s">
        <v>40</v>
      </c>
      <c r="D108" s="26" t="s">
        <v>41</v>
      </c>
      <c r="E108" s="55" t="s">
        <v>124</v>
      </c>
      <c r="H108" s="115" t="s">
        <v>124</v>
      </c>
    </row>
    <row r="109" spans="1:8" ht="17">
      <c r="A109" s="174"/>
      <c r="C109" s="112" t="s">
        <v>148</v>
      </c>
      <c r="D109" s="110" t="s">
        <v>170</v>
      </c>
      <c r="E109" s="147">
        <f>-8</f>
        <v>-8</v>
      </c>
      <c r="H109" s="154">
        <f>-13</f>
        <v>-13</v>
      </c>
    </row>
    <row r="110" spans="1:8" ht="17">
      <c r="A110" s="174"/>
      <c r="C110" s="104" t="s">
        <v>32</v>
      </c>
      <c r="D110" s="66" t="s">
        <v>33</v>
      </c>
      <c r="E110" s="55" t="s">
        <v>124</v>
      </c>
      <c r="H110" s="115" t="s">
        <v>124</v>
      </c>
    </row>
    <row r="111" spans="1:8" ht="17">
      <c r="A111" s="174"/>
      <c r="C111" s="104" t="s">
        <v>34</v>
      </c>
      <c r="D111" s="66" t="s">
        <v>35</v>
      </c>
      <c r="E111" s="55" t="s">
        <v>124</v>
      </c>
      <c r="H111" s="115" t="s">
        <v>124</v>
      </c>
    </row>
    <row r="112" spans="1:8" ht="17">
      <c r="A112" s="174"/>
      <c r="C112" s="39" t="s">
        <v>144</v>
      </c>
      <c r="D112" s="26" t="s">
        <v>39</v>
      </c>
      <c r="E112" s="151">
        <v>268.589</v>
      </c>
      <c r="H112" s="155">
        <f>273.15-2.274</f>
        <v>270.87599999999998</v>
      </c>
    </row>
    <row r="113" spans="1:8" ht="17">
      <c r="A113" s="174"/>
      <c r="C113" s="39" t="s">
        <v>36</v>
      </c>
      <c r="D113" s="26" t="s">
        <v>37</v>
      </c>
      <c r="E113" s="55" t="s">
        <v>124</v>
      </c>
      <c r="H113" s="115" t="s">
        <v>124</v>
      </c>
    </row>
    <row r="114" spans="1:8" ht="17">
      <c r="A114" s="174"/>
      <c r="C114" s="39" t="s">
        <v>40</v>
      </c>
      <c r="D114" s="26" t="s">
        <v>41</v>
      </c>
      <c r="E114" s="55" t="s">
        <v>124</v>
      </c>
      <c r="H114" s="115" t="s">
        <v>124</v>
      </c>
    </row>
    <row r="115" spans="1:8" ht="17">
      <c r="A115" s="174"/>
      <c r="C115" s="112" t="s">
        <v>148</v>
      </c>
      <c r="D115" s="110" t="s">
        <v>170</v>
      </c>
      <c r="E115" s="147">
        <f>-9</f>
        <v>-9</v>
      </c>
      <c r="H115" s="154">
        <f>-15</f>
        <v>-15</v>
      </c>
    </row>
    <row r="116" spans="1:8" ht="17">
      <c r="A116" s="174"/>
      <c r="C116" s="104" t="s">
        <v>32</v>
      </c>
      <c r="D116" s="66" t="s">
        <v>33</v>
      </c>
      <c r="E116" s="55" t="s">
        <v>124</v>
      </c>
      <c r="H116" s="115" t="s">
        <v>124</v>
      </c>
    </row>
    <row r="117" spans="1:8" ht="17">
      <c r="A117" s="174"/>
      <c r="C117" s="104" t="s">
        <v>34</v>
      </c>
      <c r="D117" s="66" t="s">
        <v>35</v>
      </c>
      <c r="E117" s="55" t="s">
        <v>124</v>
      </c>
      <c r="H117" s="115" t="s">
        <v>124</v>
      </c>
    </row>
    <row r="118" spans="1:8" ht="17">
      <c r="A118" s="174"/>
      <c r="C118" s="39" t="s">
        <v>144</v>
      </c>
      <c r="D118" s="26" t="s">
        <v>39</v>
      </c>
      <c r="E118" s="151">
        <v>268.90199999999999</v>
      </c>
      <c r="H118" s="155">
        <f>273.15-2.303</f>
        <v>270.84699999999998</v>
      </c>
    </row>
    <row r="119" spans="1:8" ht="17">
      <c r="A119" s="174"/>
      <c r="C119" s="39" t="s">
        <v>36</v>
      </c>
      <c r="D119" s="26" t="s">
        <v>37</v>
      </c>
      <c r="E119" s="55" t="s">
        <v>124</v>
      </c>
      <c r="H119" s="115" t="s">
        <v>124</v>
      </c>
    </row>
    <row r="120" spans="1:8" ht="17">
      <c r="A120" s="174"/>
      <c r="C120" s="39" t="s">
        <v>40</v>
      </c>
      <c r="D120" s="26" t="s">
        <v>41</v>
      </c>
      <c r="E120" s="55" t="s">
        <v>124</v>
      </c>
      <c r="H120" s="115" t="s">
        <v>124</v>
      </c>
    </row>
    <row r="121" spans="1:8" ht="17">
      <c r="A121" s="174"/>
      <c r="C121" s="112" t="s">
        <v>148</v>
      </c>
      <c r="D121" s="110" t="s">
        <v>170</v>
      </c>
      <c r="E121" s="147">
        <f>-10</f>
        <v>-10</v>
      </c>
    </row>
    <row r="122" spans="1:8" ht="17">
      <c r="A122" s="174"/>
      <c r="C122" s="104" t="s">
        <v>32</v>
      </c>
      <c r="D122" s="66" t="s">
        <v>33</v>
      </c>
      <c r="E122" s="55" t="s">
        <v>124</v>
      </c>
    </row>
    <row r="123" spans="1:8" ht="17">
      <c r="A123" s="174"/>
      <c r="C123" s="104" t="s">
        <v>34</v>
      </c>
      <c r="D123" s="66" t="s">
        <v>35</v>
      </c>
      <c r="E123" s="55" t="s">
        <v>124</v>
      </c>
    </row>
    <row r="124" spans="1:8" ht="17">
      <c r="A124" s="174"/>
      <c r="C124" s="39" t="s">
        <v>144</v>
      </c>
      <c r="D124" s="26" t="s">
        <v>39</v>
      </c>
      <c r="E124" s="151">
        <v>269.072</v>
      </c>
    </row>
    <row r="125" spans="1:8" ht="17">
      <c r="A125" s="174"/>
      <c r="C125" s="39" t="s">
        <v>36</v>
      </c>
      <c r="D125" s="26" t="s">
        <v>37</v>
      </c>
      <c r="E125" s="55" t="s">
        <v>124</v>
      </c>
    </row>
    <row r="126" spans="1:8" ht="17">
      <c r="A126" s="174"/>
      <c r="C126" s="39" t="s">
        <v>40</v>
      </c>
      <c r="D126" s="26" t="s">
        <v>41</v>
      </c>
      <c r="E126" s="55" t="s">
        <v>124</v>
      </c>
    </row>
    <row r="127" spans="1:8" ht="17">
      <c r="A127" s="174"/>
      <c r="C127" s="112" t="s">
        <v>148</v>
      </c>
      <c r="D127" s="110" t="s">
        <v>170</v>
      </c>
      <c r="E127" s="147">
        <f>-11</f>
        <v>-11</v>
      </c>
    </row>
    <row r="128" spans="1:8" ht="17">
      <c r="A128" s="174"/>
      <c r="C128" s="104" t="s">
        <v>32</v>
      </c>
      <c r="D128" s="66" t="s">
        <v>33</v>
      </c>
      <c r="E128" s="55" t="s">
        <v>124</v>
      </c>
    </row>
    <row r="129" spans="1:5" ht="17">
      <c r="A129" s="174"/>
      <c r="C129" s="104" t="s">
        <v>34</v>
      </c>
      <c r="D129" s="66" t="s">
        <v>35</v>
      </c>
      <c r="E129" s="55" t="s">
        <v>124</v>
      </c>
    </row>
    <row r="130" spans="1:5" ht="17">
      <c r="A130" s="174"/>
      <c r="C130" s="39" t="s">
        <v>144</v>
      </c>
      <c r="D130" s="26" t="s">
        <v>39</v>
      </c>
      <c r="E130" s="151">
        <v>269.27600000000001</v>
      </c>
    </row>
    <row r="131" spans="1:5" ht="17">
      <c r="A131" s="174"/>
      <c r="C131" s="39" t="s">
        <v>36</v>
      </c>
      <c r="D131" s="26" t="s">
        <v>37</v>
      </c>
      <c r="E131" s="55" t="s">
        <v>124</v>
      </c>
    </row>
    <row r="132" spans="1:5" ht="17">
      <c r="A132" s="174"/>
      <c r="C132" s="39" t="s">
        <v>40</v>
      </c>
      <c r="D132" s="26" t="s">
        <v>41</v>
      </c>
      <c r="E132" s="55" t="s">
        <v>124</v>
      </c>
    </row>
    <row r="133" spans="1:5" ht="17">
      <c r="A133" s="174"/>
      <c r="C133" s="112" t="s">
        <v>148</v>
      </c>
      <c r="D133" s="110" t="s">
        <v>170</v>
      </c>
      <c r="E133" s="147">
        <f>-13</f>
        <v>-13</v>
      </c>
    </row>
    <row r="134" spans="1:5" ht="17">
      <c r="A134" s="174"/>
      <c r="C134" s="104" t="s">
        <v>32</v>
      </c>
      <c r="D134" s="66" t="s">
        <v>33</v>
      </c>
      <c r="E134" s="55" t="s">
        <v>124</v>
      </c>
    </row>
    <row r="135" spans="1:5" ht="17">
      <c r="A135" s="174"/>
      <c r="C135" s="104" t="s">
        <v>34</v>
      </c>
      <c r="D135" s="66" t="s">
        <v>35</v>
      </c>
      <c r="E135" s="55" t="s">
        <v>124</v>
      </c>
    </row>
    <row r="136" spans="1:5" ht="17">
      <c r="A136" s="174"/>
      <c r="C136" s="39" t="s">
        <v>144</v>
      </c>
      <c r="D136" s="26" t="s">
        <v>39</v>
      </c>
      <c r="E136" s="151">
        <v>269.35199999999998</v>
      </c>
    </row>
    <row r="137" spans="1:5" ht="17">
      <c r="A137" s="174"/>
      <c r="C137" s="39" t="s">
        <v>36</v>
      </c>
      <c r="D137" s="26" t="s">
        <v>37</v>
      </c>
      <c r="E137" s="55" t="s">
        <v>124</v>
      </c>
    </row>
    <row r="138" spans="1:5" ht="17">
      <c r="A138" s="174"/>
      <c r="C138" s="39" t="s">
        <v>40</v>
      </c>
      <c r="D138" s="26" t="s">
        <v>41</v>
      </c>
      <c r="E138" s="55" t="s">
        <v>124</v>
      </c>
    </row>
    <row r="139" spans="1:5" ht="17">
      <c r="A139" s="174"/>
      <c r="C139" s="112" t="s">
        <v>148</v>
      </c>
      <c r="D139" s="110" t="s">
        <v>170</v>
      </c>
      <c r="E139" s="147">
        <f>-15</f>
        <v>-15</v>
      </c>
    </row>
    <row r="140" spans="1:5" ht="17">
      <c r="A140" s="174"/>
      <c r="C140" s="104" t="s">
        <v>32</v>
      </c>
      <c r="D140" s="66" t="s">
        <v>33</v>
      </c>
      <c r="E140" s="55" t="s">
        <v>124</v>
      </c>
    </row>
    <row r="141" spans="1:5" ht="17">
      <c r="A141" s="174"/>
      <c r="C141" s="104" t="s">
        <v>34</v>
      </c>
      <c r="D141" s="66" t="s">
        <v>35</v>
      </c>
      <c r="E141" s="55" t="s">
        <v>124</v>
      </c>
    </row>
    <row r="142" spans="1:5" ht="17">
      <c r="A142" s="174"/>
      <c r="C142" s="39" t="s">
        <v>144</v>
      </c>
      <c r="D142" s="26" t="s">
        <v>39</v>
      </c>
      <c r="E142" s="151">
        <v>269.30900000000003</v>
      </c>
    </row>
    <row r="143" spans="1:5" ht="17">
      <c r="A143" s="174"/>
      <c r="C143" s="39" t="s">
        <v>36</v>
      </c>
      <c r="D143" s="26" t="s">
        <v>37</v>
      </c>
      <c r="E143" s="55" t="s">
        <v>124</v>
      </c>
    </row>
    <row r="144" spans="1:5" ht="17">
      <c r="A144" s="174"/>
      <c r="C144" s="39" t="s">
        <v>40</v>
      </c>
      <c r="D144" s="26" t="s">
        <v>41</v>
      </c>
      <c r="E144" s="55" t="s">
        <v>124</v>
      </c>
    </row>
    <row r="145" spans="1:5" ht="17">
      <c r="A145" s="174"/>
      <c r="C145" s="112" t="s">
        <v>148</v>
      </c>
      <c r="D145" s="110" t="s">
        <v>170</v>
      </c>
      <c r="E145" s="147">
        <f>-17.5</f>
        <v>-17.5</v>
      </c>
    </row>
    <row r="146" spans="1:5" ht="17">
      <c r="A146" s="174"/>
      <c r="C146" s="104" t="s">
        <v>32</v>
      </c>
      <c r="D146" s="66" t="s">
        <v>33</v>
      </c>
      <c r="E146" s="55" t="s">
        <v>124</v>
      </c>
    </row>
    <row r="147" spans="1:5" ht="17">
      <c r="A147" s="174"/>
      <c r="C147" s="104" t="s">
        <v>34</v>
      </c>
      <c r="D147" s="66" t="s">
        <v>35</v>
      </c>
      <c r="E147" s="55" t="s">
        <v>124</v>
      </c>
    </row>
    <row r="148" spans="1:5" ht="17">
      <c r="A148" s="174"/>
      <c r="C148" s="39" t="s">
        <v>144</v>
      </c>
      <c r="D148" s="26" t="s">
        <v>39</v>
      </c>
      <c r="E148" s="151">
        <v>269.18400000000003</v>
      </c>
    </row>
    <row r="149" spans="1:5" ht="17">
      <c r="A149" s="174"/>
      <c r="C149" s="39" t="s">
        <v>36</v>
      </c>
      <c r="D149" s="26" t="s">
        <v>37</v>
      </c>
      <c r="E149" s="55" t="s">
        <v>124</v>
      </c>
    </row>
    <row r="150" spans="1:5" ht="17">
      <c r="A150" s="174"/>
      <c r="C150" s="39" t="s">
        <v>40</v>
      </c>
      <c r="D150" s="26" t="s">
        <v>41</v>
      </c>
      <c r="E150" s="55" t="s">
        <v>124</v>
      </c>
    </row>
    <row r="151" spans="1:5" ht="17">
      <c r="A151" s="174"/>
      <c r="C151" s="112" t="s">
        <v>148</v>
      </c>
      <c r="D151" s="110" t="s">
        <v>170</v>
      </c>
      <c r="E151" s="147">
        <f>-19</f>
        <v>-19</v>
      </c>
    </row>
    <row r="152" spans="1:5" ht="17">
      <c r="A152" s="174"/>
      <c r="C152" s="104" t="s">
        <v>32</v>
      </c>
      <c r="D152" s="66" t="s">
        <v>33</v>
      </c>
      <c r="E152" s="55" t="s">
        <v>124</v>
      </c>
    </row>
    <row r="153" spans="1:5" ht="17">
      <c r="A153" s="174"/>
      <c r="C153" s="104" t="s">
        <v>34</v>
      </c>
      <c r="D153" s="66" t="s">
        <v>35</v>
      </c>
      <c r="E153" s="55" t="s">
        <v>124</v>
      </c>
    </row>
    <row r="154" spans="1:5" ht="17">
      <c r="A154" s="174"/>
      <c r="C154" s="39" t="s">
        <v>144</v>
      </c>
      <c r="D154" s="26" t="s">
        <v>39</v>
      </c>
      <c r="E154" s="151">
        <v>269.10599999999999</v>
      </c>
    </row>
    <row r="155" spans="1:5" ht="17">
      <c r="A155" s="174"/>
      <c r="C155" s="39" t="s">
        <v>36</v>
      </c>
      <c r="D155" s="26" t="s">
        <v>37</v>
      </c>
      <c r="E155" s="55" t="s">
        <v>124</v>
      </c>
    </row>
    <row r="156" spans="1:5" ht="17">
      <c r="A156" s="174"/>
      <c r="C156" s="39" t="s">
        <v>40</v>
      </c>
      <c r="D156" s="26" t="s">
        <v>41</v>
      </c>
      <c r="E156" s="55" t="s">
        <v>124</v>
      </c>
    </row>
    <row r="157" spans="1:5" ht="17">
      <c r="A157" s="174"/>
      <c r="C157" s="112" t="s">
        <v>148</v>
      </c>
      <c r="D157" s="110" t="s">
        <v>170</v>
      </c>
      <c r="E157" s="147">
        <f>-20</f>
        <v>-20</v>
      </c>
    </row>
    <row r="158" spans="1:5" ht="17">
      <c r="A158" s="174"/>
      <c r="C158" s="104" t="s">
        <v>32</v>
      </c>
      <c r="D158" s="66" t="s">
        <v>33</v>
      </c>
      <c r="E158" s="55" t="s">
        <v>124</v>
      </c>
    </row>
    <row r="159" spans="1:5" ht="17">
      <c r="A159" s="174"/>
      <c r="C159" s="104" t="s">
        <v>34</v>
      </c>
      <c r="D159" s="66" t="s">
        <v>35</v>
      </c>
      <c r="E159" s="55" t="s">
        <v>124</v>
      </c>
    </row>
    <row r="160" spans="1:5" ht="17">
      <c r="A160" s="174"/>
      <c r="C160" s="39" t="s">
        <v>144</v>
      </c>
      <c r="D160" s="26" t="s">
        <v>39</v>
      </c>
      <c r="E160" s="151">
        <v>269.04000000000002</v>
      </c>
    </row>
    <row r="161" spans="1:5" ht="17">
      <c r="A161" s="174"/>
      <c r="C161" s="39" t="s">
        <v>36</v>
      </c>
      <c r="D161" s="26" t="s">
        <v>37</v>
      </c>
      <c r="E161" s="55" t="s">
        <v>124</v>
      </c>
    </row>
    <row r="162" spans="1:5" ht="17">
      <c r="A162" s="174"/>
      <c r="C162" s="39" t="s">
        <v>40</v>
      </c>
      <c r="D162" s="26" t="s">
        <v>41</v>
      </c>
      <c r="E162" s="55" t="s">
        <v>124</v>
      </c>
    </row>
    <row r="163" spans="1:5" ht="17">
      <c r="A163" s="174"/>
      <c r="C163" s="112" t="s">
        <v>148</v>
      </c>
      <c r="D163" s="110" t="s">
        <v>170</v>
      </c>
      <c r="E163" s="147">
        <f>-25</f>
        <v>-25</v>
      </c>
    </row>
    <row r="164" spans="1:5" ht="17">
      <c r="A164" s="174"/>
      <c r="C164" s="104" t="s">
        <v>32</v>
      </c>
      <c r="D164" s="66" t="s">
        <v>33</v>
      </c>
      <c r="E164" s="55" t="s">
        <v>124</v>
      </c>
    </row>
    <row r="165" spans="1:5" ht="17">
      <c r="A165" s="174"/>
      <c r="C165" s="104" t="s">
        <v>34</v>
      </c>
      <c r="D165" s="66" t="s">
        <v>35</v>
      </c>
      <c r="E165" s="55" t="s">
        <v>124</v>
      </c>
    </row>
    <row r="166" spans="1:5" ht="17">
      <c r="A166" s="174"/>
      <c r="C166" s="39" t="s">
        <v>144</v>
      </c>
      <c r="D166" s="26" t="s">
        <v>39</v>
      </c>
      <c r="E166" s="151">
        <v>268.887</v>
      </c>
    </row>
    <row r="167" spans="1:5" ht="17">
      <c r="A167" s="174"/>
      <c r="C167" s="39" t="s">
        <v>36</v>
      </c>
      <c r="D167" s="26" t="s">
        <v>37</v>
      </c>
      <c r="E167" s="55" t="s">
        <v>124</v>
      </c>
    </row>
    <row r="168" spans="1:5" ht="17">
      <c r="A168" s="174"/>
      <c r="C168" s="39" t="s">
        <v>40</v>
      </c>
      <c r="D168" s="26" t="s">
        <v>41</v>
      </c>
      <c r="E168" s="55" t="s">
        <v>124</v>
      </c>
    </row>
    <row r="169" spans="1:5" ht="17">
      <c r="A169" s="174"/>
      <c r="C169" s="112" t="s">
        <v>148</v>
      </c>
      <c r="D169" s="110" t="s">
        <v>170</v>
      </c>
      <c r="E169" s="147">
        <f>-29</f>
        <v>-29</v>
      </c>
    </row>
    <row r="170" spans="1:5" ht="17">
      <c r="A170" s="174"/>
      <c r="C170" s="104" t="s">
        <v>32</v>
      </c>
      <c r="D170" s="66" t="s">
        <v>33</v>
      </c>
      <c r="E170" s="55" t="s">
        <v>124</v>
      </c>
    </row>
    <row r="171" spans="1:5" ht="17">
      <c r="A171" s="174"/>
      <c r="C171" s="104" t="s">
        <v>34</v>
      </c>
      <c r="D171" s="66" t="s">
        <v>35</v>
      </c>
      <c r="E171" s="55" t="s">
        <v>124</v>
      </c>
    </row>
    <row r="172" spans="1:5" ht="17">
      <c r="A172" s="174"/>
      <c r="C172" s="39" t="s">
        <v>144</v>
      </c>
      <c r="D172" s="26" t="s">
        <v>39</v>
      </c>
      <c r="E172" s="151">
        <v>268.82799999999997</v>
      </c>
    </row>
    <row r="173" spans="1:5" ht="17">
      <c r="A173" s="174"/>
      <c r="C173" s="39" t="s">
        <v>36</v>
      </c>
      <c r="D173" s="26" t="s">
        <v>37</v>
      </c>
      <c r="E173" s="55" t="s">
        <v>124</v>
      </c>
    </row>
    <row r="174" spans="1:5" ht="17">
      <c r="A174" s="174"/>
      <c r="C174" s="39" t="s">
        <v>40</v>
      </c>
      <c r="D174" s="26" t="s">
        <v>41</v>
      </c>
      <c r="E174" s="55" t="s">
        <v>124</v>
      </c>
    </row>
    <row r="175" spans="1:5" ht="17">
      <c r="A175" s="174"/>
      <c r="C175" s="112" t="s">
        <v>148</v>
      </c>
      <c r="D175" s="110" t="s">
        <v>170</v>
      </c>
      <c r="E175" s="147">
        <f>-30</f>
        <v>-30</v>
      </c>
    </row>
    <row r="176" spans="1:5" ht="17">
      <c r="A176" s="174"/>
      <c r="C176" s="104" t="s">
        <v>32</v>
      </c>
      <c r="D176" s="66" t="s">
        <v>33</v>
      </c>
      <c r="E176" s="55" t="s">
        <v>124</v>
      </c>
    </row>
    <row r="177" spans="1:5" ht="17">
      <c r="A177" s="174"/>
      <c r="C177" s="104" t="s">
        <v>34</v>
      </c>
      <c r="D177" s="66" t="s">
        <v>35</v>
      </c>
      <c r="E177" s="55" t="s">
        <v>124</v>
      </c>
    </row>
    <row r="178" spans="1:5" ht="17">
      <c r="A178" s="174"/>
      <c r="C178" s="39" t="s">
        <v>144</v>
      </c>
      <c r="D178" s="26" t="s">
        <v>39</v>
      </c>
      <c r="E178" s="151">
        <v>268.77999999999997</v>
      </c>
    </row>
    <row r="179" spans="1:5" ht="17">
      <c r="A179" s="174"/>
      <c r="C179" s="39" t="s">
        <v>36</v>
      </c>
      <c r="D179" s="26" t="s">
        <v>37</v>
      </c>
      <c r="E179" s="55" t="s">
        <v>124</v>
      </c>
    </row>
    <row r="180" spans="1:5" ht="17">
      <c r="A180" s="174"/>
      <c r="C180" s="39" t="s">
        <v>40</v>
      </c>
      <c r="D180" s="26" t="s">
        <v>41</v>
      </c>
      <c r="E180" s="55" t="s">
        <v>124</v>
      </c>
    </row>
  </sheetData>
  <mergeCells count="3">
    <mergeCell ref="A15:A17"/>
    <mergeCell ref="A18:A180"/>
    <mergeCell ref="J7:J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6E55BB3-71BD-BB45-8A44-494F2C9F5398}">
          <x14:formula1>
            <xm:f>'Code Tables'!$K$4:$K$24</xm:f>
          </x14:formula1>
          <xm:sqref>K13 I13 F13</xm:sqref>
        </x14:dataValidation>
        <x14:dataValidation type="list" allowBlank="1" showInputMessage="1" showErrorMessage="1" xr:uid="{926199B1-C598-C241-A013-75FBB6978503}">
          <x14:formula1>
            <xm:f>'Code Tables'!$I$4:$I$21</xm:f>
          </x14:formula1>
          <xm:sqref>K11 I11 F11</xm:sqref>
        </x14:dataValidation>
        <x14:dataValidation type="list" allowBlank="1" showInputMessage="1" showErrorMessage="1" xr:uid="{5BCE29A1-AAC9-6E4E-AFAB-7D72F69FDF0B}">
          <x14:formula1>
            <xm:f>'Code Tables'!$C$4:$C$7</xm:f>
          </x14:formula1>
          <xm:sqref>F6:G6 I6:K6</xm:sqref>
        </x14:dataValidation>
        <x14:dataValidation type="list" allowBlank="1" showInputMessage="1" showErrorMessage="1" xr:uid="{867AB207-FE72-6B43-AE0A-39883E749D02}">
          <x14:formula1>
            <xm:f>'Code Tables'!$G$4:$G$18</xm:f>
          </x14:formula1>
          <xm:sqref>I15 F15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DFFD8-840E-CF47-90D2-7469E73B3099}">
  <dimension ref="A1:K48"/>
  <sheetViews>
    <sheetView zoomScale="110" zoomScaleNormal="110" workbookViewId="0">
      <pane xSplit="2" ySplit="3" topLeftCell="C17" activePane="bottomRight" state="frozen"/>
      <selection pane="topRight" activeCell="C1" sqref="C1"/>
      <selection pane="bottomLeft" activeCell="A4" sqref="A4"/>
      <selection pane="bottomRight" activeCell="E27" sqref="E27"/>
    </sheetView>
  </sheetViews>
  <sheetFormatPr baseColWidth="10" defaultRowHeight="16"/>
  <cols>
    <col min="1" max="1" width="5.83203125" style="18" customWidth="1"/>
    <col min="2" max="3" width="10.83203125" style="18" customWidth="1"/>
    <col min="4" max="4" width="40.83203125" style="21" customWidth="1"/>
    <col min="5" max="5" width="25" style="34" bestFit="1" customWidth="1"/>
    <col min="6" max="6" width="30.83203125" style="21" customWidth="1"/>
    <col min="7" max="7" width="23.5" style="34" bestFit="1" customWidth="1"/>
    <col min="8" max="8" width="30.83203125" style="21" customWidth="1"/>
    <col min="9" max="9" width="17.33203125" style="34" customWidth="1"/>
    <col min="10" max="10" width="12.33203125" style="18" bestFit="1" customWidth="1"/>
    <col min="11" max="11" width="13.1640625" style="4" bestFit="1" customWidth="1"/>
  </cols>
  <sheetData>
    <row r="1" spans="1:11" s="4" customFormat="1" ht="17">
      <c r="A1" s="18"/>
      <c r="B1" s="18"/>
      <c r="C1" s="18"/>
      <c r="D1" s="21"/>
      <c r="E1" s="81" t="s">
        <v>129</v>
      </c>
      <c r="F1" s="82"/>
      <c r="G1" s="113" t="s">
        <v>139</v>
      </c>
      <c r="H1" s="80"/>
      <c r="I1" s="63" t="s">
        <v>105</v>
      </c>
      <c r="J1" s="18"/>
    </row>
    <row r="2" spans="1:11" s="17" customFormat="1" ht="37" customHeight="1">
      <c r="A2" s="28"/>
      <c r="B2" s="29" t="s">
        <v>0</v>
      </c>
      <c r="C2" s="29" t="s">
        <v>1</v>
      </c>
      <c r="D2" s="29" t="s">
        <v>2</v>
      </c>
      <c r="E2" s="56" t="s">
        <v>128</v>
      </c>
      <c r="F2" s="29" t="s">
        <v>125</v>
      </c>
      <c r="G2" s="114" t="s">
        <v>128</v>
      </c>
      <c r="H2" s="29" t="s">
        <v>125</v>
      </c>
      <c r="I2" s="62" t="s">
        <v>131</v>
      </c>
      <c r="J2" s="32"/>
      <c r="K2" s="33"/>
    </row>
    <row r="3" spans="1:11" s="4" customFormat="1" ht="17">
      <c r="A3" s="18"/>
      <c r="B3" s="19" t="s">
        <v>87</v>
      </c>
      <c r="C3" s="19"/>
      <c r="D3" s="42" t="s">
        <v>149</v>
      </c>
      <c r="E3" s="55"/>
      <c r="F3" s="21"/>
      <c r="G3" s="115"/>
      <c r="H3" s="21"/>
      <c r="I3" s="61"/>
      <c r="J3" s="18"/>
    </row>
    <row r="4" spans="1:11" s="4" customFormat="1" ht="17">
      <c r="A4" s="18"/>
      <c r="B4" s="18"/>
      <c r="C4" s="19" t="s">
        <v>3</v>
      </c>
      <c r="D4" s="20" t="s">
        <v>4</v>
      </c>
      <c r="E4" s="55" t="s">
        <v>130</v>
      </c>
      <c r="F4" s="20" t="s">
        <v>5</v>
      </c>
      <c r="G4" s="115" t="s">
        <v>140</v>
      </c>
      <c r="H4" s="20" t="s">
        <v>5</v>
      </c>
      <c r="I4" s="61"/>
      <c r="J4" s="18"/>
    </row>
    <row r="5" spans="1:11" s="4" customFormat="1" ht="17">
      <c r="A5" s="18"/>
      <c r="B5" s="18"/>
      <c r="C5" s="19" t="s">
        <v>6</v>
      </c>
      <c r="D5" s="20" t="s">
        <v>7</v>
      </c>
      <c r="E5" s="55" t="s">
        <v>143</v>
      </c>
      <c r="F5" s="20" t="s">
        <v>8</v>
      </c>
      <c r="G5" s="115" t="s">
        <v>141</v>
      </c>
      <c r="H5" s="20" t="s">
        <v>8</v>
      </c>
      <c r="I5" s="61"/>
      <c r="J5" s="18"/>
    </row>
    <row r="6" spans="1:11" s="4" customFormat="1" ht="17">
      <c r="A6" s="18"/>
      <c r="B6" s="18"/>
      <c r="C6" s="19" t="s">
        <v>9</v>
      </c>
      <c r="D6" s="20" t="s">
        <v>10</v>
      </c>
      <c r="E6" s="57">
        <f>INDEX('Code Tables'!$B4:$B30,MATCH('IMIS stations SLF_MCHE'!F6,'Code Tables'!$C4:$C30,0))</f>
        <v>0</v>
      </c>
      <c r="F6" s="26" t="s">
        <v>119</v>
      </c>
      <c r="G6" s="116">
        <f>INDEX('Code Tables'!$B4:$B30,MATCH('IMIS stations SLF_MCHE'!H6,'Code Tables'!$C4:$C30,0))</f>
        <v>0</v>
      </c>
      <c r="H6" s="26" t="s">
        <v>119</v>
      </c>
      <c r="I6" s="61"/>
      <c r="J6" s="18"/>
    </row>
    <row r="7" spans="1:11" s="4" customFormat="1" ht="17">
      <c r="A7" s="18"/>
      <c r="B7" s="18"/>
      <c r="C7" s="19" t="s">
        <v>11</v>
      </c>
      <c r="D7" s="20" t="s">
        <v>12</v>
      </c>
      <c r="E7" s="58">
        <v>45215</v>
      </c>
      <c r="F7" s="20" t="s">
        <v>8</v>
      </c>
      <c r="G7" s="117">
        <v>45215</v>
      </c>
      <c r="H7" s="20" t="s">
        <v>8</v>
      </c>
      <c r="I7" s="64" t="s">
        <v>126</v>
      </c>
      <c r="J7" s="18"/>
    </row>
    <row r="8" spans="1:11" s="4" customFormat="1" ht="17">
      <c r="A8" s="18"/>
      <c r="B8" s="18"/>
      <c r="C8" s="19" t="s">
        <v>13</v>
      </c>
      <c r="D8" s="20" t="s">
        <v>14</v>
      </c>
      <c r="E8" s="59">
        <v>4.5138888888888885E-3</v>
      </c>
      <c r="F8" s="20" t="s">
        <v>5</v>
      </c>
      <c r="G8" s="118"/>
      <c r="H8" s="20" t="s">
        <v>5</v>
      </c>
      <c r="I8" s="65" t="s">
        <v>127</v>
      </c>
      <c r="J8" s="18"/>
    </row>
    <row r="9" spans="1:11" s="4" customFormat="1" ht="34">
      <c r="A9" s="18"/>
      <c r="B9" s="18"/>
      <c r="C9" s="19" t="s">
        <v>15</v>
      </c>
      <c r="D9" s="20" t="s">
        <v>16</v>
      </c>
      <c r="E9" s="60" t="s">
        <v>132</v>
      </c>
      <c r="F9" s="20"/>
      <c r="G9" s="119" t="s">
        <v>142</v>
      </c>
      <c r="H9" s="20"/>
      <c r="I9" s="61"/>
      <c r="J9" s="18"/>
    </row>
    <row r="10" spans="1:11" s="4" customFormat="1" ht="34">
      <c r="A10" s="18"/>
      <c r="B10" s="18"/>
      <c r="C10" s="39" t="s">
        <v>17</v>
      </c>
      <c r="D10" s="26" t="s">
        <v>18</v>
      </c>
      <c r="E10" s="55">
        <v>2752</v>
      </c>
      <c r="F10" s="20"/>
      <c r="G10" s="115">
        <v>1563</v>
      </c>
      <c r="H10" s="66"/>
      <c r="I10" s="61"/>
      <c r="J10" s="18"/>
    </row>
    <row r="11" spans="1:11" s="4" customFormat="1" ht="17">
      <c r="A11" s="18"/>
      <c r="B11" s="18"/>
      <c r="C11" s="19" t="s">
        <v>25</v>
      </c>
      <c r="D11" s="20" t="s">
        <v>26</v>
      </c>
      <c r="E11" s="57">
        <f>INDEX('Code Tables'!$H$4:$H$30,MATCH('IMIS stations SLF_MCHE'!F11,'Code Tables'!$I$4:$I$30,0))</f>
        <v>3</v>
      </c>
      <c r="F11" s="26" t="s">
        <v>55</v>
      </c>
      <c r="G11" s="119">
        <f>INDEX('Code Tables'!$H$4:$H$30,MATCH('IMIS stations SLF_MCHE'!H11,'Code Tables'!$I$4:$I$30,0))</f>
        <v>3</v>
      </c>
      <c r="H11" s="26" t="s">
        <v>55</v>
      </c>
      <c r="I11" s="61"/>
      <c r="J11" s="18"/>
    </row>
    <row r="12" spans="1:11" s="4" customFormat="1" ht="17">
      <c r="A12" s="18"/>
      <c r="B12" s="18"/>
      <c r="C12" s="19" t="s">
        <v>150</v>
      </c>
      <c r="D12" s="20" t="s">
        <v>147</v>
      </c>
      <c r="E12" s="55" t="s">
        <v>124</v>
      </c>
      <c r="F12" s="105"/>
      <c r="G12" s="120" t="s">
        <v>124</v>
      </c>
      <c r="H12" s="18"/>
      <c r="I12" s="61"/>
      <c r="J12" s="18"/>
    </row>
    <row r="13" spans="1:11" s="4" customFormat="1" ht="17" customHeight="1">
      <c r="A13" s="18"/>
      <c r="B13" s="18"/>
      <c r="C13" s="19" t="s">
        <v>21</v>
      </c>
      <c r="D13" s="20" t="s">
        <v>22</v>
      </c>
      <c r="E13" s="55" t="str">
        <f>INDEX('Code Tables'!$J4:$J30,MATCH('IMIS stations SLF_MCHE'!F13,'Code Tables'!$K4:$K30,0))</f>
        <v>missing</v>
      </c>
      <c r="F13" s="34" t="s">
        <v>51</v>
      </c>
      <c r="G13" s="115" t="str">
        <f>INDEX('Code Tables'!$J4:$J30,MATCH('IMIS stations SLF_MCHE'!H13,'Code Tables'!$K4:$K30,0))</f>
        <v>missing</v>
      </c>
      <c r="H13" s="34" t="s">
        <v>51</v>
      </c>
      <c r="I13" s="61" t="s">
        <v>106</v>
      </c>
      <c r="J13" s="18"/>
    </row>
    <row r="14" spans="1:11" s="72" customFormat="1" ht="20" customHeight="1">
      <c r="A14" s="18"/>
      <c r="B14" s="68"/>
      <c r="C14" s="68" t="s">
        <v>158</v>
      </c>
      <c r="D14" s="75" t="s">
        <v>151</v>
      </c>
      <c r="E14" s="55"/>
      <c r="F14" s="34"/>
      <c r="G14" s="115"/>
      <c r="H14" s="34"/>
      <c r="I14" s="61"/>
      <c r="J14" s="70"/>
      <c r="K14" s="71"/>
    </row>
    <row r="15" spans="1:11" s="72" customFormat="1" ht="20" customHeight="1">
      <c r="A15" s="18"/>
      <c r="B15" s="68"/>
      <c r="C15" s="103" t="s">
        <v>153</v>
      </c>
      <c r="D15" s="75" t="s">
        <v>152</v>
      </c>
      <c r="E15" s="55"/>
      <c r="F15" s="34"/>
      <c r="G15" s="115"/>
      <c r="H15" s="34"/>
      <c r="I15" s="61"/>
      <c r="J15" s="68"/>
    </row>
    <row r="16" spans="1:11" s="72" customFormat="1" ht="20" customHeight="1">
      <c r="A16" s="18"/>
      <c r="B16" s="68"/>
      <c r="C16" s="68" t="s">
        <v>155</v>
      </c>
      <c r="D16" s="75" t="s">
        <v>154</v>
      </c>
      <c r="E16" s="55"/>
      <c r="F16" s="34"/>
      <c r="G16" s="115"/>
      <c r="H16" s="34"/>
      <c r="I16" s="61"/>
      <c r="J16" s="68"/>
    </row>
    <row r="17" spans="1:10" s="4" customFormat="1" ht="17">
      <c r="A17" s="18"/>
      <c r="B17" s="18"/>
      <c r="C17" s="104" t="s">
        <v>23</v>
      </c>
      <c r="D17" s="66" t="s">
        <v>24</v>
      </c>
      <c r="E17" s="107">
        <v>1</v>
      </c>
      <c r="F17" s="108"/>
      <c r="G17" s="121">
        <v>3.0000000000000001E-3</v>
      </c>
      <c r="H17" s="20"/>
      <c r="I17" s="106"/>
      <c r="J17" s="18"/>
    </row>
    <row r="18" spans="1:10" s="4" customFormat="1" ht="17">
      <c r="A18" s="18"/>
      <c r="B18" s="18"/>
      <c r="C18" s="104" t="s">
        <v>156</v>
      </c>
      <c r="D18" s="66" t="s">
        <v>152</v>
      </c>
      <c r="E18" s="55"/>
      <c r="F18" s="20"/>
      <c r="G18" s="115"/>
      <c r="H18" s="20"/>
      <c r="I18" s="106"/>
      <c r="J18" s="18"/>
    </row>
    <row r="19" spans="1:10" s="4" customFormat="1" ht="17">
      <c r="A19" s="67"/>
      <c r="B19" s="18"/>
      <c r="C19" s="104" t="s">
        <v>157</v>
      </c>
      <c r="D19" s="66" t="s">
        <v>154</v>
      </c>
      <c r="E19" s="55"/>
      <c r="F19" s="20"/>
      <c r="G19" s="115"/>
      <c r="H19" s="20"/>
      <c r="I19" s="106"/>
      <c r="J19" s="18"/>
    </row>
    <row r="20" spans="1:10" s="4" customFormat="1" ht="17">
      <c r="A20" s="67"/>
      <c r="B20" s="18"/>
      <c r="C20" s="104" t="s">
        <v>171</v>
      </c>
      <c r="D20" s="66" t="s">
        <v>151</v>
      </c>
      <c r="E20" s="55"/>
      <c r="F20" s="20"/>
      <c r="G20" s="115"/>
      <c r="H20" s="20"/>
      <c r="I20" s="106"/>
      <c r="J20" s="18"/>
    </row>
    <row r="21" spans="1:10" s="4" customFormat="1" ht="17">
      <c r="A21" s="173" t="s">
        <v>134</v>
      </c>
      <c r="B21" s="18"/>
      <c r="C21" s="104" t="s">
        <v>43</v>
      </c>
      <c r="D21" s="66" t="s">
        <v>44</v>
      </c>
      <c r="E21" s="69">
        <f>INDEX('Code Tables'!$F4:$F30,MATCH('IMIS stations SLF_MCHE'!F21,'Code Tables'!$G4:$G30,0))</f>
        <v>6</v>
      </c>
      <c r="F21" s="102" t="s">
        <v>94</v>
      </c>
      <c r="G21" s="122">
        <f>INDEX('Code Tables'!$F4:$F30,MATCH('IMIS stations SLF_MCHE'!H21,'Code Tables'!$G4:$G30,0))</f>
        <v>3</v>
      </c>
      <c r="H21" s="102" t="s">
        <v>98</v>
      </c>
      <c r="I21" s="74" t="s">
        <v>107</v>
      </c>
      <c r="J21" s="18"/>
    </row>
    <row r="22" spans="1:10" s="4" customFormat="1" ht="17">
      <c r="A22" s="173"/>
      <c r="B22" s="18"/>
      <c r="C22" s="104" t="s">
        <v>27</v>
      </c>
      <c r="D22" s="66" t="s">
        <v>28</v>
      </c>
      <c r="E22" s="73">
        <f>273.15-7.2</f>
        <v>265.95</v>
      </c>
      <c r="F22" s="70"/>
      <c r="G22" s="123">
        <f>273.15-2.6</f>
        <v>270.54999999999995</v>
      </c>
      <c r="H22" s="68"/>
      <c r="I22" s="74"/>
      <c r="J22" s="18"/>
    </row>
    <row r="23" spans="1:10" s="4" customFormat="1" ht="17">
      <c r="A23" s="173"/>
      <c r="B23" s="18"/>
      <c r="C23" s="104" t="s">
        <v>43</v>
      </c>
      <c r="D23" s="66" t="s">
        <v>44</v>
      </c>
      <c r="E23" s="73"/>
      <c r="F23" s="75"/>
      <c r="G23" s="123"/>
      <c r="H23" s="75"/>
      <c r="I23" s="61"/>
      <c r="J23" s="18"/>
    </row>
    <row r="24" spans="1:10" s="4" customFormat="1" ht="17">
      <c r="A24" s="174"/>
      <c r="B24" s="18"/>
      <c r="C24" s="104" t="s">
        <v>30</v>
      </c>
      <c r="D24" s="66" t="s">
        <v>31</v>
      </c>
      <c r="E24" s="55">
        <v>4</v>
      </c>
      <c r="F24" s="66"/>
      <c r="G24" s="115">
        <v>4</v>
      </c>
      <c r="H24" s="66"/>
      <c r="I24" s="61"/>
      <c r="J24" s="18"/>
    </row>
    <row r="25" spans="1:10" s="4" customFormat="1" ht="17">
      <c r="A25" s="174"/>
      <c r="B25" s="18"/>
      <c r="C25" s="112" t="s">
        <v>148</v>
      </c>
      <c r="D25" s="110" t="s">
        <v>170</v>
      </c>
      <c r="E25" s="111">
        <v>1</v>
      </c>
      <c r="F25" s="66"/>
      <c r="G25" s="124">
        <v>1</v>
      </c>
      <c r="H25" s="66"/>
      <c r="I25" s="61"/>
      <c r="J25" s="18"/>
    </row>
    <row r="26" spans="1:10" s="4" customFormat="1" ht="17">
      <c r="A26" s="174"/>
      <c r="B26" s="18"/>
      <c r="C26" s="104" t="s">
        <v>32</v>
      </c>
      <c r="D26" s="66" t="s">
        <v>33</v>
      </c>
      <c r="E26" s="55">
        <f>273.15-0.9</f>
        <v>272.25</v>
      </c>
      <c r="F26" s="66"/>
      <c r="G26" s="115" t="s">
        <v>124</v>
      </c>
      <c r="H26" s="66"/>
      <c r="I26" s="61" t="s">
        <v>138</v>
      </c>
      <c r="J26" s="18"/>
    </row>
    <row r="27" spans="1:10" s="4" customFormat="1" ht="17">
      <c r="A27" s="174"/>
      <c r="B27" s="18"/>
      <c r="C27" s="104" t="s">
        <v>34</v>
      </c>
      <c r="D27" s="66" t="s">
        <v>35</v>
      </c>
      <c r="E27" s="55" t="s">
        <v>124</v>
      </c>
      <c r="F27" s="55"/>
      <c r="G27" s="115" t="s">
        <v>124</v>
      </c>
      <c r="H27" s="66"/>
      <c r="I27" s="61"/>
      <c r="J27" s="18"/>
    </row>
    <row r="28" spans="1:10" s="4" customFormat="1" ht="17">
      <c r="A28" s="174"/>
      <c r="B28" s="18"/>
      <c r="C28" s="39" t="s">
        <v>144</v>
      </c>
      <c r="D28" s="26" t="s">
        <v>39</v>
      </c>
      <c r="E28" s="55" t="s">
        <v>124</v>
      </c>
      <c r="F28" s="20"/>
      <c r="G28" s="115" t="s">
        <v>124</v>
      </c>
      <c r="H28" s="21"/>
      <c r="I28" s="61"/>
      <c r="J28" s="18"/>
    </row>
    <row r="29" spans="1:10" s="4" customFormat="1" ht="17">
      <c r="A29" s="174"/>
      <c r="B29" s="18"/>
      <c r="C29" s="39" t="s">
        <v>36</v>
      </c>
      <c r="D29" s="26" t="s">
        <v>37</v>
      </c>
      <c r="E29" s="55" t="s">
        <v>124</v>
      </c>
      <c r="F29" s="20"/>
      <c r="G29" s="115" t="s">
        <v>124</v>
      </c>
      <c r="H29" s="21"/>
      <c r="I29" s="61"/>
      <c r="J29" s="18"/>
    </row>
    <row r="30" spans="1:10" s="4" customFormat="1" ht="17">
      <c r="A30" s="174"/>
      <c r="B30" s="18"/>
      <c r="C30" s="39" t="s">
        <v>40</v>
      </c>
      <c r="D30" s="26" t="s">
        <v>41</v>
      </c>
      <c r="E30" s="55" t="s">
        <v>124</v>
      </c>
      <c r="F30" s="20"/>
      <c r="G30" s="115" t="s">
        <v>124</v>
      </c>
      <c r="H30" s="21"/>
      <c r="I30" s="61"/>
      <c r="J30" s="18"/>
    </row>
    <row r="31" spans="1:10" s="4" customFormat="1" ht="17">
      <c r="A31" s="174"/>
      <c r="B31" s="18"/>
      <c r="C31" s="112" t="s">
        <v>148</v>
      </c>
      <c r="D31" s="110" t="s">
        <v>170</v>
      </c>
      <c r="E31" s="111">
        <v>0.5</v>
      </c>
      <c r="F31" s="110"/>
      <c r="G31" s="124">
        <v>0.5</v>
      </c>
      <c r="H31" s="66"/>
      <c r="I31" s="61"/>
      <c r="J31" s="18"/>
    </row>
    <row r="32" spans="1:10" s="4" customFormat="1" ht="17">
      <c r="A32" s="174"/>
      <c r="B32" s="18"/>
      <c r="C32" s="104" t="s">
        <v>32</v>
      </c>
      <c r="D32" s="66" t="s">
        <v>33</v>
      </c>
      <c r="E32" s="55" t="s">
        <v>124</v>
      </c>
      <c r="F32" s="66"/>
      <c r="G32" s="115" t="s">
        <v>124</v>
      </c>
      <c r="H32" s="66"/>
      <c r="I32" s="61"/>
      <c r="J32" s="18"/>
    </row>
    <row r="33" spans="1:10" s="4" customFormat="1" ht="17">
      <c r="A33" s="174"/>
      <c r="B33" s="18"/>
      <c r="C33" s="104" t="s">
        <v>34</v>
      </c>
      <c r="D33" s="66" t="s">
        <v>35</v>
      </c>
      <c r="E33" s="55">
        <f>273.15--1</f>
        <v>274.14999999999998</v>
      </c>
      <c r="F33" s="55"/>
      <c r="G33" s="115" t="s">
        <v>124</v>
      </c>
      <c r="H33" s="66"/>
      <c r="I33" s="61" t="s">
        <v>137</v>
      </c>
      <c r="J33" s="18"/>
    </row>
    <row r="34" spans="1:10" ht="17">
      <c r="A34" s="174"/>
      <c r="C34" s="39" t="s">
        <v>144</v>
      </c>
      <c r="D34" s="26" t="s">
        <v>39</v>
      </c>
      <c r="E34" s="55" t="s">
        <v>124</v>
      </c>
      <c r="F34" s="66"/>
      <c r="G34" s="115" t="s">
        <v>124</v>
      </c>
      <c r="H34" s="66"/>
      <c r="I34" s="61"/>
    </row>
    <row r="35" spans="1:10" ht="17">
      <c r="A35" s="174"/>
      <c r="C35" s="39" t="s">
        <v>36</v>
      </c>
      <c r="D35" s="26" t="s">
        <v>37</v>
      </c>
      <c r="E35" s="55" t="s">
        <v>124</v>
      </c>
      <c r="F35" s="66"/>
      <c r="G35" s="115" t="s">
        <v>124</v>
      </c>
      <c r="H35" s="66"/>
      <c r="I35" s="61"/>
    </row>
    <row r="36" spans="1:10" ht="17">
      <c r="A36" s="174"/>
      <c r="C36" s="39" t="s">
        <v>40</v>
      </c>
      <c r="D36" s="26" t="s">
        <v>41</v>
      </c>
      <c r="E36" s="55" t="s">
        <v>124</v>
      </c>
      <c r="F36" s="66"/>
      <c r="G36" s="115" t="s">
        <v>124</v>
      </c>
      <c r="H36" s="66"/>
      <c r="I36" s="61"/>
    </row>
    <row r="37" spans="1:10" ht="17">
      <c r="A37" s="174"/>
      <c r="C37" s="112" t="s">
        <v>148</v>
      </c>
      <c r="D37" s="110" t="s">
        <v>170</v>
      </c>
      <c r="E37" s="111">
        <v>0.25</v>
      </c>
      <c r="F37" s="110"/>
      <c r="G37" s="124">
        <v>0.25</v>
      </c>
      <c r="H37" s="66"/>
      <c r="I37" s="61"/>
    </row>
    <row r="38" spans="1:10" ht="17">
      <c r="A38" s="174"/>
      <c r="C38" s="104" t="s">
        <v>32</v>
      </c>
      <c r="D38" s="66" t="s">
        <v>33</v>
      </c>
      <c r="E38" s="55" t="s">
        <v>124</v>
      </c>
      <c r="F38" s="20"/>
      <c r="G38" s="115" t="s">
        <v>124</v>
      </c>
      <c r="H38" s="66"/>
      <c r="I38" s="61"/>
    </row>
    <row r="39" spans="1:10" ht="17">
      <c r="A39" s="174"/>
      <c r="C39" s="104" t="s">
        <v>34</v>
      </c>
      <c r="D39" s="66" t="s">
        <v>35</v>
      </c>
      <c r="E39" s="55">
        <f>273.15--1.7</f>
        <v>274.84999999999997</v>
      </c>
      <c r="F39" s="66"/>
      <c r="G39" s="115" t="s">
        <v>124</v>
      </c>
      <c r="H39" s="66"/>
      <c r="I39" s="61" t="s">
        <v>136</v>
      </c>
    </row>
    <row r="40" spans="1:10" ht="17">
      <c r="A40" s="174"/>
      <c r="C40" s="39" t="s">
        <v>144</v>
      </c>
      <c r="D40" s="26" t="s">
        <v>39</v>
      </c>
      <c r="E40" s="55" t="s">
        <v>124</v>
      </c>
      <c r="F40" s="66"/>
      <c r="G40" s="115" t="s">
        <v>124</v>
      </c>
      <c r="H40" s="66"/>
      <c r="I40" s="61"/>
    </row>
    <row r="41" spans="1:10" ht="17">
      <c r="A41" s="174"/>
      <c r="C41" s="39" t="s">
        <v>36</v>
      </c>
      <c r="D41" s="26" t="s">
        <v>37</v>
      </c>
      <c r="E41" s="55" t="s">
        <v>124</v>
      </c>
      <c r="F41" s="66"/>
      <c r="G41" s="115" t="s">
        <v>124</v>
      </c>
      <c r="H41" s="18"/>
      <c r="I41" s="61"/>
    </row>
    <row r="42" spans="1:10" ht="17">
      <c r="A42" s="174"/>
      <c r="C42" s="39" t="s">
        <v>40</v>
      </c>
      <c r="D42" s="26" t="s">
        <v>41</v>
      </c>
      <c r="E42" s="55" t="s">
        <v>124</v>
      </c>
      <c r="F42" s="66"/>
      <c r="G42" s="115" t="s">
        <v>124</v>
      </c>
      <c r="H42" s="66"/>
      <c r="I42" s="61"/>
    </row>
    <row r="43" spans="1:10" ht="17">
      <c r="A43" s="174"/>
      <c r="C43" s="112" t="s">
        <v>148</v>
      </c>
      <c r="D43" s="110" t="s">
        <v>170</v>
      </c>
      <c r="E43" s="111">
        <v>0</v>
      </c>
      <c r="F43" s="110"/>
      <c r="G43" s="124">
        <v>0</v>
      </c>
      <c r="H43" s="66"/>
      <c r="I43" s="61"/>
    </row>
    <row r="44" spans="1:10" ht="17">
      <c r="A44" s="174"/>
      <c r="C44" s="104" t="s">
        <v>32</v>
      </c>
      <c r="D44" s="66" t="s">
        <v>33</v>
      </c>
      <c r="E44" s="107">
        <f>273.15-0.3</f>
        <v>272.84999999999997</v>
      </c>
      <c r="F44" s="4"/>
      <c r="G44" s="121">
        <f>273.15+2.7</f>
        <v>275.84999999999997</v>
      </c>
      <c r="H44" s="4"/>
      <c r="I44" s="61" t="s">
        <v>135</v>
      </c>
    </row>
    <row r="45" spans="1:10" ht="17">
      <c r="A45" s="174"/>
      <c r="C45" s="104" t="s">
        <v>34</v>
      </c>
      <c r="D45" s="66" t="s">
        <v>35</v>
      </c>
      <c r="E45" s="55" t="s">
        <v>124</v>
      </c>
      <c r="F45" s="4"/>
      <c r="G45" s="115" t="s">
        <v>124</v>
      </c>
      <c r="H45" s="4"/>
      <c r="I45" s="61"/>
    </row>
    <row r="46" spans="1:10" ht="17">
      <c r="A46" s="174"/>
      <c r="C46" s="39" t="s">
        <v>144</v>
      </c>
      <c r="D46" s="26" t="s">
        <v>39</v>
      </c>
      <c r="E46" s="55" t="s">
        <v>124</v>
      </c>
      <c r="F46" s="108"/>
      <c r="G46" s="115" t="s">
        <v>124</v>
      </c>
      <c r="H46" s="109"/>
      <c r="I46" s="61"/>
    </row>
    <row r="47" spans="1:10" ht="17">
      <c r="A47" s="174"/>
      <c r="C47" s="39" t="s">
        <v>36</v>
      </c>
      <c r="D47" s="26" t="s">
        <v>37</v>
      </c>
      <c r="E47" s="55" t="s">
        <v>124</v>
      </c>
      <c r="F47" s="66"/>
      <c r="G47" s="115" t="s">
        <v>124</v>
      </c>
      <c r="H47" s="66"/>
      <c r="I47" s="125"/>
    </row>
    <row r="48" spans="1:10" ht="17">
      <c r="C48" s="39" t="s">
        <v>40</v>
      </c>
      <c r="D48" s="26" t="s">
        <v>41</v>
      </c>
      <c r="E48" s="55" t="s">
        <v>124</v>
      </c>
      <c r="F48" s="66"/>
      <c r="G48" s="115" t="s">
        <v>124</v>
      </c>
      <c r="H48" s="66"/>
      <c r="I48" s="125"/>
    </row>
  </sheetData>
  <mergeCells count="2">
    <mergeCell ref="A21:A23"/>
    <mergeCell ref="A24:A4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AF34BEC-35E4-594D-B353-D597E3A3538C}">
          <x14:formula1>
            <xm:f>'Code Tables'!$G$4:$G$18</xm:f>
          </x14:formula1>
          <xm:sqref>F21 H21 I17:I20</xm:sqref>
        </x14:dataValidation>
        <x14:dataValidation type="list" allowBlank="1" showInputMessage="1" showErrorMessage="1" xr:uid="{D2A1A023-171F-B248-9D06-58540B839F37}">
          <x14:formula1>
            <xm:f>'Code Tables'!$C$4:$C$7</xm:f>
          </x14:formula1>
          <xm:sqref>F6 H6</xm:sqref>
        </x14:dataValidation>
        <x14:dataValidation type="list" allowBlank="1" showInputMessage="1" showErrorMessage="1" xr:uid="{CB2D071E-05D7-984F-8DCB-7186656CB7C4}">
          <x14:formula1>
            <xm:f>'Code Tables'!$I$4:$I$21</xm:f>
          </x14:formula1>
          <xm:sqref>K14 F11 H11</xm:sqref>
        </x14:dataValidation>
        <x14:dataValidation type="list" allowBlank="1" showInputMessage="1" showErrorMessage="1" xr:uid="{26B4EF94-E6A9-6447-8451-80E6C46CBD24}">
          <x14:formula1>
            <xm:f>'Code Tables'!$K$4:$K$24</xm:f>
          </x14:formula1>
          <xm:sqref>H13:H16 F13:F16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6F96-2908-A945-B6B8-015906F7E464}">
  <dimension ref="A1:K31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8" sqref="F18:G18"/>
    </sheetView>
  </sheetViews>
  <sheetFormatPr baseColWidth="10" defaultRowHeight="14"/>
  <cols>
    <col min="2" max="2" width="5.83203125" style="9" customWidth="1"/>
    <col min="3" max="3" width="30.83203125" style="3" customWidth="1"/>
    <col min="4" max="4" width="5.83203125" style="9" customWidth="1"/>
    <col min="5" max="5" width="30.83203125" style="3" customWidth="1"/>
    <col min="6" max="6" width="5.83203125" style="9" customWidth="1"/>
    <col min="7" max="7" width="30.83203125" style="3" customWidth="1"/>
    <col min="8" max="8" width="7" style="87" bestFit="1" customWidth="1"/>
    <col min="9" max="9" width="30.83203125" customWidth="1"/>
    <col min="10" max="10" width="5.83203125" customWidth="1"/>
    <col min="11" max="11" width="30.83203125" style="3" customWidth="1"/>
  </cols>
  <sheetData>
    <row r="1" spans="1:11">
      <c r="I1" s="54"/>
    </row>
    <row r="2" spans="1:11" s="2" customFormat="1" ht="16">
      <c r="A2" s="2" t="s">
        <v>46</v>
      </c>
      <c r="B2" s="22"/>
      <c r="C2" s="50" t="s">
        <v>9</v>
      </c>
      <c r="D2" s="22"/>
      <c r="E2" s="50" t="s">
        <v>19</v>
      </c>
      <c r="F2" s="7"/>
      <c r="G2" s="50" t="s">
        <v>43</v>
      </c>
      <c r="H2" s="88"/>
      <c r="I2" s="85" t="s">
        <v>25</v>
      </c>
      <c r="K2" s="50" t="s">
        <v>21</v>
      </c>
    </row>
    <row r="3" spans="1:11" s="18" customFormat="1" ht="34">
      <c r="A3" s="18" t="s">
        <v>45</v>
      </c>
      <c r="B3" s="25"/>
      <c r="C3" s="26" t="s">
        <v>10</v>
      </c>
      <c r="D3" s="25"/>
      <c r="E3" s="26" t="s">
        <v>20</v>
      </c>
      <c r="F3" s="27"/>
      <c r="G3" s="26" t="s">
        <v>44</v>
      </c>
      <c r="H3" s="89"/>
      <c r="I3" s="18" t="s">
        <v>26</v>
      </c>
      <c r="K3" s="21" t="s">
        <v>22</v>
      </c>
    </row>
    <row r="4" spans="1:11" s="10" customFormat="1" ht="42">
      <c r="B4" s="15">
        <v>0</v>
      </c>
      <c r="C4" s="16" t="s">
        <v>119</v>
      </c>
      <c r="D4" s="15">
        <v>0</v>
      </c>
      <c r="E4" s="16" t="s">
        <v>88</v>
      </c>
      <c r="F4" s="15">
        <v>0</v>
      </c>
      <c r="G4" s="16" t="s">
        <v>48</v>
      </c>
      <c r="H4" s="90">
        <v>0</v>
      </c>
      <c r="I4" s="11" t="s">
        <v>52</v>
      </c>
      <c r="J4" s="5">
        <v>0</v>
      </c>
      <c r="K4" s="12" t="s">
        <v>67</v>
      </c>
    </row>
    <row r="5" spans="1:11" s="10" customFormat="1">
      <c r="B5" s="15">
        <v>1</v>
      </c>
      <c r="C5" s="16" t="s">
        <v>121</v>
      </c>
      <c r="D5" s="15">
        <v>1</v>
      </c>
      <c r="E5" s="16" t="s">
        <v>89</v>
      </c>
      <c r="F5" s="15">
        <v>1</v>
      </c>
      <c r="G5" s="83" t="s">
        <v>96</v>
      </c>
      <c r="H5" s="90">
        <v>1</v>
      </c>
      <c r="I5" s="11" t="s">
        <v>53</v>
      </c>
      <c r="J5" s="5">
        <v>1</v>
      </c>
      <c r="K5" s="12" t="s">
        <v>68</v>
      </c>
    </row>
    <row r="6" spans="1:11" s="10" customFormat="1" ht="42">
      <c r="B6" s="15">
        <v>2</v>
      </c>
      <c r="C6" s="16" t="s">
        <v>120</v>
      </c>
      <c r="D6" s="15">
        <v>2</v>
      </c>
      <c r="E6" s="16" t="s">
        <v>90</v>
      </c>
      <c r="F6" s="15">
        <v>2</v>
      </c>
      <c r="G6" s="83" t="s">
        <v>97</v>
      </c>
      <c r="H6" s="90">
        <v>2</v>
      </c>
      <c r="I6" s="86" t="s">
        <v>54</v>
      </c>
      <c r="J6" s="5">
        <v>2</v>
      </c>
      <c r="K6" s="12" t="s">
        <v>69</v>
      </c>
    </row>
    <row r="7" spans="1:11" s="10" customFormat="1">
      <c r="B7" s="15">
        <v>3</v>
      </c>
      <c r="C7" s="11" t="s">
        <v>51</v>
      </c>
      <c r="D7" s="15">
        <v>3</v>
      </c>
      <c r="E7" s="10" t="s">
        <v>91</v>
      </c>
      <c r="F7" s="15">
        <v>3</v>
      </c>
      <c r="G7" s="83" t="s">
        <v>98</v>
      </c>
      <c r="H7" s="90">
        <v>3</v>
      </c>
      <c r="I7" s="11" t="s">
        <v>55</v>
      </c>
      <c r="J7" s="5">
        <v>3</v>
      </c>
      <c r="K7" s="12" t="s">
        <v>70</v>
      </c>
    </row>
    <row r="8" spans="1:11" s="10" customFormat="1">
      <c r="B8" s="23"/>
      <c r="C8" s="1"/>
      <c r="D8" s="23" t="s">
        <v>93</v>
      </c>
      <c r="E8" s="1" t="s">
        <v>48</v>
      </c>
      <c r="F8" s="15">
        <v>4</v>
      </c>
      <c r="G8" s="83" t="s">
        <v>99</v>
      </c>
      <c r="H8" s="90">
        <v>4</v>
      </c>
      <c r="I8" s="11" t="s">
        <v>56</v>
      </c>
      <c r="J8" s="5">
        <v>4</v>
      </c>
      <c r="K8" s="12" t="s">
        <v>71</v>
      </c>
    </row>
    <row r="9" spans="1:11" s="10" customFormat="1">
      <c r="B9" s="15"/>
      <c r="C9" s="16"/>
      <c r="D9" s="15">
        <v>14</v>
      </c>
      <c r="E9" s="16" t="s">
        <v>92</v>
      </c>
      <c r="F9" s="15">
        <v>5</v>
      </c>
      <c r="G9" s="16" t="s">
        <v>100</v>
      </c>
      <c r="H9" s="90">
        <v>5</v>
      </c>
      <c r="I9" s="11" t="s">
        <v>57</v>
      </c>
      <c r="J9" s="5">
        <v>5</v>
      </c>
      <c r="K9" s="12" t="s">
        <v>72</v>
      </c>
    </row>
    <row r="10" spans="1:11" s="10" customFormat="1" ht="28">
      <c r="B10" s="15"/>
      <c r="D10" s="15">
        <v>15</v>
      </c>
      <c r="E10" s="11" t="s">
        <v>51</v>
      </c>
      <c r="F10" s="15">
        <v>6</v>
      </c>
      <c r="G10" s="83" t="s">
        <v>94</v>
      </c>
      <c r="H10" s="90">
        <v>6</v>
      </c>
      <c r="I10" s="11" t="s">
        <v>58</v>
      </c>
      <c r="J10" s="5">
        <v>6</v>
      </c>
      <c r="K10" s="12" t="s">
        <v>73</v>
      </c>
    </row>
    <row r="11" spans="1:11" s="10" customFormat="1" ht="28">
      <c r="B11" s="15"/>
      <c r="D11" s="15"/>
      <c r="F11" s="15">
        <v>7</v>
      </c>
      <c r="G11" s="83" t="s">
        <v>95</v>
      </c>
      <c r="H11" s="90" t="s">
        <v>50</v>
      </c>
      <c r="I11" s="11" t="s">
        <v>48</v>
      </c>
      <c r="J11" s="5">
        <v>7</v>
      </c>
      <c r="K11" s="12" t="s">
        <v>74</v>
      </c>
    </row>
    <row r="12" spans="1:11" s="10" customFormat="1" ht="42">
      <c r="B12" s="15"/>
      <c r="D12" s="15"/>
      <c r="F12" s="15">
        <v>8</v>
      </c>
      <c r="G12" s="16" t="s">
        <v>101</v>
      </c>
      <c r="H12" s="90">
        <v>11</v>
      </c>
      <c r="I12" s="86" t="s">
        <v>59</v>
      </c>
      <c r="J12" s="5">
        <v>8</v>
      </c>
      <c r="K12" s="12" t="s">
        <v>75</v>
      </c>
    </row>
    <row r="13" spans="1:11" s="10" customFormat="1">
      <c r="B13" s="15"/>
      <c r="C13" s="12"/>
      <c r="D13" s="15"/>
      <c r="E13" s="12"/>
      <c r="F13" s="15">
        <v>9</v>
      </c>
      <c r="G13" s="16" t="s">
        <v>102</v>
      </c>
      <c r="H13" s="90">
        <v>12</v>
      </c>
      <c r="I13" s="86" t="s">
        <v>60</v>
      </c>
      <c r="J13" s="5">
        <v>9</v>
      </c>
      <c r="K13" s="12" t="s">
        <v>76</v>
      </c>
    </row>
    <row r="14" spans="1:11" s="10" customFormat="1">
      <c r="B14" s="15"/>
      <c r="C14" s="12"/>
      <c r="D14" s="15"/>
      <c r="E14" s="12"/>
      <c r="F14" s="15">
        <v>10</v>
      </c>
      <c r="G14" s="16" t="s">
        <v>103</v>
      </c>
      <c r="H14" s="90">
        <v>13</v>
      </c>
      <c r="I14" s="86" t="s">
        <v>61</v>
      </c>
      <c r="J14" s="5">
        <v>10</v>
      </c>
      <c r="K14" s="12" t="s">
        <v>77</v>
      </c>
    </row>
    <row r="15" spans="1:11" s="10" customFormat="1" ht="42">
      <c r="B15" s="15"/>
      <c r="C15" s="12"/>
      <c r="D15" s="15"/>
      <c r="E15" s="12"/>
      <c r="F15" s="15">
        <v>11</v>
      </c>
      <c r="G15" s="16" t="s">
        <v>104</v>
      </c>
      <c r="H15" s="90">
        <v>14</v>
      </c>
      <c r="I15" s="86" t="s">
        <v>62</v>
      </c>
      <c r="J15" s="5">
        <v>11</v>
      </c>
      <c r="K15" s="12" t="s">
        <v>78</v>
      </c>
    </row>
    <row r="16" spans="1:11" s="10" customFormat="1" ht="56">
      <c r="B16" s="13"/>
      <c r="C16" s="12"/>
      <c r="D16" s="13"/>
      <c r="E16" s="12"/>
      <c r="F16" s="13" t="s">
        <v>47</v>
      </c>
      <c r="G16" s="12" t="s">
        <v>48</v>
      </c>
      <c r="H16" s="90">
        <v>15</v>
      </c>
      <c r="I16" s="11" t="s">
        <v>63</v>
      </c>
      <c r="J16" s="5">
        <v>12</v>
      </c>
      <c r="K16" s="12" t="s">
        <v>79</v>
      </c>
    </row>
    <row r="17" spans="2:11" s="10" customFormat="1" ht="28">
      <c r="B17" s="24"/>
      <c r="C17" s="12"/>
      <c r="D17" s="24"/>
      <c r="E17" s="12"/>
      <c r="F17" s="15">
        <v>31</v>
      </c>
      <c r="G17" s="11" t="s">
        <v>51</v>
      </c>
      <c r="H17" s="90">
        <v>16</v>
      </c>
      <c r="I17" s="11" t="s">
        <v>64</v>
      </c>
      <c r="J17" s="5">
        <v>13</v>
      </c>
      <c r="K17" s="12" t="s">
        <v>80</v>
      </c>
    </row>
    <row r="18" spans="2:11" s="10" customFormat="1" ht="28">
      <c r="B18" s="24"/>
      <c r="C18" s="12"/>
      <c r="D18" s="24"/>
      <c r="E18" s="12"/>
      <c r="F18" s="78"/>
      <c r="G18" s="79"/>
      <c r="H18" s="90">
        <v>17</v>
      </c>
      <c r="I18" s="11" t="s">
        <v>65</v>
      </c>
      <c r="J18" s="5">
        <v>14</v>
      </c>
      <c r="K18" s="12" t="s">
        <v>81</v>
      </c>
    </row>
    <row r="19" spans="2:11" s="10" customFormat="1" ht="28">
      <c r="B19" s="13"/>
      <c r="C19" s="14"/>
      <c r="D19" s="13"/>
      <c r="E19" s="14"/>
      <c r="F19" s="13"/>
      <c r="G19" s="14"/>
      <c r="H19" s="90">
        <v>18</v>
      </c>
      <c r="I19" s="86" t="s">
        <v>66</v>
      </c>
      <c r="J19" s="5">
        <v>15</v>
      </c>
      <c r="K19" s="12" t="s">
        <v>82</v>
      </c>
    </row>
    <row r="20" spans="2:11" s="10" customFormat="1" ht="42">
      <c r="B20" s="13"/>
      <c r="C20" s="14"/>
      <c r="D20" s="13"/>
      <c r="E20" s="14"/>
      <c r="F20" s="13"/>
      <c r="G20" s="14"/>
      <c r="H20" s="90" t="s">
        <v>49</v>
      </c>
      <c r="I20" s="11" t="s">
        <v>48</v>
      </c>
      <c r="J20" s="5">
        <v>16</v>
      </c>
      <c r="K20" s="12" t="s">
        <v>83</v>
      </c>
    </row>
    <row r="21" spans="2:11" s="10" customFormat="1" ht="28">
      <c r="B21" s="13"/>
      <c r="C21" s="14"/>
      <c r="D21" s="13"/>
      <c r="E21" s="14"/>
      <c r="F21" s="13"/>
      <c r="G21" s="14"/>
      <c r="H21" s="90">
        <v>255</v>
      </c>
      <c r="I21" s="11" t="s">
        <v>51</v>
      </c>
      <c r="J21" s="5">
        <v>17</v>
      </c>
      <c r="K21" s="12" t="s">
        <v>84</v>
      </c>
    </row>
    <row r="22" spans="2:11" s="10" customFormat="1" ht="28">
      <c r="B22" s="13"/>
      <c r="C22" s="14"/>
      <c r="D22" s="13"/>
      <c r="E22" s="14"/>
      <c r="F22" s="13"/>
      <c r="G22" s="14"/>
      <c r="H22" s="90"/>
      <c r="J22" s="5">
        <v>18</v>
      </c>
      <c r="K22" s="12" t="s">
        <v>85</v>
      </c>
    </row>
    <row r="23" spans="2:11" s="10" customFormat="1" ht="28">
      <c r="B23" s="13"/>
      <c r="C23" s="14"/>
      <c r="D23" s="13"/>
      <c r="E23" s="14"/>
      <c r="F23" s="13"/>
      <c r="G23" s="14"/>
      <c r="H23" s="90"/>
      <c r="J23" s="5">
        <v>19</v>
      </c>
      <c r="K23" s="12" t="s">
        <v>86</v>
      </c>
    </row>
    <row r="24" spans="2:11" s="10" customFormat="1">
      <c r="B24" s="13"/>
      <c r="C24" s="14"/>
      <c r="D24" s="13"/>
      <c r="E24" s="14"/>
      <c r="F24" s="8"/>
      <c r="G24" s="6"/>
      <c r="H24" s="90"/>
      <c r="J24" s="76" t="s">
        <v>124</v>
      </c>
      <c r="K24" s="77" t="s">
        <v>51</v>
      </c>
    </row>
    <row r="25" spans="2:11" s="4" customFormat="1">
      <c r="B25" s="8"/>
      <c r="C25" s="6"/>
      <c r="D25" s="8"/>
      <c r="E25" s="6"/>
      <c r="F25" s="8"/>
      <c r="G25" s="6"/>
      <c r="H25" s="91"/>
      <c r="K25" s="6"/>
    </row>
    <row r="26" spans="2:11" s="4" customFormat="1">
      <c r="B26" s="8"/>
      <c r="C26" s="6"/>
      <c r="D26" s="8"/>
      <c r="E26" s="6"/>
      <c r="F26" s="8"/>
      <c r="G26" s="6"/>
      <c r="H26" s="91"/>
      <c r="K26" s="6"/>
    </row>
    <row r="27" spans="2:11" s="4" customFormat="1">
      <c r="B27" s="8"/>
      <c r="C27" s="6"/>
      <c r="D27" s="8"/>
      <c r="E27" s="6"/>
      <c r="F27" s="8"/>
      <c r="G27" s="6"/>
      <c r="H27" s="91"/>
      <c r="K27" s="6"/>
    </row>
    <row r="28" spans="2:11" s="4" customFormat="1">
      <c r="B28" s="8"/>
      <c r="C28" s="6"/>
      <c r="D28" s="8"/>
      <c r="E28" s="6"/>
      <c r="F28" s="8"/>
      <c r="G28" s="6"/>
      <c r="H28" s="91"/>
      <c r="K28" s="3"/>
    </row>
    <row r="29" spans="2:11" s="4" customFormat="1">
      <c r="B29" s="8"/>
      <c r="C29" s="6"/>
      <c r="D29" s="8"/>
      <c r="E29" s="6"/>
      <c r="F29" s="8"/>
      <c r="G29" s="6"/>
      <c r="H29" s="91"/>
      <c r="K29" s="3"/>
    </row>
    <row r="30" spans="2:11" s="4" customFormat="1">
      <c r="B30" s="8"/>
      <c r="C30" s="6"/>
      <c r="D30" s="8"/>
      <c r="E30" s="6"/>
      <c r="F30" s="8"/>
      <c r="G30" s="6"/>
      <c r="H30" s="91"/>
      <c r="K30" s="3"/>
    </row>
    <row r="31" spans="2:11" s="4" customFormat="1">
      <c r="B31" s="8"/>
      <c r="C31" s="6"/>
      <c r="D31" s="8"/>
      <c r="E31" s="6"/>
      <c r="F31" s="9"/>
      <c r="G31" s="3"/>
      <c r="H31" s="91"/>
      <c r="K31" s="3"/>
    </row>
  </sheetData>
  <hyperlinks>
    <hyperlink ref="C2" r:id="rId1" xr:uid="{04B6533A-D5A1-C84E-978E-FD847CE35F6E}"/>
    <hyperlink ref="E2" r:id="rId2" xr:uid="{1EF91374-886D-2140-A12C-94D9D162A176}"/>
    <hyperlink ref="G2" r:id="rId3" xr:uid="{C6D04738-72F5-0046-BE3C-609BB379A4CD}"/>
    <hyperlink ref="I2" r:id="rId4" xr:uid="{66A63DCB-D6B6-CA4F-95B9-5921A75D4BB8}"/>
    <hyperlink ref="K2" r:id="rId5" xr:uid="{F5CE40B4-8B60-5544-99C3-62BC5AED8F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BUFR template Fz-0701</vt:lpstr>
      <vt:lpstr>BUFR new elements</vt:lpstr>
      <vt:lpstr>Arctic buoy</vt:lpstr>
      <vt:lpstr>Permafrost metno</vt:lpstr>
      <vt:lpstr>IMIS stations SLF_MCHE</vt:lpstr>
      <vt:lpstr>Code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Fierz</dc:creator>
  <cp:lastModifiedBy>Charles Fierz</cp:lastModifiedBy>
  <dcterms:created xsi:type="dcterms:W3CDTF">2024-05-24T14:32:23Z</dcterms:created>
  <dcterms:modified xsi:type="dcterms:W3CDTF">2024-06-25T08:11:52Z</dcterms:modified>
</cp:coreProperties>
</file>