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ch\OneDrive\바탕 화면\snuvalue\"/>
    </mc:Choice>
  </mc:AlternateContent>
  <xr:revisionPtr revIDLastSave="0" documentId="13_ncr:1_{337E0D7B-4393-462E-B614-1B3AB199AA25}" xr6:coauthVersionLast="36" xr6:coauthVersionMax="36" xr10:uidLastSave="{00000000-0000-0000-0000-000000000000}"/>
  <bookViews>
    <workbookView xWindow="0" yWindow="0" windowWidth="23040" windowHeight="7644" xr2:uid="{AE6EC69D-C14C-40CD-989D-AB93522E316D}"/>
  </bookViews>
  <sheets>
    <sheet name="결론" sheetId="1" r:id="rId1"/>
    <sheet name="report" sheetId="4" r:id="rId2"/>
    <sheet name="raw data" sheetId="3" r:id="rId3"/>
    <sheet name="I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2" i="4" l="1"/>
  <c r="E562" i="4"/>
  <c r="F562" i="4"/>
  <c r="C562" i="4"/>
  <c r="D561" i="4"/>
  <c r="E561" i="4"/>
  <c r="F561" i="4"/>
  <c r="C561" i="4"/>
  <c r="G548" i="4"/>
  <c r="G543" i="4" s="1"/>
  <c r="F548" i="4"/>
  <c r="F547" i="4"/>
  <c r="F543" i="4" s="1"/>
  <c r="G82" i="3"/>
  <c r="F82" i="3"/>
  <c r="G81" i="3"/>
  <c r="F81" i="3"/>
  <c r="F545" i="4"/>
  <c r="F540" i="4"/>
  <c r="F539" i="4"/>
  <c r="G494" i="4"/>
  <c r="F494" i="4"/>
  <c r="F497" i="4"/>
  <c r="G493" i="4"/>
  <c r="M515" i="4"/>
  <c r="L515" i="4" l="1"/>
  <c r="K515" i="4"/>
  <c r="J515" i="4"/>
  <c r="I515" i="4"/>
  <c r="H515" i="4"/>
  <c r="B515" i="4"/>
  <c r="C515" i="4"/>
  <c r="D515" i="4"/>
  <c r="E515" i="4"/>
  <c r="F515" i="4"/>
  <c r="M5" i="3" l="1"/>
  <c r="N5" i="3"/>
  <c r="O5" i="3"/>
  <c r="P5" i="3"/>
  <c r="Q5" i="3"/>
  <c r="R5" i="3"/>
  <c r="L5" i="3"/>
  <c r="M26" i="3"/>
  <c r="N26" i="3"/>
  <c r="O26" i="3"/>
  <c r="P26" i="3"/>
  <c r="Q26" i="3"/>
  <c r="R26" i="3"/>
  <c r="M27" i="3"/>
  <c r="N27" i="3"/>
  <c r="O27" i="3"/>
  <c r="P27" i="3"/>
  <c r="Q27" i="3"/>
  <c r="R27" i="3"/>
  <c r="M28" i="3"/>
  <c r="N28" i="3"/>
  <c r="O28" i="3"/>
  <c r="P28" i="3"/>
  <c r="Q28" i="3"/>
  <c r="R28" i="3"/>
  <c r="M29" i="3"/>
  <c r="N29" i="3"/>
  <c r="O29" i="3"/>
  <c r="P29" i="3"/>
  <c r="Q29" i="3"/>
  <c r="R29" i="3"/>
  <c r="M30" i="3"/>
  <c r="N30" i="3"/>
  <c r="O30" i="3"/>
  <c r="P30" i="3"/>
  <c r="Q30" i="3"/>
  <c r="R30" i="3"/>
  <c r="M31" i="3"/>
  <c r="N31" i="3"/>
  <c r="O31" i="3"/>
  <c r="P31" i="3"/>
  <c r="Q31" i="3"/>
  <c r="R31" i="3"/>
  <c r="M32" i="3"/>
  <c r="N32" i="3"/>
  <c r="O32" i="3"/>
  <c r="P32" i="3"/>
  <c r="Q32" i="3"/>
  <c r="R32" i="3"/>
  <c r="M33" i="3"/>
  <c r="N33" i="3"/>
  <c r="O33" i="3"/>
  <c r="P33" i="3"/>
  <c r="Q33" i="3"/>
  <c r="R33" i="3"/>
  <c r="M34" i="3"/>
  <c r="N34" i="3"/>
  <c r="O34" i="3"/>
  <c r="P34" i="3"/>
  <c r="Q34" i="3"/>
  <c r="R34" i="3"/>
  <c r="M35" i="3"/>
  <c r="N35" i="3"/>
  <c r="O35" i="3"/>
  <c r="P35" i="3"/>
  <c r="Q35" i="3"/>
  <c r="R35" i="3"/>
  <c r="M36" i="3"/>
  <c r="N36" i="3"/>
  <c r="O36" i="3"/>
  <c r="P36" i="3"/>
  <c r="Q36" i="3"/>
  <c r="R36" i="3"/>
  <c r="M37" i="3"/>
  <c r="N37" i="3"/>
  <c r="O37" i="3"/>
  <c r="P37" i="3"/>
  <c r="Q37" i="3"/>
  <c r="R37" i="3"/>
  <c r="M38" i="3"/>
  <c r="N38" i="3"/>
  <c r="O38" i="3"/>
  <c r="P38" i="3"/>
  <c r="Q38" i="3"/>
  <c r="R38" i="3"/>
  <c r="M39" i="3"/>
  <c r="N39" i="3"/>
  <c r="O39" i="3"/>
  <c r="P39" i="3"/>
  <c r="Q39" i="3"/>
  <c r="R39" i="3"/>
  <c r="M40" i="3"/>
  <c r="N40" i="3"/>
  <c r="O40" i="3"/>
  <c r="P40" i="3"/>
  <c r="Q40" i="3"/>
  <c r="R40" i="3"/>
  <c r="M41" i="3"/>
  <c r="N41" i="3"/>
  <c r="O41" i="3"/>
  <c r="P41" i="3"/>
  <c r="Q41" i="3"/>
  <c r="R41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6" i="3"/>
  <c r="E85" i="3" l="1"/>
  <c r="D85" i="3"/>
  <c r="E84" i="3"/>
  <c r="D84" i="3"/>
  <c r="E83" i="3"/>
  <c r="D83" i="3"/>
  <c r="E82" i="3"/>
  <c r="D82" i="3"/>
  <c r="E81" i="3"/>
  <c r="D81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23" i="3"/>
  <c r="D23" i="3"/>
  <c r="C23" i="3"/>
  <c r="E15" i="3"/>
  <c r="D15" i="3"/>
  <c r="C15" i="3"/>
  <c r="E4" i="3"/>
  <c r="D4" i="3"/>
</calcChain>
</file>

<file path=xl/sharedStrings.xml><?xml version="1.0" encoding="utf-8"?>
<sst xmlns="http://schemas.openxmlformats.org/spreadsheetml/2006/main" count="617" uniqueCount="475">
  <si>
    <t>투자 의견</t>
    <phoneticPr fontId="5" type="noConversion"/>
  </si>
  <si>
    <t>upside potential</t>
    <phoneticPr fontId="5" type="noConversion"/>
  </si>
  <si>
    <t>downside risk</t>
    <phoneticPr fontId="5" type="noConversion"/>
  </si>
  <si>
    <t>BM</t>
    <phoneticPr fontId="5" type="noConversion"/>
  </si>
  <si>
    <t>비용 분석</t>
    <phoneticPr fontId="5" type="noConversion"/>
  </si>
  <si>
    <t>재무 건전성 분석</t>
    <phoneticPr fontId="5" type="noConversion"/>
  </si>
  <si>
    <t>20240508 와이랩 - 서민석</t>
    <phoneticPr fontId="5" type="noConversion"/>
  </si>
  <si>
    <t>동사는 네이버웹툰의 나스닥 상장 관련 기대감으로 2023년 8월 4일, 2024년 2월 20일 주가 급등하였다.</t>
    <phoneticPr fontId="5" type="noConversion"/>
  </si>
  <si>
    <t>2023년 8월 4일에는 네이버 컨퍼런스콜에서 네이버웹툰의 나스닥 상장 추진 계획이 정상적으로 진행될 것이라고 공식화한 날이다.</t>
    <phoneticPr fontId="5" type="noConversion"/>
  </si>
  <si>
    <t>2024년 2월 16일에 IPO 주관사로 골드만삭스와 모건스탠리가 선정되며 6월 중 상장이 확정되었다.</t>
    <phoneticPr fontId="5" type="noConversion"/>
  </si>
  <si>
    <t>사업 개요</t>
    <phoneticPr fontId="5" type="noConversion"/>
  </si>
  <si>
    <t>동사는 웹툰 제작부터 웹툰 교육, 웹툰 현지화까지 웹툰 사업에서 수직적 통합을 이룬 회사이다.</t>
    <phoneticPr fontId="5" type="noConversion"/>
  </si>
  <si>
    <t>웹툰의 영상화 및 OSMU(one source multi use - 하나의 매체를 여러 매체의 유형으로 전개하는 전략)까지 수평적으로 확장한 국내 유일 All in one 웹툰 제작사이다.</t>
    <phoneticPr fontId="5" type="noConversion"/>
  </si>
  <si>
    <t>웹툰에서 검증된 스토리 및 세계관을 기반으로 산업의 규모가 큰 영화 및 드라마 제작 시 리스크 대비 수익을 극대화할 수 있어 IP가 강조되고 있다.</t>
    <phoneticPr fontId="5" type="noConversion"/>
  </si>
  <si>
    <t>동사는 웹툰 작가를 직접 임직원으로 고용하는 '스튜디오' 형태의 제작 방식을 통해 현재 74건의 사업화가 가능한 IP를 보유하고 있다.</t>
    <phoneticPr fontId="5" type="noConversion"/>
  </si>
  <si>
    <t>웹툰 제작</t>
    <phoneticPr fontId="5" type="noConversion"/>
  </si>
  <si>
    <t>작품 제작 시스템을 스토리 팀과 작화 팀으로 분담하여 작품 1개당 2명의 작가가 붙는다.</t>
    <phoneticPr fontId="5" type="noConversion"/>
  </si>
  <si>
    <t>스토리 작가의 경우 대부분 전속 작가이고 전속 작가가 되면 회사의 작품 밖에 연재를 하지 못한다.</t>
    <phoneticPr fontId="5" type="noConversion"/>
  </si>
  <si>
    <t>그림 작가는 웬만해서는 기성 작가들을 쓰고 있고 전속 계약이 아닌 개별 작품별로 계약하는 경우가 많다.</t>
    <phoneticPr fontId="5" type="noConversion"/>
  </si>
  <si>
    <t>예를 들어 '테러맨' 작품의 주인공 '테러맨'은 이 작품의 작가 한동우, 고진호의 소유가 아닌 회사의 소유라는 말이다.</t>
    <phoneticPr fontId="5" type="noConversion"/>
  </si>
  <si>
    <t>따라서 동사가 임의로 다른 작품인 '신석기녀', '테러대부활'에 출연시켜도 된다.</t>
    <phoneticPr fontId="5" type="noConversion"/>
  </si>
  <si>
    <t>이러한 방식으로 동사는 슈퍼스트링, 블루스트링, 레드스트링 등의 세계관을 구축하여 차별된 소재들을 가지고 타겟층을 선정하는 전략을 펼치고 있다.</t>
    <phoneticPr fontId="5" type="noConversion"/>
  </si>
  <si>
    <t>와이랩 세계관의 캐릭터 저작권은 제작 구조에 따라 소유 주체가 다르다.</t>
    <phoneticPr fontId="5" type="noConversion"/>
  </si>
  <si>
    <t>경우에 따라 창작품 속 캐릭터의 저작권이 작가가 아닌 회사의 소유일 수도 있다.</t>
    <phoneticPr fontId="5" type="noConversion"/>
  </si>
  <si>
    <t>동사는 네이버웹툰에서 연재 중인 동사의 웹툰에 대한 대여 혹은 구매 발생에 따른 수수료를 제외한 금액을 매출액으로 인식한다.</t>
    <phoneticPr fontId="5" type="noConversion"/>
  </si>
  <si>
    <t>2023년 기준, 동사의 사업은 웹툰 제작 45.6%, 영상 제작 38.8%, 웹툰 교육 4.0%, 웹툰 현지화 10.8%, 웹툰 OSMU 0.9%로 구성되어 있다.</t>
    <phoneticPr fontId="5" type="noConversion"/>
  </si>
  <si>
    <t>내수는 매출의 97.9%로 대부분이고 주요 고객사는 네이버 웹툰이 52%, 드라마 제작사 스튜디오 드래곤 39.0%를 차지한다.</t>
    <phoneticPr fontId="5" type="noConversion"/>
  </si>
  <si>
    <t>영상 제작</t>
    <phoneticPr fontId="5" type="noConversion"/>
  </si>
  <si>
    <t>사내독립기업인 와이랩 플렉스를 통해 스튜디오드래곤과 협력하면서 드라마를 제작하고 있다.</t>
    <phoneticPr fontId="5" type="noConversion"/>
  </si>
  <si>
    <t>이외에도 선의의 경쟁, 심연이 하늘, 참교육, 호러전파상이 제작 준비 중에 있다.</t>
    <phoneticPr fontId="5" type="noConversion"/>
  </si>
  <si>
    <t>매출은 제작매출 부문과 판매매출 부문으로 순차적으로 발생한다.</t>
    <phoneticPr fontId="5" type="noConversion"/>
  </si>
  <si>
    <t>제작 매출의 경우 일반적으로 공동제작사에서 부담하는 제작비를 동사가 진행률 형태의 제작 매출로 인식하여 원가율이 높다는 특징이 있다.</t>
    <phoneticPr fontId="5" type="noConversion"/>
  </si>
  <si>
    <t>판매 매출의 경우 작품의 방송국, OTT향 매출로 공동제작사와의 계약 관계에 의한 수익 지분에 해당하는 금액을 매출로 인식한다.</t>
    <phoneticPr fontId="5" type="noConversion"/>
  </si>
  <si>
    <t>제작과 관련된 원가가 이미 제작 과정에 선반영 되어 수익성이 높다는 특징이 있다.</t>
    <phoneticPr fontId="5" type="noConversion"/>
  </si>
  <si>
    <t>스튜디오드래곤과 협업 전 영화 '패션왕'과 웹드라마 '프린스의 왕자'를 공동 제작한 이력이 있다.</t>
    <phoneticPr fontId="5" type="noConversion"/>
  </si>
  <si>
    <t>본격적인 영상 제작 내재화가 시작된 후 첫 작품은 아일랜드로 22년 12월 공개되었고 두 번째 작품은 스터디그룸으로 24년 하반기 공개 예정이다.</t>
    <phoneticPr fontId="5" type="noConversion"/>
  </si>
  <si>
    <t>웹툰 교육</t>
    <phoneticPr fontId="5" type="noConversion"/>
  </si>
  <si>
    <t>100% 자회사인 와이랩 아카데미를 통해 2015년 12월부터 학원 사업을 운영하고 있다.</t>
    <phoneticPr fontId="5" type="noConversion"/>
  </si>
  <si>
    <t>누구나 등록하고 수강할 수 있으며 수강생이 와이랩 이외의 타 플랫폼에 취직할 수도 있지만 와이랩 작가 중 수강생 출신이 많다.</t>
    <phoneticPr fontId="5" type="noConversion"/>
  </si>
  <si>
    <t>직접 채용 인원이 30명 이상으로 경쟁사 대비 우수 인력 확보가 용이하다.</t>
    <phoneticPr fontId="5" type="noConversion"/>
  </si>
  <si>
    <t>웹툰 현지화</t>
    <phoneticPr fontId="5" type="noConversion"/>
  </si>
  <si>
    <t>손자회사인 와이랩어스를 통해 웹툰 현지화 사업을 영위하고 있다.</t>
    <phoneticPr fontId="5" type="noConversion"/>
  </si>
  <si>
    <t>연재 중인 웹툰의 해외 서비를 위한 번역과 편집 업무를 담당하며 웹툰 연재 플랫폼으로부터 매출이 발생한다.</t>
    <phoneticPr fontId="5" type="noConversion"/>
  </si>
  <si>
    <t>사투리, 관용어 등 재미요소를 살리는 현지화 노하우를 기반으로 웹툰 플랫폼 기업들이 해외 진출을 본격화하기 시작하면 수주가 증가할 가능성이 높다.</t>
    <phoneticPr fontId="5" type="noConversion"/>
  </si>
  <si>
    <t>웹툰 OSMU</t>
    <phoneticPr fontId="5" type="noConversion"/>
  </si>
  <si>
    <t>동사의 웹툰 저작물을 제 3자에게 이용허락을 하거나 자체적으로 사업 전개를 하여 OSMU 사업화를 진행하고 있다.</t>
    <phoneticPr fontId="5" type="noConversion"/>
  </si>
  <si>
    <t>OSMU의 범위는 출판, MD, 게임, 음원, 공연, 애니메이션, NFT등 웹툰 IP의 영향력 제고에 따라 지속 확장되고 있다.</t>
    <phoneticPr fontId="5" type="noConversion"/>
  </si>
  <si>
    <t>동사가 확보한 IP를 통해 영상 제작부터 와이랩 스토어를 통한 굿즈 판매 등 지속적인 성장이 예상된다.</t>
    <phoneticPr fontId="5" type="noConversion"/>
  </si>
  <si>
    <t>와이랩 웹툰의 세계관</t>
    <phoneticPr fontId="5" type="noConversion"/>
  </si>
  <si>
    <t>초기 와이랩은 마블코믹스를 벤치마킹하여 웹툰판 히어로물 세계관인 슈퍼스트링을 만들었다.</t>
    <phoneticPr fontId="5" type="noConversion"/>
  </si>
  <si>
    <t>대표작으로는 테러맨, 부활남, 신석기녀 등이 있으며 현재 연재작은 하우스키퍼, 한림체육관, 정글쥬스가 있다.</t>
    <phoneticPr fontId="5" type="noConversion"/>
  </si>
  <si>
    <t>세계관 속 웹툰들은 서로 연계가 되는 모습을 보여주는데 마블의 예시를 생각하면 된다.</t>
    <phoneticPr fontId="5" type="noConversion"/>
  </si>
  <si>
    <t>약한 연계로는 한 작품의 캐릭터가 다른 작품에 등장하는 경우가 있다. Ex) 토르:라그나로크에서 등장하는 헐크</t>
    <phoneticPr fontId="5" type="noConversion"/>
  </si>
  <si>
    <t>강한 연계로는 큰 세계관의 틀을 공유하는 경우이다.</t>
    <phoneticPr fontId="5" type="noConversion"/>
  </si>
  <si>
    <t>마블 유니버스는 어벤져스라는 큰 틀을 중심으로 각 히어로 영화가 존재하는데 슈퍼스트링도 마찬가지이다.</t>
    <phoneticPr fontId="5" type="noConversion"/>
  </si>
  <si>
    <t>타노스라는 공통의 악이 존재하는 것처럼 백백교라는 공통의 악이 존재한다.</t>
    <phoneticPr fontId="5" type="noConversion"/>
  </si>
  <si>
    <t>세계관 등장 초기에는 초거대 스케일과 웹툰판에서 없었던 웹툰간 연계라는 센세이셔널한 개념의 등장으로 매니아 층 사이에서 큰 호평을 받았다.</t>
    <phoneticPr fontId="5" type="noConversion"/>
  </si>
  <si>
    <t>연재 당시 테러맨, 부활남, 신석기녀와 같은 주요 작품들이 요일별 순위에서 높은 랭크를 차지했었다.</t>
    <phoneticPr fontId="5" type="noConversion"/>
  </si>
  <si>
    <t>실제로 당시 작품들의 1화 베스트 댓글들을 보면 슈퍼스트링 작품들에 대한 독자들의 호평을 확인할 수 있다.</t>
    <phoneticPr fontId="5" type="noConversion"/>
  </si>
  <si>
    <t>오른쪽은 2017년 작 신석기녀 프롤로그의 베스트 댓글이다.</t>
    <phoneticPr fontId="5" type="noConversion"/>
  </si>
  <si>
    <t>2016년의 작품 테러맨과 부활남이 흥행을 하며 같은 세계관 차기작인 신석기녀에 대한 기대감 또한 높아진 것을 확인할 수 있다.</t>
    <phoneticPr fontId="5" type="noConversion"/>
  </si>
  <si>
    <t>정확히 기억은 나지 않지만 당시 신석기녀의 요일별 순위가 2위였나 3위였다.</t>
    <phoneticPr fontId="5" type="noConversion"/>
  </si>
  <si>
    <t>그 정도로 웹툰의 유니버스 구축에 대한 사람들의 관심이 높았던 것을 확인할 수 있다.</t>
    <phoneticPr fontId="5" type="noConversion"/>
  </si>
  <si>
    <t>이는 웹툰 독자층들의 성향 때문이다.</t>
    <phoneticPr fontId="5" type="noConversion"/>
  </si>
  <si>
    <t>슈퍼스트링 이외로도 웹툰 독자들은 유명했던 작가의 작품이면 일단 관심을 가지는 경향이 있다.</t>
    <phoneticPr fontId="5" type="noConversion"/>
  </si>
  <si>
    <t>매니아층들은 각자 선호하는 스토리 작가나 그림 작가가 있고 차기작이 나오면 정주행하게 된다.</t>
    <phoneticPr fontId="5" type="noConversion"/>
  </si>
  <si>
    <t>라이트하게 웹툰을 즐기는 독자층들은 굳이 하위권 작품에서 취향에 맞는 작품을 탐색하려는 노력을 하지 않는다.</t>
    <phoneticPr fontId="5" type="noConversion"/>
  </si>
  <si>
    <t>각 요일에서 상위권에 위치한 작품들을 주로 보려고 하고 이에 따라 매니아 층들이 선택한 작품을 따라가는 모습이 나타나게 된다.</t>
    <phoneticPr fontId="5" type="noConversion"/>
  </si>
  <si>
    <t>이외로도 네이버웹툰은 신작만 따로 모아둔 섹션이 있어 기존 작가나 유니버스의 작품들의 경우 이미 확보한 독자층을 토대로 쉽게 흥행을 할 수 있게 되는 것이다.</t>
    <phoneticPr fontId="5" type="noConversion"/>
  </si>
  <si>
    <t>하지만 웹툰에서의 세계관의 창시자 슈퍼스트링은 사실상 흥행에 실패하였다.</t>
    <phoneticPr fontId="5" type="noConversion"/>
  </si>
  <si>
    <t>2010년대 후반까지는 시원한 액션물과 매력적인 성격의 캐릭터들로 인해 흥행을 지속하였지만 2020년부터 인기는 시들기 시작한다.</t>
    <phoneticPr fontId="5" type="noConversion"/>
  </si>
  <si>
    <t>너무나도 방대한 세계관의 사이즈 때문이다.</t>
    <phoneticPr fontId="5" type="noConversion"/>
  </si>
  <si>
    <t>작품 간 떡밥도 너무 많고 설정이 교차되는 경우도 많은데 이에 대한 충분한 설명이 작품 속에서 풀어지지 않았기 때문이다.</t>
    <phoneticPr fontId="5" type="noConversion"/>
  </si>
  <si>
    <t>슈퍼스트링에 신규 유입하는 독자들을 위한 친절함이 전혀 없었다.</t>
    <phoneticPr fontId="5" type="noConversion"/>
  </si>
  <si>
    <t>이 캐릭터가 갑자기 왜 등장하는지 이해할 수도 없고 이미 세계관 설명은 다른 작품에서 진행되어 내용도 이해가 되지 않는 작품들이 부지기수였다.</t>
    <phoneticPr fontId="5" type="noConversion"/>
  </si>
  <si>
    <t>그런데도 와이랩은 완결된 전작들을 유료화로 유지하여 세계관을 이해하려면 전작들을 돈 주고 봐야하는 상황이었던 것이다.</t>
    <phoneticPr fontId="5" type="noConversion"/>
  </si>
  <si>
    <t>더군다나 유튜브에서도 세계관을 제대로 정리해주는 유튜버도 없어 신규 유입 독자 입장에선 이런 불친절한 세계관 웹툰을 볼 유인이 없는 것이다.</t>
    <phoneticPr fontId="5" type="noConversion"/>
  </si>
  <si>
    <t>(실제로 작성자 본인도 이러한 이유로 2022년 슈퍼스트링 세계관에서 하차하였다.)</t>
    <phoneticPr fontId="5" type="noConversion"/>
  </si>
  <si>
    <t>그렇다고 해서 와이랩이 웹툰 세계관 구축에 실패한 것은 아니다.</t>
    <phoneticPr fontId="5" type="noConversion"/>
  </si>
  <si>
    <t>슈퍼스트링은 사실상 거의 유기했고 블루스트링과 레드스트링은 성공적으로 인기를 끌고 있다.</t>
    <phoneticPr fontId="5" type="noConversion"/>
  </si>
  <si>
    <t>거대한 세계관이라는 단점은 버리고 기존의 독자층을 이용한 흥행 전략은 그대로 가져온 것이 특징이다.</t>
    <phoneticPr fontId="5" type="noConversion"/>
  </si>
  <si>
    <t>블루스트링은 청춘과 학생을 주인공으로 한 남성향 10대 학원물 세계관이다.</t>
    <phoneticPr fontId="5" type="noConversion"/>
  </si>
  <si>
    <t>레드스트링은 인연의 붉은 실을 테마로 여성향 로맨스물 세계관이다.</t>
    <phoneticPr fontId="5" type="noConversion"/>
  </si>
  <si>
    <t>사실 말이 세계관이지 이들 세계관 속 작품 간의 연관성은 슈퍼스트링에 비해 현저히 낮다.</t>
    <phoneticPr fontId="5" type="noConversion"/>
  </si>
  <si>
    <t>세계관 속 다른 작품을 보지 않아도 충분히 정주행을 하는데 무리가 없다는 뜻이다.</t>
    <phoneticPr fontId="5" type="noConversion"/>
  </si>
  <si>
    <t>슈퍼스트링의 최신작인 한림체육관이나 정글쥬스 또한 기존 세계관과 많이 동떨어진 면이 있어 오히려 인기를 끌 수 있었다.</t>
    <phoneticPr fontId="5" type="noConversion"/>
  </si>
  <si>
    <t>다시 말해 최근의 와이랩은 세계관 구축을 통한 지속적인 독자층 확보에 나름 성공했다는 뜻이다.</t>
    <phoneticPr fontId="5" type="noConversion"/>
  </si>
  <si>
    <t>슈퍼스트링</t>
    <phoneticPr fontId="5" type="noConversion"/>
  </si>
  <si>
    <t>정글쥬스</t>
    <phoneticPr fontId="5" type="noConversion"/>
  </si>
  <si>
    <t>한림체육관</t>
    <phoneticPr fontId="5" type="noConversion"/>
  </si>
  <si>
    <t>왕게임</t>
    <phoneticPr fontId="5" type="noConversion"/>
  </si>
  <si>
    <t>죽지 않으려면</t>
    <phoneticPr fontId="5" type="noConversion"/>
  </si>
  <si>
    <t>참교육</t>
    <phoneticPr fontId="5" type="noConversion"/>
  </si>
  <si>
    <t>야만의 시대</t>
    <phoneticPr fontId="5" type="noConversion"/>
  </si>
  <si>
    <t>스터디그룹</t>
    <phoneticPr fontId="5" type="noConversion"/>
  </si>
  <si>
    <t>블루스트링</t>
    <phoneticPr fontId="5" type="noConversion"/>
  </si>
  <si>
    <t>전생연분</t>
    <phoneticPr fontId="5" type="noConversion"/>
  </si>
  <si>
    <t>헤어지면 죽음</t>
    <phoneticPr fontId="5" type="noConversion"/>
  </si>
  <si>
    <t>레드스트링</t>
    <phoneticPr fontId="5" type="noConversion"/>
  </si>
  <si>
    <t>인기 순위</t>
    <phoneticPr fontId="5" type="noConversion"/>
  </si>
  <si>
    <t>성별 인기 순위</t>
    <phoneticPr fontId="5" type="noConversion"/>
  </si>
  <si>
    <t>5위</t>
    <phoneticPr fontId="5" type="noConversion"/>
  </si>
  <si>
    <t>6위</t>
    <phoneticPr fontId="5" type="noConversion"/>
  </si>
  <si>
    <t>*각 요일별 순위를 얘기한다.</t>
    <phoneticPr fontId="5" type="noConversion"/>
  </si>
  <si>
    <t>39위</t>
    <phoneticPr fontId="5" type="noConversion"/>
  </si>
  <si>
    <t>10위</t>
    <phoneticPr fontId="5" type="noConversion"/>
  </si>
  <si>
    <t>1위</t>
    <phoneticPr fontId="5" type="noConversion"/>
  </si>
  <si>
    <t>52위</t>
    <phoneticPr fontId="5" type="noConversion"/>
  </si>
  <si>
    <t>31위</t>
    <phoneticPr fontId="5" type="noConversion"/>
  </si>
  <si>
    <t>***슈퍼스트링과 블루스트링은 남성향 웹툰이므로 남성 인기순위를, 레드스트링은 여성향 웹툰이므로 여성 인기순위를 참조하였다.</t>
    <phoneticPr fontId="5" type="noConversion"/>
  </si>
  <si>
    <t>**위 표는 특정 시점의 순위로 변동이 있었을 수도 있다.</t>
    <phoneticPr fontId="5" type="noConversion"/>
  </si>
  <si>
    <t>45위</t>
    <phoneticPr fontId="5" type="noConversion"/>
  </si>
  <si>
    <t>21위</t>
    <phoneticPr fontId="5" type="noConversion"/>
  </si>
  <si>
    <t>14위</t>
    <phoneticPr fontId="5" type="noConversion"/>
  </si>
  <si>
    <t>****연재 당시에만 순위를 볼 수 있어서 최근 웹툰 중 연재 중이거나 나무위키에 순위가 기재된 웹툰만 표로 만들었다.</t>
    <phoneticPr fontId="5" type="noConversion"/>
  </si>
  <si>
    <t>4위</t>
    <phoneticPr fontId="5" type="noConversion"/>
  </si>
  <si>
    <t>3위</t>
    <phoneticPr fontId="5" type="noConversion"/>
  </si>
  <si>
    <t>IP를 통한 매출처 확장, 웹툰 수명의 증가</t>
    <phoneticPr fontId="5" type="noConversion"/>
  </si>
  <si>
    <t>기존의 웹툰 시장에서는 한 작품이 흥행 후 완결이 나면 수익을 지속하기 어려워 사업화하기 어려웠다.</t>
    <phoneticPr fontId="5" type="noConversion"/>
  </si>
  <si>
    <t>하지만 최근에는 OSMU 전략을 통해 2차적 사업을 영위하는 경우가 점점 늘어나 검증된 IP를 통한 레버리지 효과가 가능해졌다.</t>
    <phoneticPr fontId="5" type="noConversion"/>
  </si>
  <si>
    <t>이러한 이유로 국내 웹툰 유통 플랫폼 기업들은 IP를 열심히 확보 중이다.</t>
    <phoneticPr fontId="5" type="noConversion"/>
  </si>
  <si>
    <t>웹툰 산업의 현황</t>
    <phoneticPr fontId="5" type="noConversion"/>
  </si>
  <si>
    <t>웹툰의 역사</t>
    <phoneticPr fontId="5" type="noConversion"/>
  </si>
  <si>
    <t>0세대: 2000년대 초반, 플랫폼이 활성화 되기 전 개인 매체(블로그)에서 만화를 주로 그림.</t>
    <phoneticPr fontId="5" type="noConversion"/>
  </si>
  <si>
    <t>1세대:2000년대 후반, 플랫폼이 등장하며 여러 개성 있는 작품들이 등장.</t>
    <phoneticPr fontId="5" type="noConversion"/>
  </si>
  <si>
    <t>2세대: 2010년대 초중반, 미리보기 등 유료화 시스템이 등장하며 웹툰이 본격적인 상업성을 추구하기 시작.</t>
    <phoneticPr fontId="5" type="noConversion"/>
  </si>
  <si>
    <t>3세대: 2010년대 후반~현재, 웹소설 원작과 학원물, 회귀물, 무협물, 로맨스물 등 인기가 많은 장르들에 대한 양산형 웹툰 제작</t>
    <phoneticPr fontId="5" type="noConversion"/>
  </si>
  <si>
    <t>스마트폰의 인기에 따른 세로 스크롤 형태의 웹툰 시장 개척은 기존의 만화 업계와 또다른 수익성을 기대할 수 있게 만들었다.</t>
    <phoneticPr fontId="5" type="noConversion"/>
  </si>
  <si>
    <t>해외에서는 아직 기존 만화책을 그대로 스캔해서 올리는 디지털 코믹을 고수하기에 국내 웹툰들은 경쟁력이 높다.</t>
    <phoneticPr fontId="5" type="noConversion"/>
  </si>
  <si>
    <t>글로벌 웹툰시장 현황</t>
    <phoneticPr fontId="5" type="noConversion"/>
  </si>
  <si>
    <t>글로벌 웹툰시장은 날이 갈수록 그 규모가 커지고 있는 중이다.</t>
    <phoneticPr fontId="5" type="noConversion"/>
  </si>
  <si>
    <t xml:space="preserve">2021년 기준 국가별 디지털 만화 침투율(=디지털 만화/전체 만화)은 미국 16.3%, 일본 48.8%, 한국 73.4%, 프랑스 29.4%이다. </t>
    <phoneticPr fontId="5" type="noConversion"/>
  </si>
  <si>
    <t>지금도 충분히 규모가 커지고 있지만 아직도 침투할 시장이 많이 남아 있다.</t>
    <phoneticPr fontId="5" type="noConversion"/>
  </si>
  <si>
    <t>웹툰 산업의 리스크 - 불법 유통 시장</t>
    <phoneticPr fontId="5" type="noConversion"/>
  </si>
  <si>
    <t>한국콘텐츠 진흥원에 따르면 2021년도 웹툰 시장 규모는 1조 5660억원이고 복제 사이트의 합법 웹툰 시장 침해율은 53.81%에 해당한다.</t>
    <phoneticPr fontId="5" type="noConversion"/>
  </si>
  <si>
    <t>웹툰 산업이 성장함에 따라 국제 공조가 필요한 해외에 서버를 둔 유사 사이트가 우후죽순 생겨났다.</t>
    <phoneticPr fontId="5" type="noConversion"/>
  </si>
  <si>
    <t>네이버 웹툰의 경우 AI를 활용한 추적 시스템 '툰레이더'를 활용하여 창작물에 심어둔 추적용 정보를 통해 유출자를 찾아내고 있다.</t>
    <phoneticPr fontId="5" type="noConversion"/>
  </si>
  <si>
    <t>하지만 아직도 불법 유통 시장은 건재하며 이에 대한 제재가 필요한 상황이다.</t>
    <phoneticPr fontId="5" type="noConversion"/>
  </si>
  <si>
    <t>연도별 data(단위: 일억원)</t>
    <phoneticPr fontId="5" type="noConversion"/>
  </si>
  <si>
    <t>2021년</t>
    <phoneticPr fontId="5" type="noConversion"/>
  </si>
  <si>
    <t>2022년</t>
    <phoneticPr fontId="5" type="noConversion"/>
  </si>
  <si>
    <t>2023년</t>
    <phoneticPr fontId="5" type="noConversion"/>
  </si>
  <si>
    <t>매출액</t>
    <phoneticPr fontId="5" type="noConversion"/>
  </si>
  <si>
    <t>사업부문별 매출액</t>
    <phoneticPr fontId="5" type="noConversion"/>
  </si>
  <si>
    <t>웹툰 제작</t>
    <phoneticPr fontId="5" type="noConversion"/>
  </si>
  <si>
    <t>영상 제작</t>
    <phoneticPr fontId="5" type="noConversion"/>
  </si>
  <si>
    <t>웹툰 교육</t>
    <phoneticPr fontId="5" type="noConversion"/>
  </si>
  <si>
    <t>웹툰 현지화</t>
    <phoneticPr fontId="5" type="noConversion"/>
  </si>
  <si>
    <t>웹툰 OSMU</t>
    <phoneticPr fontId="5" type="noConversion"/>
  </si>
  <si>
    <t>YOY</t>
    <phoneticPr fontId="5" type="noConversion"/>
  </si>
  <si>
    <t>수출/내수</t>
    <phoneticPr fontId="5" type="noConversion"/>
  </si>
  <si>
    <t>수출액</t>
    <phoneticPr fontId="5" type="noConversion"/>
  </si>
  <si>
    <t>내수 매출액</t>
    <phoneticPr fontId="5" type="noConversion"/>
  </si>
  <si>
    <t>매출총이익</t>
    <phoneticPr fontId="5" type="noConversion"/>
  </si>
  <si>
    <t>매출총이익률</t>
    <phoneticPr fontId="5" type="noConversion"/>
  </si>
  <si>
    <t>영업이익</t>
    <phoneticPr fontId="5" type="noConversion"/>
  </si>
  <si>
    <t>영업이익률</t>
    <phoneticPr fontId="5" type="noConversion"/>
  </si>
  <si>
    <t>자산</t>
    <phoneticPr fontId="5" type="noConversion"/>
  </si>
  <si>
    <t>현금및현금성자산</t>
    <phoneticPr fontId="5" type="noConversion"/>
  </si>
  <si>
    <t>단기금융상품</t>
    <phoneticPr fontId="5" type="noConversion"/>
  </si>
  <si>
    <t>유동자산</t>
    <phoneticPr fontId="5" type="noConversion"/>
  </si>
  <si>
    <t>매출채권</t>
    <phoneticPr fontId="5" type="noConversion"/>
  </si>
  <si>
    <t>계약자산</t>
    <phoneticPr fontId="5" type="noConversion"/>
  </si>
  <si>
    <t>선급금</t>
    <phoneticPr fontId="5" type="noConversion"/>
  </si>
  <si>
    <t>비유동자산</t>
    <phoneticPr fontId="5" type="noConversion"/>
  </si>
  <si>
    <t>장기금융상품</t>
    <phoneticPr fontId="5" type="noConversion"/>
  </si>
  <si>
    <t>유형자산</t>
    <phoneticPr fontId="5" type="noConversion"/>
  </si>
  <si>
    <t>사용권자산</t>
    <phoneticPr fontId="5" type="noConversion"/>
  </si>
  <si>
    <t>무형자산</t>
    <phoneticPr fontId="5" type="noConversion"/>
  </si>
  <si>
    <t>임차보증금</t>
    <phoneticPr fontId="5" type="noConversion"/>
  </si>
  <si>
    <t>장기선급금</t>
    <phoneticPr fontId="5" type="noConversion"/>
  </si>
  <si>
    <t>부채</t>
    <phoneticPr fontId="5" type="noConversion"/>
  </si>
  <si>
    <t>유동부채</t>
    <phoneticPr fontId="5" type="noConversion"/>
  </si>
  <si>
    <t>미지급금</t>
    <phoneticPr fontId="5" type="noConversion"/>
  </si>
  <si>
    <t>선수수익</t>
    <phoneticPr fontId="5" type="noConversion"/>
  </si>
  <si>
    <t>미지급비용</t>
    <phoneticPr fontId="5" type="noConversion"/>
  </si>
  <si>
    <t>리스부채</t>
    <phoneticPr fontId="5" type="noConversion"/>
  </si>
  <si>
    <t>비유동부채</t>
    <phoneticPr fontId="5" type="noConversion"/>
  </si>
  <si>
    <t>단기차입금</t>
    <phoneticPr fontId="5" type="noConversion"/>
  </si>
  <si>
    <t>자본</t>
    <phoneticPr fontId="5" type="noConversion"/>
  </si>
  <si>
    <t>자본금</t>
    <phoneticPr fontId="5" type="noConversion"/>
  </si>
  <si>
    <t>자본잉여금</t>
    <phoneticPr fontId="5" type="noConversion"/>
  </si>
  <si>
    <t>기타포괄손익누계액</t>
    <phoneticPr fontId="5" type="noConversion"/>
  </si>
  <si>
    <t>이익잉여금</t>
    <phoneticPr fontId="5" type="noConversion"/>
  </si>
  <si>
    <t>영업활동현금흐름</t>
    <phoneticPr fontId="5" type="noConversion"/>
  </si>
  <si>
    <t>감가상각비</t>
    <phoneticPr fontId="5" type="noConversion"/>
  </si>
  <si>
    <t>투자활동현금흐름</t>
    <phoneticPr fontId="5" type="noConversion"/>
  </si>
  <si>
    <t>재무활동현금흐름</t>
    <phoneticPr fontId="5" type="noConversion"/>
  </si>
  <si>
    <t>비용의 성격별 분류</t>
    <phoneticPr fontId="5" type="noConversion"/>
  </si>
  <si>
    <t>재고자산의변동</t>
    <phoneticPr fontId="5" type="noConversion"/>
  </si>
  <si>
    <t>급여및상여금</t>
    <phoneticPr fontId="5" type="noConversion"/>
  </si>
  <si>
    <t>퇴직급여</t>
    <phoneticPr fontId="5" type="noConversion"/>
  </si>
  <si>
    <t>지급임차료</t>
    <phoneticPr fontId="5" type="noConversion"/>
  </si>
  <si>
    <t>지급수수료</t>
    <phoneticPr fontId="5" type="noConversion"/>
  </si>
  <si>
    <t>무형자산상각비</t>
    <phoneticPr fontId="5" type="noConversion"/>
  </si>
  <si>
    <t>기타</t>
    <phoneticPr fontId="5" type="noConversion"/>
  </si>
  <si>
    <t>지급 수수료 상세</t>
    <phoneticPr fontId="5" type="noConversion"/>
  </si>
  <si>
    <t>번역/편집 제작비</t>
    <phoneticPr fontId="5" type="noConversion"/>
  </si>
  <si>
    <t>웹툰 제작비</t>
    <phoneticPr fontId="5" type="noConversion"/>
  </si>
  <si>
    <t>영상 제작비</t>
    <phoneticPr fontId="5" type="noConversion"/>
  </si>
  <si>
    <t>판권 수수료</t>
    <phoneticPr fontId="5" type="noConversion"/>
  </si>
  <si>
    <t>재무 분석</t>
    <phoneticPr fontId="5" type="noConversion"/>
  </si>
  <si>
    <t>실적 review</t>
    <phoneticPr fontId="5" type="noConversion"/>
  </si>
  <si>
    <t>Q. 스튜디오드래곤과 공동 제작하기로 한 스터디그룹 계약 공시에서 계약금의 의미는?</t>
    <phoneticPr fontId="5" type="noConversion"/>
  </si>
  <si>
    <t>Q.주석을 보니 단기 사채를 엄청 늘림. 왜?</t>
    <phoneticPr fontId="5" type="noConversion"/>
  </si>
  <si>
    <t>Q.추가적인 유상증자나 차입금 계획이 있는지?</t>
    <phoneticPr fontId="5" type="noConversion"/>
  </si>
  <si>
    <t>동사는 설립 이후 매출액은 꾸준히 늘고 있지만 지속적인 영업 손실을 기록 중이다.</t>
    <phoneticPr fontId="5" type="noConversion"/>
  </si>
  <si>
    <t>23년에는 매출액도 역성장을 하고 영업손실의 크기도 매우 커졌다.</t>
    <phoneticPr fontId="5" type="noConversion"/>
  </si>
  <si>
    <t>이렇게 전체 실적에 있어 웹툰 제작과 영상 제작 사업부문의 중요성을 알 수 있다.</t>
    <phoneticPr fontId="5" type="noConversion"/>
  </si>
  <si>
    <t>또한 대부분의 매출이 내수 위주이며 아직 해외 매출은 갈 길이 멀다.</t>
    <phoneticPr fontId="5" type="noConversion"/>
  </si>
  <si>
    <t>인기 웹툰인 참교육의 장기 휴재와 드라마 아일랜드의 판매 매출이 꺾여 매출액이 줄어들었고 드라마 스터디그룹의 제작 비용으로 손실은 커진 것이다.</t>
    <phoneticPr fontId="5" type="noConversion"/>
  </si>
  <si>
    <t>2024년에는 20종 이상의 신작 연재가 계획 중이고 YLAB STUDIOS corporation에서도 매출 발생이 본격화 될 것이라는게 동사의 전망이다.</t>
    <phoneticPr fontId="5" type="noConversion"/>
  </si>
  <si>
    <t>또한 일본 소재 자회사 YLAB STUDIOS corporation의 지출이 증대하였다.</t>
    <phoneticPr fontId="5" type="noConversion"/>
  </si>
  <si>
    <t>웹툰 제작의 경우 연재작의 미리보기 수익, 완결작의 대여/소장 수익으로 크게 나눌 수 있다.</t>
    <phoneticPr fontId="5" type="noConversion"/>
  </si>
  <si>
    <t>와이랩의 경우 인기가 많은 완결작을 보유하고 있지만 23년의 실적을 보면 아무래도 현재 연재 중인 인기작의 규모가 더욱 중요한 것을 알 수 있다.</t>
    <phoneticPr fontId="5" type="noConversion"/>
  </si>
  <si>
    <t>매출액에 치명적인 영향을 끼쳤던 참교육의 휴재는 작가 개인 사정이 아닌 진짜 말도 안되는 독자들의 트집잡기 때문이었어서 복귀를 한 지금에 있어 끝난 리스크이다.</t>
    <phoneticPr fontId="5" type="noConversion"/>
  </si>
  <si>
    <t>하지만 내용에 따른 말도 안되는 논란이 벌어지는 것은 웹툰 산업 자체의 리스크라고 생각한다.</t>
    <phoneticPr fontId="5" type="noConversion"/>
  </si>
  <si>
    <t>국내 웹툰 플랫폼들의 각 지역별 진출 시기를 감안하였을 때 글로벌 웹툰 시장은 상대적으로 초기 성장단계로 판단된다.</t>
    <phoneticPr fontId="5" type="noConversion"/>
  </si>
  <si>
    <t>국내 경우에도 유료 결제 전환율은 점점 늘어나는 추세를 보여주었기에 글로벌 시장에서도 시장 확장에 더불어 유료 결제 전환율이 증가해 매출 증대가 기대된다.</t>
    <phoneticPr fontId="5" type="noConversion"/>
  </si>
  <si>
    <t>북미, 유럽 및 일본 시장의 이용자는 국내 이용자 대비 엔터테인먼트 콘텐츠에 대한 지출 의향 또는 객단가가 높기에 글로벌 웹툰 시장의 성장성은 매우 긍정적이다.</t>
    <phoneticPr fontId="5" type="noConversion"/>
  </si>
  <si>
    <t>외부 작가 또는 스튜디오 등에게 웹툰 제작을 위하여 지급하는 금액을 수수료라고 하며, 해당 웹툰이 연재되는 시점에 비용으로 인식함. 또한, 외부 제작주체가 투입되어 제작한 웹툰에 대하여 매출이 발생한 경우 각 계약서의 수익배분 비율로 정산하여 지급.</t>
    <phoneticPr fontId="5" type="noConversion"/>
  </si>
  <si>
    <t>드라마, 영화, 애니메이션 등 영상 콘텐츠 제작 관련한 용역 및 기술의 제공 또는 장비의 대여, 제작 등에 대한 일체의 행위를 제공받고 수수료를 지급하며 동 비용을 전액 비용 인식함.</t>
  </si>
  <si>
    <t>각 거래처로부터 웹툰 및 콘텐츠의 번역/편집을 의뢰 받아 정해진 기간내에 수행하기 위해 개인 프리랜서 등에게 위탁하며 발생하는 수수료. 금액은 작품당 평균 2~3만원 선으로 진행하고 있으며 동 비용을 전액 비용 인식함.</t>
    <phoneticPr fontId="5" type="noConversion"/>
  </si>
  <si>
    <t>작가/판권사로부터 출판/디지털출판 권리에 대한 허가를 받아 한국에서 비독점으로 유통하기 위해 발생하는 수수료로 출간 시점에 전액 비용 인식함.</t>
  </si>
  <si>
    <t>이 외 웹툰을 원작으로 한 게임 등 2차적저작물로 발생한 수익배분 수수료 등이 있다.</t>
    <phoneticPr fontId="5" type="noConversion"/>
  </si>
  <si>
    <t>위 그래프는 23년 상장을 위한 기업 설명회 자료에 있는 가이던스이다.</t>
    <phoneticPr fontId="5" type="noConversion"/>
  </si>
  <si>
    <t>23년 매출액의 경우 위에서 설명한 이유로 인해 영상 제작과 웹툰 제작 부문에서 크게 어닝 쇼크가 일어났다.</t>
    <phoneticPr fontId="5" type="noConversion"/>
  </si>
  <si>
    <t>두 부문 모두 흥행으로 인해 실적이 잘 찍히는 구조로 불확실성이 크기에 동사의 가이던스를 신뢰하기는 어렵지만 영상 제작 부문 비율이 크다는 건 중요하다.</t>
    <phoneticPr fontId="5" type="noConversion"/>
  </si>
  <si>
    <t>웹툰 제작 부문은 동사의 전망처럼 신작 증가와 노하우 누적으로 인해 꾸준한 성장을 기대할 수 있을 것이라고 생각한다.</t>
    <phoneticPr fontId="5" type="noConversion"/>
  </si>
  <si>
    <t>하지만 동사의 실적이 크게 턴어라운드 하기 위해서 핵심이 되는 것은 영상 제작이다.</t>
    <phoneticPr fontId="5" type="noConversion"/>
  </si>
  <si>
    <t>영상 제작 부문은 이제 막 동사가 뛰어들기 시작한 분야이고 본격적인 매출이 나왔다고 보기 힘들다.</t>
    <phoneticPr fontId="5" type="noConversion"/>
  </si>
  <si>
    <t>확보된 IP를 바탕으로 드라마, 영화 제작 노하우가 쌓이기 시작한다면 동사의 가이던스처럼 안정적이고 든든한 파이프라인을 확보할 수 있을 것으로 예상한다.</t>
    <phoneticPr fontId="5" type="noConversion"/>
  </si>
  <si>
    <t>BM 특성 상 급여와 지급 수수료 비중이 압도적으로 크다.</t>
    <phoneticPr fontId="5" type="noConversion"/>
  </si>
  <si>
    <t>22년과 23년을 비교하면 급여및상여금 항목은 거의 변화가 없고 퇴직급여도 비슷하며 지급수수료가 60% 정도로 줄었다.</t>
    <phoneticPr fontId="5" type="noConversion"/>
  </si>
  <si>
    <t>Q. 뉴스를 보니 스터디 그룹 배우 캐스팅 공개가 공시보다 먼저. 드라마 제작과 관련한 공시는 스튜디오 드래곤과 계약 체결시에 이루어진것? 배우 캐스팅은 그냥 먼저? 혹시 계약 이전에 이미 지출한 비용은 있는지</t>
    <phoneticPr fontId="5" type="noConversion"/>
  </si>
  <si>
    <t>세부 항목을 보면 영상 제작비의 감소가 대부분인 것을 확인할 수 있는데 일단 22년에는 아일랜드 제작을 비용이 지출 되어 규모 큰 것이다.</t>
    <phoneticPr fontId="5" type="noConversion"/>
  </si>
  <si>
    <t>스터디 그룹 제작의 경우 공시가 23년 10월에 나온 것으로 미루어 보아 23년 비용에는 덜 반영 되었고 24년에 추가적인 비용 반영이 있을 것으로 예상된다.</t>
    <phoneticPr fontId="5" type="noConversion"/>
  </si>
  <si>
    <t>그 이외에 낭비하는 비용은 잘 보이지 않고 컨텐츠 제작에 따른 비용 관리가 중요하다고 이해할 수 있다.</t>
    <phoneticPr fontId="5" type="noConversion"/>
  </si>
  <si>
    <t>하지만 웹툰 시장의 상향 평준화와 ott 시장의 과포화로 인해 비용을 줄이는 것은 어려울 것으로 보인다.</t>
    <phoneticPr fontId="5" type="noConversion"/>
  </si>
  <si>
    <t>동사의 부채비율은 44.1%로 크게 문제가 있어 보이지는 않는다.</t>
    <phoneticPr fontId="5" type="noConversion"/>
  </si>
  <si>
    <t>23년에는 단기사채를 크게 늘리고 유상증자를 하여 회사 내 현금이 많아졌을 것이다.</t>
    <phoneticPr fontId="5" type="noConversion"/>
  </si>
  <si>
    <t>Q. 증권 신고서에서 영상 제작 계약 관련해서 명칭이 다름. 극본계약, 공동기획개발계약, 영상화허락계약 등의 매출 인식 방식의 차이는?</t>
    <phoneticPr fontId="5" type="noConversion"/>
  </si>
  <si>
    <t>IP 확보의 중요성 (동사의 해자)</t>
    <phoneticPr fontId="5" type="noConversion"/>
  </si>
  <si>
    <t>A.당장 일단은 없음</t>
    <phoneticPr fontId="5" type="noConversion"/>
  </si>
  <si>
    <t>A. 비밀</t>
    <phoneticPr fontId="5" type="noConversion"/>
  </si>
  <si>
    <t>A. 뉴스 나가는건 회사에서 뿌린게 아님. 회사 관련 계약 사항은 공개 불가.</t>
    <phoneticPr fontId="5" type="noConversion"/>
  </si>
  <si>
    <t>사용 목적에 대해서는 IR은 정확히 언급해주지는 않지만 유상증자 목적이 운영자금인 것으로 미루어 보아 사업 확장을 위한 현금 확보일 것 같음.</t>
    <phoneticPr fontId="5" type="noConversion"/>
  </si>
  <si>
    <t>당장은 부채가 큰 부담이 되는 것 같지는 않지만 영업 적자가 지속되고 2023년처럼 영업활동 현금흐름이 마이너스라면 위험하다.</t>
    <phoneticPr fontId="5" type="noConversion"/>
  </si>
  <si>
    <t>결국은 실적이 잘 찍혀야 재무에 대한 걱정도 덜 수 있게 되는 것이다.</t>
    <phoneticPr fontId="5" type="noConversion"/>
  </si>
  <si>
    <t>국내 웹툰 이용자들이 유료 결제 전환율이 점차 상승한 것처럼 글로벌에서도 유료 결제 이용자들이 점점 증가한다면 매출 성장에도 큰 기여를 할 것이다.</t>
    <phoneticPr fontId="5" type="noConversion"/>
  </si>
  <si>
    <t>국내 웹툰 시장 현황</t>
    <phoneticPr fontId="5" type="noConversion"/>
  </si>
  <si>
    <t>국내 시장에서는 네이버 웹툰의 비중이 압도적으로 높다.</t>
    <phoneticPr fontId="5" type="noConversion"/>
  </si>
  <si>
    <t>네이버 웹툰의 매출액은 꾸준히 성장 중이며 웹툰 산업 자체가 점점 성장세에 있다.</t>
    <phoneticPr fontId="5" type="noConversion"/>
  </si>
  <si>
    <t>하지만 유료 결제 경험 추이나 매출액 등을 볼 때 성장세가 조금 꺾이는 모습은 보이기도 한다.</t>
    <phoneticPr fontId="5" type="noConversion"/>
  </si>
  <si>
    <t>이용자의 충성도가 높은 웹툰 산업의 특성상 국내 시장에서는 역성장을 할 가능성은 적어보이고 커진 규모를 유지할 것으로 예상한다.</t>
    <phoneticPr fontId="5" type="noConversion"/>
  </si>
  <si>
    <t>영상 제작은 연결 매출로 잡히는 실적이 현재는 드라마 '아일랜드'밖에 없다.</t>
    <phoneticPr fontId="5" type="noConversion"/>
  </si>
  <si>
    <t>21년과 22년의 매출은 아일랜드의 제작 매출이고 23년부터는 판매매출이다.</t>
    <phoneticPr fontId="5" type="noConversion"/>
  </si>
  <si>
    <t>23년 하반기에는 스터디그룹의 제작 매출이 반영된 것을 생각하면 솔직히 남는거 별로 없는거 같다.</t>
    <phoneticPr fontId="5" type="noConversion"/>
  </si>
  <si>
    <t>따라서 이 정도의 흥행으로는 회사의 실적을 견인하기에는 많이 역부족이다.</t>
    <phoneticPr fontId="5" type="noConversion"/>
  </si>
  <si>
    <t>% of sales</t>
    <phoneticPr fontId="5" type="noConversion"/>
  </si>
  <si>
    <t>고정비</t>
    <phoneticPr fontId="5" type="noConversion"/>
  </si>
  <si>
    <t>사업 확장에 따라 조금 늘다가 고정될 것으로 예상</t>
    <phoneticPr fontId="5" type="noConversion"/>
  </si>
  <si>
    <t>변동비</t>
    <phoneticPr fontId="5" type="noConversion"/>
  </si>
  <si>
    <t>???</t>
    <phoneticPr fontId="5" type="noConversion"/>
  </si>
  <si>
    <t>peer 분석</t>
    <phoneticPr fontId="5" type="noConversion"/>
  </si>
  <si>
    <t>디앤씨미디어 - 웹툰제작</t>
    <phoneticPr fontId="5" type="noConversion"/>
  </si>
  <si>
    <t>매출액</t>
  </si>
  <si>
    <t>% YoY</t>
  </si>
  <si>
    <t>사업부별 매출액</t>
  </si>
  <si>
    <t>전자책</t>
  </si>
  <si>
    <t>종이책</t>
  </si>
  <si>
    <t>상품 및 기타</t>
  </si>
  <si>
    <t>매출총이익</t>
  </si>
  <si>
    <t>% 매출총이익률</t>
  </si>
  <si>
    <t>영업이익</t>
  </si>
  <si>
    <t>% 영업이익률</t>
  </si>
  <si>
    <t>EBITDA</t>
  </si>
  <si>
    <t>% EBITDA Margin</t>
  </si>
  <si>
    <t>법인세차감전이익</t>
  </si>
  <si>
    <t>당기순이익</t>
  </si>
  <si>
    <t>% 당기순이익률</t>
  </si>
  <si>
    <t>당기순이익 - 지배주주</t>
  </si>
  <si>
    <t>영업활동으로 인한 현금흐름</t>
  </si>
  <si>
    <t>- 감가상각비</t>
  </si>
  <si>
    <t>투자활동으로 인한 현금흐름</t>
  </si>
  <si>
    <t>- CAPEX (유형자산 투자)</t>
  </si>
  <si>
    <t>재무활동으로 인한 현금흐름</t>
  </si>
  <si>
    <t>자산총계</t>
  </si>
  <si>
    <t>부채총계</t>
  </si>
  <si>
    <t>자본총계</t>
  </si>
  <si>
    <t>자본총계 - 지배주주</t>
  </si>
  <si>
    <t>부채비율 (%)</t>
  </si>
  <si>
    <t>순차입금</t>
  </si>
  <si>
    <t>연도별 data(단위: 일억원)</t>
    <phoneticPr fontId="5" type="noConversion"/>
  </si>
  <si>
    <t>웹툰과 웹소설을 제작하여 판매하는 회사로 웹소설 매출이 35%, 웹툰 매출이 60% 정도이다.</t>
    <phoneticPr fontId="5" type="noConversion"/>
  </si>
  <si>
    <t>소설을 바탕으로 한 웹툰인 노블코믹스에 강점이 있어 6개의 웹소설 브랜드와 1개의 웹툰 브랜드인 디앤씨웹툰을 보유하고 있다.</t>
    <phoneticPr fontId="5" type="noConversion"/>
  </si>
  <si>
    <t>얘 때문에 노블코믹스의 시대가 열렸다고 해도 과언이 진짜 아님.</t>
    <phoneticPr fontId="5" type="noConversion"/>
  </si>
  <si>
    <t>와이랩과 마찬가지로 OSMU 사업에 집중하는 모습이다.</t>
    <phoneticPr fontId="5" type="noConversion"/>
  </si>
  <si>
    <t>최근에는 대표작 '나혼자만 레벨업'의 게임, 애니메이션의 출시로 기대감이 몰렸다.</t>
    <phoneticPr fontId="5" type="noConversion"/>
  </si>
  <si>
    <t>카카오페이지에서 웹툰을 연재해서 와이랩과 경쟁사로 보기는 어렵지만 상장사 중 웹툰 제작을 영위하는 회사는 이 둘 뿐이다.</t>
    <phoneticPr fontId="5" type="noConversion"/>
  </si>
  <si>
    <t>당기: 2023년</t>
    <phoneticPr fontId="5" type="noConversion"/>
  </si>
  <si>
    <t>와이랩과 비교했을 때 확실히 더 프리미엄을 줄 수 있는 것은 안정적인 노블코믹스 사업이다.</t>
    <phoneticPr fontId="5" type="noConversion"/>
  </si>
  <si>
    <t>들어가는 인력과 비용을 생각했을 때 웹소설이 웹툰보다 압도적으로 유리하다.</t>
    <phoneticPr fontId="5" type="noConversion"/>
  </si>
  <si>
    <t>디앤씨미디어는 웹소설을 양산하고 이에 더해 흥행이 보장된 웹소설 위주로 웹툰으로 만드므로 와이랩보다 리스크가 적다고 할 수 있다.</t>
    <phoneticPr fontId="5" type="noConversion"/>
  </si>
  <si>
    <t>물론 와이랩에도 엘리모나 웹툰들은 웹소설 원작이라 디앤씨미디어와 마찬가지의 강점은 일부 가지고 있다.</t>
    <phoneticPr fontId="5" type="noConversion"/>
  </si>
  <si>
    <t>하지만 꽤 많은 비율의 매출이 스트링 세계관들과 일반 연재작에서 나오기에 디스카운트 받을만 하다고 생각한다.</t>
    <phoneticPr fontId="5" type="noConversion"/>
  </si>
  <si>
    <t>스튜디오드래곤 - 영상 제작</t>
    <phoneticPr fontId="5" type="noConversion"/>
  </si>
  <si>
    <t>시총:1조 2880억</t>
    <phoneticPr fontId="5" type="noConversion"/>
  </si>
  <si>
    <t>시총: 3196억</t>
    <phoneticPr fontId="5" type="noConversion"/>
  </si>
  <si>
    <t>(지역별)</t>
  </si>
  <si>
    <t>수출</t>
  </si>
  <si>
    <t>내수</t>
  </si>
  <si>
    <t>(사업부별)</t>
  </si>
  <si>
    <t>편성</t>
  </si>
  <si>
    <t>판매</t>
  </si>
  <si>
    <t>기타</t>
  </si>
  <si>
    <t>드라마 콘텐츠를 기획 및 제작하는 회사로 편성 매출은 드라마 제작부터 방송사에 편성하기까지의 매출, 판매 매출은 국내외 유통 관련 판매 매출을 말한다.</t>
    <phoneticPr fontId="5" type="noConversion"/>
  </si>
  <si>
    <t>2023년의 주요 작품은 일타스캔들, 더글로리, 이두나, 스위트홈 등이 있다.</t>
    <phoneticPr fontId="5" type="noConversion"/>
  </si>
  <si>
    <t>주로 tvn에 콘텐츠를 공급하고 이외에도 넷플릭스, 티빙 등 ott에도 공급한다.</t>
    <phoneticPr fontId="5" type="noConversion"/>
  </si>
  <si>
    <t>2022년에는 스물다섯 스물하나, 더글로리를 2021년에는 유미의 세포들, 2020년에는 구미호뎐, 철인왕후, 2019년에는 아스달 연대기, 2018년 미스터 션사인, 나의 아저씨, 2017년에는 도깨비 등 메가 히트작을 매우 많이 보유하고 있다.</t>
    <phoneticPr fontId="5" type="noConversion"/>
  </si>
  <si>
    <t>매년 메가 히트작을 내는 기업이라 흥행산업임에도 불구하고 꾸준한 영업흑자와 준수한 opm을 보여주고 있다.</t>
    <phoneticPr fontId="5" type="noConversion"/>
  </si>
  <si>
    <t>스튜디오드래곤은 30개 남짓의 드라마를 제작하는데 와이랩은 이렇게까지 많은 영상 콘텐츠를 제작할 여력은 안될 것 같다.</t>
    <phoneticPr fontId="5" type="noConversion"/>
  </si>
  <si>
    <t>또한 아무리 웹툰 원작 영상이 흥행이 보장된 산업이라고 하더라도 스튜디오 드래곤처럼 매년 메가히트작을 양산하기는 쉽지는 않아보인다.</t>
    <phoneticPr fontId="5" type="noConversion"/>
  </si>
  <si>
    <t>따라서 스튜디오드래곤이 받는 만큼의 고평가는 받기 쉽지 않고 디앤씨미디어에서 줬던 디스카운트보다 조금 더 줘야할 것 같다.</t>
    <phoneticPr fontId="5" type="noConversion"/>
  </si>
  <si>
    <t>와이랩은 영상 제작만 하지만 스튜디오드래곤은 제작부터 편성 판매까지 종합적으로 하므로 레버리지가 더 터지기 쉬운 구조이다.</t>
    <phoneticPr fontId="5" type="noConversion"/>
  </si>
  <si>
    <t>래몽래인 - 영상제작</t>
    <phoneticPr fontId="5" type="noConversion"/>
  </si>
  <si>
    <t>시총: 1307억</t>
    <phoneticPr fontId="5" type="noConversion"/>
  </si>
  <si>
    <t>콘텐츠 제작 매출</t>
  </si>
  <si>
    <t>콘텐츠 저작물 매출</t>
  </si>
  <si>
    <t>기타 매출</t>
  </si>
  <si>
    <t>투자 수익</t>
  </si>
  <si>
    <t>흑전</t>
  </si>
  <si>
    <t>적전</t>
  </si>
  <si>
    <t>적지</t>
  </si>
  <si>
    <t>래몽래인은 드라마 제작을 주요 사업으로 영위하는 회사이다.</t>
    <phoneticPr fontId="5" type="noConversion"/>
  </si>
  <si>
    <t xml:space="preserve">22년 23년의 적자는 '백설공주에게 죽음을'과 같은 드라마의 미편성으로 인한 제작비의 손실 처리 때문이다. </t>
    <phoneticPr fontId="5" type="noConversion"/>
  </si>
  <si>
    <t>코로나로 인해 드라마 제작이 길어지며 22년부터 제작 비용이 증가한 것을 확인할 수 있다.</t>
    <phoneticPr fontId="5" type="noConversion"/>
  </si>
  <si>
    <t>감가상각비도 쌓이고 비용 관리의 문제로 일시적인 적자가 찍혔다고 회사는 설명하고 있다.</t>
    <phoneticPr fontId="5" type="noConversion"/>
  </si>
  <si>
    <t>매출액도 꺾이지 않았고 회사의 설명처럼 일시적인 손실인 것 같다.</t>
    <phoneticPr fontId="5" type="noConversion"/>
  </si>
  <si>
    <t>21년까지의 실적을 보면 매출액도 큰 변동이 없고 opm도 나쁘지 않게 찍히고 있다.</t>
    <phoneticPr fontId="5" type="noConversion"/>
  </si>
  <si>
    <t>다만 스튜디오드래곤과 동일하게 압도적인 영업 레버리지가 터지는 듯한 모습은 아니다.</t>
    <phoneticPr fontId="5" type="noConversion"/>
  </si>
  <si>
    <t>한 번 영상 제작 부문이 안정적으로 수익을 창출하기 시작하면 원활하게 돈 잘 벌어다 주는 파이프라인이 될 것이라는 것을 알 수 있다.</t>
    <phoneticPr fontId="5" type="noConversion"/>
  </si>
  <si>
    <t>매출 추정, 밸류에이션</t>
    <phoneticPr fontId="5" type="noConversion"/>
  </si>
  <si>
    <t>래몽래인 성격별 비용</t>
    <phoneticPr fontId="5" type="noConversion"/>
  </si>
  <si>
    <t>제작기타비용</t>
    <phoneticPr fontId="5" type="noConversion"/>
  </si>
  <si>
    <t>급여</t>
    <phoneticPr fontId="5" type="noConversion"/>
  </si>
  <si>
    <t>복리후생비</t>
    <phoneticPr fontId="5" type="noConversion"/>
  </si>
  <si>
    <t>여비교통비</t>
    <phoneticPr fontId="5" type="noConversion"/>
  </si>
  <si>
    <t>접대비</t>
    <phoneticPr fontId="5" type="noConversion"/>
  </si>
  <si>
    <t>세금과공과</t>
    <phoneticPr fontId="5" type="noConversion"/>
  </si>
  <si>
    <t>차량유지비</t>
    <phoneticPr fontId="5" type="noConversion"/>
  </si>
  <si>
    <t>경상기획개발비</t>
    <phoneticPr fontId="5" type="noConversion"/>
  </si>
  <si>
    <t>주식보상비용(환입)</t>
    <phoneticPr fontId="5" type="noConversion"/>
  </si>
  <si>
    <t>대손상각비</t>
    <phoneticPr fontId="5" type="noConversion"/>
  </si>
  <si>
    <t>당기순이익률(%)</t>
    <phoneticPr fontId="5" type="noConversion"/>
  </si>
  <si>
    <t>래몽래인은 상장 이후 2017년, 2022년, 2023년에 적자를 기록했다.</t>
    <phoneticPr fontId="5" type="noConversion"/>
  </si>
  <si>
    <t>영상 제작 사업에서 실적에 가장 큰 영향을 주는 비용은 제작기타비용이다.</t>
    <phoneticPr fontId="5" type="noConversion"/>
  </si>
  <si>
    <t>위의 그래프를 보면 제작기타비용을 매출액으로 나눈 비율과 당기순이익률이 거의 완벽한 선형관계를 이룸을 확인할 수 있다.</t>
    <phoneticPr fontId="5" type="noConversion"/>
  </si>
  <si>
    <t>이는 흥행 산업의 특성을 잘 보여주는 예시로 매출액이 잘 나오는 드라마를 만들어야 영업 레버리지가 터져 흑자가 나옴을 알 수 있다.</t>
    <phoneticPr fontId="5" type="noConversion"/>
  </si>
  <si>
    <t>두 비율 사이의 관계를 통해 선형회귀식을 작성하면 영상 매출액이 제작 비용의 1.13배 이상은 되어야 그 영상이 흑자임을 유도할 수 있다.</t>
    <phoneticPr fontId="5" type="noConversion"/>
  </si>
  <si>
    <t>우리의 와이랩에서 제작한 아일랜드는 제작비용만큼의 매출액도 안 나왔기에 아직 갈 길이 멀다.</t>
    <phoneticPr fontId="5" type="noConversion"/>
  </si>
  <si>
    <t>물론 래몽래인은 2021년까지 드라마 편성 위주의 매출이었고 OTT에 판매한 것은 2022년부터의 일이기 때문에 정확한 비교는 힘들다.</t>
    <phoneticPr fontId="5" type="noConversion"/>
  </si>
  <si>
    <t>증권신고서에 따르면 아일랜드의 제작비는 250억이 들었다고 하는데 21~23년의 영상제작 매출을 다 합치면 300억 정도이다.</t>
    <phoneticPr fontId="5" type="noConversion"/>
  </si>
  <si>
    <t>사업부문별 영업이익</t>
    <phoneticPr fontId="5" type="noConversion"/>
  </si>
  <si>
    <t>A. 정확히 알려줄수는 없음. 그냥 ip에 대한 보상</t>
    <phoneticPr fontId="5" type="noConversion"/>
  </si>
  <si>
    <t>주가: 13300원</t>
    <phoneticPr fontId="5" type="noConversion"/>
  </si>
  <si>
    <t>시가총액: 2144억</t>
    <phoneticPr fontId="5" type="noConversion"/>
  </si>
  <si>
    <t>유통주식: 75.19%</t>
    <phoneticPr fontId="5" type="noConversion"/>
  </si>
  <si>
    <t>&lt;스튜디오드래곤의 작품당 평균 매출&gt;</t>
    <phoneticPr fontId="5" type="noConversion"/>
  </si>
  <si>
    <t>&lt;래몽래인의 작품당 평균 매출&gt;</t>
    <phoneticPr fontId="5" type="noConversion"/>
  </si>
  <si>
    <t>2024E</t>
    <phoneticPr fontId="5" type="noConversion"/>
  </si>
  <si>
    <t>2025E</t>
    <phoneticPr fontId="5" type="noConversion"/>
  </si>
  <si>
    <t>매출액</t>
    <phoneticPr fontId="5" type="noConversion"/>
  </si>
  <si>
    <t>사업부문별 매출액</t>
    <phoneticPr fontId="5" type="noConversion"/>
  </si>
  <si>
    <t>웹툰 제작</t>
    <phoneticPr fontId="5" type="noConversion"/>
  </si>
  <si>
    <t>영상 제작</t>
    <phoneticPr fontId="5" type="noConversion"/>
  </si>
  <si>
    <t>웹툰 교육</t>
    <phoneticPr fontId="5" type="noConversion"/>
  </si>
  <si>
    <t>웹툰 현지화</t>
    <phoneticPr fontId="5" type="noConversion"/>
  </si>
  <si>
    <t>OSMU</t>
    <phoneticPr fontId="5" type="noConversion"/>
  </si>
  <si>
    <t>웹툰 제작의 경우 2024년에는 2022년에 같은 매출액을 예상한다.</t>
    <phoneticPr fontId="5" type="noConversion"/>
  </si>
  <si>
    <t>참교육이 휴재가 끝나고 복귀하였고 스터디그룹이 완결했지만 신작이 여러 개 준비중이므로 충분히 매출 방어가 될 것이라 생각한다.</t>
    <phoneticPr fontId="5" type="noConversion"/>
  </si>
  <si>
    <t>2025년에는 네이버 웹툰의 나스닥 상장과 관련된 글로벌 웹툰 시장의 수혜를 입을 것으로 예상한다.</t>
    <phoneticPr fontId="5" type="noConversion"/>
  </si>
  <si>
    <t>키움증권 리서치센터의 2025 예측 성장률 15%를 사용하여 2025년의 웹툰 제작 매출액을 예상하였다.</t>
    <phoneticPr fontId="5" type="noConversion"/>
  </si>
  <si>
    <t>영상 매출과 관련하여 하나의 가정이 필요하다.</t>
    <phoneticPr fontId="5" type="noConversion"/>
  </si>
  <si>
    <t>아마 와이랩은 이후 제작한 영상들을 티빙에 출시하려고 할 것이다.</t>
    <phoneticPr fontId="5" type="noConversion"/>
  </si>
  <si>
    <t>넷플릭스의 경우 영상 제작비의 120%를 주고 IP를 가져가고 티빙은 전체 ott 시청 시간 중 해당 작품의 시청 시간의 비율만큼 정산을 해준다.</t>
    <phoneticPr fontId="5" type="noConversion"/>
  </si>
  <si>
    <t>IP를 다수 보유하여 OSMU 사업을 위주로 해야 하는 동사의 BM 특성상 영업 레버리지가 크게 걸릴 수 있는 티빙의 정산 방식을 선호할 것이라 가정한다.</t>
    <phoneticPr fontId="5" type="noConversion"/>
  </si>
  <si>
    <t>23년의 flat</t>
    <phoneticPr fontId="5" type="noConversion"/>
  </si>
  <si>
    <t>21-23년 평균</t>
    <phoneticPr fontId="5" type="noConversion"/>
  </si>
  <si>
    <t>그동안 영상제작 부문 매출이 저조했던 이유는 재미없는 드라마 하나만 가지고 실적이 잡혔기 때문이다.</t>
    <phoneticPr fontId="5" type="noConversion"/>
  </si>
  <si>
    <t>스튜디오드래곤은 1년에 30편 남짓의 작품을 제작하기에 흥행과 관련된 리스크가 분산이 되어 실적이 견조하다.</t>
    <phoneticPr fontId="5" type="noConversion"/>
  </si>
  <si>
    <t>하지만 24년의 방영 계획은 5편밖에 안되고 4개월이 지난 지금 1편도 안 나왔기에 동사는 이렇게 많은 작품을 낼 여력은 되지 않는다.</t>
    <phoneticPr fontId="5" type="noConversion"/>
  </si>
  <si>
    <t>래몽래인은 코로나 이후로 연당 5-6편의 작품을 제작하는데 와이랩이 영상 제작 능력이 안정화 되면 이런 규모를 가질 것이다.</t>
    <phoneticPr fontId="5" type="noConversion"/>
  </si>
  <si>
    <t>A.극본계약은 대본, 스토리에 관한 것. 공동기획개발계약은 와이랩 플렉스를 통해 기획하고 제작하는 경우(아일랜드), 영상화허락계약은 osmu를 다른 곳에 허락하는 계약. 매출 관련해서는 알려줄 수 없음</t>
    <phoneticPr fontId="5" type="noConversion"/>
  </si>
  <si>
    <t>스튜디오드래곤은 작품 제작부터 유통, 판매까지 모두 관여하고 래몽래인은 제작에만 관여하기에 작품당 매출 차이는 당연히 날 수 밖에 없다.</t>
    <phoneticPr fontId="5" type="noConversion"/>
  </si>
  <si>
    <t>여기서 굉장히 어려워지는 부분이 와이랩은 영상 제작 관련해서 계약의 종류가 너무 다양하다는 것이다.</t>
    <phoneticPr fontId="5" type="noConversion"/>
  </si>
  <si>
    <t>스터디그룹, 선의의 경쟁, 참교육은 검색 결과 와이랩 플렉스에서 제작한다는 뉴스가 있다.</t>
    <phoneticPr fontId="5" type="noConversion"/>
  </si>
  <si>
    <t>아마 영상화허락계약을 제외한 나머지 계약들은 와이랩 플렉스를 통해 제작하는 듯하다.</t>
    <phoneticPr fontId="5" type="noConversion"/>
  </si>
  <si>
    <t>스터디그룹 드라마는 현재 촬영 완료이고 나머지 작품들은 촬영 진행 상황을 알 수 없다.</t>
    <phoneticPr fontId="5" type="noConversion"/>
  </si>
  <si>
    <t>따라서 2024년에는 스튜디오드래곤의 2023년 평균 매출액인 260억원에서 23년의 와이랩의 영상제작 매출액 75.3억원을 제외한 나머지를 예상 매출로 잡았다.</t>
    <phoneticPr fontId="5" type="noConversion"/>
  </si>
  <si>
    <t>https://www.ajunews.com/view/20221121084024144</t>
    <phoneticPr fontId="5" type="noConversion"/>
  </si>
  <si>
    <t>[웨이브 '약한영웅', 글로벌 흥행 성공…유료 가입자 견인→ OTT 1위 행진]</t>
    <phoneticPr fontId="5" type="noConversion"/>
  </si>
  <si>
    <t>위 기사를 보면 티빙에서 방영한 약한 영웅이 엄청난 인기를 끌었다는 사실을 알 수 있다.</t>
    <phoneticPr fontId="5" type="noConversion"/>
  </si>
  <si>
    <t>약한영웅은 연재 당시 일요일 인기 순위 4-5위 정도였고 스터디그룹도 비슷했다.</t>
    <phoneticPr fontId="5" type="noConversion"/>
  </si>
  <si>
    <t>따라서 스터디그룹의 전체 예상 매출액을 260억 잡는 것은 오히려 보수적인 수준이라고 생각한다.</t>
    <phoneticPr fontId="5" type="noConversion"/>
  </si>
  <si>
    <t>25년에는 아마 선의의 경쟁, 참교육, 테러맨, 부활남의 매출이 반영될 것 같다.</t>
    <phoneticPr fontId="5" type="noConversion"/>
  </si>
  <si>
    <t>테러맨과 부활남의 경우 영상허락화계약이므로 엄청난 매출 기여는 어려워 보이고 월요일 1위 웹툰인 참교육의 매출 기여가 기대된다.</t>
    <phoneticPr fontId="5" type="noConversion"/>
  </si>
  <si>
    <t>제작비가 24년에 선반영되면서 매출로 잡히는 것도 고려하면 정확한 계산은 힘들겠지만 그냥 와이랩이 직접 제작하는 작품은 2개이므로 24년 매출의 2배로 잡겠다.</t>
    <phoneticPr fontId="5" type="noConversion"/>
  </si>
  <si>
    <t>비용 추정</t>
    <phoneticPr fontId="5" type="noConversion"/>
  </si>
  <si>
    <t>22-23년 평균</t>
    <phoneticPr fontId="5" type="noConversion"/>
  </si>
  <si>
    <t>해당 부분 매출에서의 비중</t>
    <phoneticPr fontId="5" type="noConversion"/>
  </si>
  <si>
    <t>웹툰 제작비의 경우 22년에는 비중이 36%, 23년에는 60%였는데 23년에는 참교육의 휴재로 과대평가 영향을 고려해 40%의 비중을 잡았다.</t>
    <phoneticPr fontId="5" type="noConversion"/>
  </si>
  <si>
    <t>그리고 25년에는 글로벌 매출 성장에 따른 매출액 증가이므로 웹툰 제작비가 늘어날 이유가 없어 24년과 똑같이 잡았다.</t>
    <phoneticPr fontId="5" type="noConversion"/>
  </si>
  <si>
    <t>영상제작비는 22년과 23년의 비중에 따라 80%를 잡았다.</t>
    <phoneticPr fontId="5" type="noConversion"/>
  </si>
  <si>
    <t>실적 추정</t>
    <phoneticPr fontId="5" type="noConversion"/>
  </si>
  <si>
    <t>당기순이익</t>
    <phoneticPr fontId="5" type="noConversion"/>
  </si>
  <si>
    <t>전혀 예상 못했는데 24년 턴어라운드로 예측 된다…?</t>
    <phoneticPr fontId="5" type="noConversion"/>
  </si>
  <si>
    <t>생각보다 참교육의 휴재로 인한 매출 감소 효과와 드라마 제작의 영업 레버리지의 위엄성을 확인할 수 있는 부분이라고 생각한다.</t>
    <phoneticPr fontId="5" type="noConversion"/>
  </si>
  <si>
    <t>물론 중간중간 가정이 많이 들어가 오차는 있겠지만 25년에는 확실한 흑전을 할 것은 분명하다고 볼 수 있다.</t>
    <phoneticPr fontId="5" type="noConversion"/>
  </si>
  <si>
    <t>동사의 bm 살짝 상위호환인 디앤씨미디어가 per를 80정도 받는다.</t>
    <phoneticPr fontId="5" type="noConversion"/>
  </si>
  <si>
    <t>나혼자만레벨업 osmu 관련하여 기대감이 크게 붙은걸 감안하면 조금 과한 per 같기는 하다.</t>
    <phoneticPr fontId="5" type="noConversion"/>
  </si>
  <si>
    <t>그리고 우수한 영상 제작 업체 스튜디오드래곤은 per 40 정도 받는다.</t>
    <phoneticPr fontId="5" type="noConversion"/>
  </si>
  <si>
    <t>웹툰 시장의 성장성과 흥행이 보장된 ip라는 동사의 bm을 고려할 때 이것보다는 per를 더 받아야 한다고 생각한다.</t>
    <phoneticPr fontId="5" type="noConversion"/>
  </si>
  <si>
    <t>그래서 target per 50x를 적용하여 2025년의 당기순이익에 대한 목표주가를 18870원으로 제시한다.</t>
    <phoneticPr fontId="5" type="noConversion"/>
  </si>
  <si>
    <t>목표가</t>
    <phoneticPr fontId="5" type="noConversion"/>
  </si>
  <si>
    <t>18870원</t>
    <phoneticPr fontId="5" type="noConversion"/>
  </si>
  <si>
    <t>현재가</t>
    <phoneticPr fontId="5" type="noConversion"/>
  </si>
  <si>
    <t>13440원</t>
    <phoneticPr fontId="5" type="noConversion"/>
  </si>
  <si>
    <t>wait &amp; buy</t>
    <phoneticPr fontId="5" type="noConversion"/>
  </si>
  <si>
    <t>6월 중에 네이버 웹툰이 나스닥에 상장하는 이벤트에 맞춰 현재 주가에는 단타 세력의 입김이 많이 들어가 있다.</t>
    <phoneticPr fontId="5" type="noConversion"/>
  </si>
  <si>
    <t>매수를 고려하시는 분들을 위한 첨언(작성자의 주관이 매우매우 많이 들어간 부분)</t>
    <phoneticPr fontId="5" type="noConversion"/>
  </si>
  <si>
    <t>필자는 와이랩의 영상 제작 부문의 미래를 매우 긍정적으로 그리지만 시장에서는 흥행산업이라는 특성으로 디스카운트가 들어갈 것이라 생각한다.</t>
    <phoneticPr fontId="5" type="noConversion"/>
  </si>
  <si>
    <t>근데 현재 시총 2100억은 말이 안된다.</t>
    <phoneticPr fontId="5" type="noConversion"/>
  </si>
  <si>
    <t>사업보고서상 흑자 연도가 1년도 없고 심지어 23년에 적자폭이 커진 기업을 누가 2100억을 주고 산다는 말인가?</t>
    <phoneticPr fontId="5" type="noConversion"/>
  </si>
  <si>
    <t>흑자를 냈었다가 잠깐 적자에 접어든 래몽래인의 시총이 1300억이다.</t>
    <phoneticPr fontId="5" type="noConversion"/>
  </si>
  <si>
    <t>심지어 래몽래인은 재벌집 막내아들이라는 엄청난 작품을 냈는데도 이정도의 가격이 매겨져 있다.</t>
    <phoneticPr fontId="5" type="noConversion"/>
  </si>
  <si>
    <t>아마 네이버 웹툰 상장 일정 근처로 한 번 정도 급등이 나올 수는 있지만 장기투자 관점에서 현재 가격이 비쌈은 부정할 수 없다.</t>
    <phoneticPr fontId="5" type="noConversion"/>
  </si>
  <si>
    <t>나이브하게 얘기하면 디앤씨미디어의 매출액이 600억 근처이고 22년 와이랩 매출액이 300억이므로 딱 디앤씨미디어 절반 시총 받으면 될 듯하다.</t>
    <phoneticPr fontId="5" type="noConversion"/>
  </si>
  <si>
    <t>대충 7000원 정도가 2024년에는 적당한 밸류라는 뜻이다.</t>
    <phoneticPr fontId="5" type="noConversion"/>
  </si>
  <si>
    <t>물론 스터디그룹 제작관련 기대감도 무시할 수 없고 웹툰 산업 플레이어라는 프리미엄 감안하면 7000원까지 떨어질 것 같지는 않다.</t>
    <phoneticPr fontId="5" type="noConversion"/>
  </si>
  <si>
    <t>아무튼 현재 시총이 이벤트로 인해 매우매우 과대평가 됐다는 사실은 인지하고 매수를 고민하길 바란다.</t>
    <phoneticPr fontId="5" type="noConversion"/>
  </si>
  <si>
    <t>동사의 업사이드는 어쩌면 디앤씨미디어 그 이상이라고 생각한다.</t>
    <phoneticPr fontId="5" type="noConversion"/>
  </si>
  <si>
    <t>꼴랑 웹툰 슥슥 그려서 팔아봤자 얼마나 번다고 진짜는 ott다.</t>
    <phoneticPr fontId="5" type="noConversion"/>
  </si>
  <si>
    <t>ott에 작품을 제작하는 업체들의 한계는 흥행성을 예측할 수 없어 불확실성이 있다는 것이다.</t>
    <phoneticPr fontId="5" type="noConversion"/>
  </si>
  <si>
    <t>와이랩은 이 리스크에서 자유롭다고 본다.</t>
    <phoneticPr fontId="5" type="noConversion"/>
  </si>
  <si>
    <t>필자의 매수 편향이 강하게 작용하는 거일수도 있지만 웹툰을 실제로 본 입장에서 말하자면</t>
    <phoneticPr fontId="5" type="noConversion"/>
  </si>
  <si>
    <t>스위트홈 == 테러맨, 부활남</t>
    <phoneticPr fontId="5" type="noConversion"/>
  </si>
  <si>
    <t>약한영웅 &lt; 스터디그룹</t>
    <phoneticPr fontId="5" type="noConversion"/>
  </si>
  <si>
    <t>약한영웅 &lt;&lt;&lt;&lt;&lt;&lt;&lt;&lt;&lt; 참교육</t>
    <phoneticPr fontId="5" type="noConversion"/>
  </si>
  <si>
    <t>학원물</t>
    <phoneticPr fontId="5" type="noConversion"/>
  </si>
  <si>
    <t>히어로물, 액션</t>
    <phoneticPr fontId="5" type="noConversion"/>
  </si>
  <si>
    <t>매출이 너무너무너무너무 기대된다.</t>
    <phoneticPr fontId="5" type="noConversion"/>
  </si>
  <si>
    <t>심지어 웹툰 산업은 계속 성장한다.</t>
    <phoneticPr fontId="5" type="noConversion"/>
  </si>
  <si>
    <t>글로벌 파이 아직 많이 남아있다.</t>
    <phoneticPr fontId="5" type="noConversion"/>
  </si>
  <si>
    <t>그 와중에 수직계열화 달성한 웹툰 제작사는 동사가 유일하다.</t>
    <phoneticPr fontId="5" type="noConversion"/>
  </si>
  <si>
    <t>프리미엄 받을 요소는 넘쳐나고 실적 수혜도 많이 받을 것이다.</t>
    <phoneticPr fontId="5" type="noConversion"/>
  </si>
  <si>
    <t>네이버 웹툰 상장 이후 많이 빠진 좋은 가격에서 매수하신 분들은 큰 업사이드를 고려해서 너무 빨리 팔지 않도록 합시다.</t>
    <phoneticPr fontId="5" type="noConversion"/>
  </si>
  <si>
    <t>동사는 웹툰 세계관을 구축하여 다양한 장르의 웹툰을 만들고 이를 영상으로 제작하여 판매하는 CP사이다. 영상 제작 사업부문을 영위한지 얼마 되지 않아 비용만 나가고</t>
    <phoneticPr fontId="5" type="noConversion"/>
  </si>
  <si>
    <t>제대로 된 실적은 찍히지 않고 있는데 흥행이 보장된 IP로 영상을 제작하는 동사 BM 특성상 어느정도 흥행이 보장되어 있고 업사이드는 매우 크다. 23년에는 인기작 참교육의</t>
    <phoneticPr fontId="5" type="noConversion"/>
  </si>
  <si>
    <t xml:space="preserve">휴재로 인해 큰 적자를 기록했으나 우수한 BM을 통해 25년 중에는 턴어라운드가 예상되고 이후 꾸준한 성장을 보일 것으로 보인다. 현재는 네어버 웹툰의 나스닥 상장과 </t>
    <phoneticPr fontId="5" type="noConversion"/>
  </si>
  <si>
    <t>관련하여 고평가가 심한데 이를 고려하여 충분한 트래킹 이후 적절한 가격에 담아가면 큰 업사이드를 온전히 누릴 수 있을 것이다.</t>
    <phoneticPr fontId="5" type="noConversion"/>
  </si>
  <si>
    <t>1.웹툰 산업의 성장성</t>
    <phoneticPr fontId="5" type="noConversion"/>
  </si>
  <si>
    <t>글로벌 웹툰 시장의 규모는 점점 커지고 있고 국내 웹툰 플랫폼 중 가장 큰 파이를 차지하는 네이버 웹툰에서 여러 인기작을 보유한 동사의 수혜는 매우 클 것이다. 웹툰</t>
    <phoneticPr fontId="5" type="noConversion"/>
  </si>
  <si>
    <t>콘텐츠의 특성상 특정 작가나 세계관에 대한 락인효과가 큰데 동사는 인기 작가를 많이 보유하고 있고 독자의 관심을 끌 만한 세계관들을 보유하고 있기에 웹툰 제작 사업에서</t>
    <phoneticPr fontId="5" type="noConversion"/>
  </si>
  <si>
    <t>꾸준한 실적 상승이 예상된다.</t>
    <phoneticPr fontId="5" type="noConversion"/>
  </si>
  <si>
    <t>기존 드라마, 영화 사업의 문제점은 흥행이 보장되지 않는다는 것이다. 하지만 웹툰 원작 드라마와 영화의 경우 이미 흥행이 보장된 IP를 바탕으로 많은 인기를 끌 수 있다는 것이</t>
    <phoneticPr fontId="5" type="noConversion"/>
  </si>
  <si>
    <t>2.흥행이 보장된 콘텐츠 사업</t>
    <phoneticPr fontId="5" type="noConversion"/>
  </si>
  <si>
    <t>이미 검증이 되었다. 동사는 우수한 IP들을 많이 보유하고 있고 이들을 영상 콘텐츠들을 만들고 게임을 내고 굿즈를 만드는 등 OSMU 사업을 영위하면 리스크는 덜 부담하면서</t>
    <phoneticPr fontId="5" type="noConversion"/>
  </si>
  <si>
    <t>늘어나는 콘텐츠 시장의 수요에 대한 수혜도 잘 받을 수 있을 것이다.</t>
    <phoneticPr fontId="5" type="noConversion"/>
  </si>
  <si>
    <t>1.그래도 어쩔 수 없는 흥행 사업</t>
    <phoneticPr fontId="5" type="noConversion"/>
  </si>
  <si>
    <t>웹툰 산업이 커진다고 하더라도 흥행 산업이라는 특성으로 인해 경쟁에서 밀릴 수도 있다. 또한 영상으로 제작을 하여도 웹툰보다 인기가 덜 할 위험도 충분히 있다.</t>
    <phoneticPr fontId="5" type="noConversion"/>
  </si>
  <si>
    <t>2.대체 불가능한 인력</t>
    <phoneticPr fontId="5" type="noConversion"/>
  </si>
  <si>
    <t>23년 참교육의 휴재는 전혀 예측할 수 없는 리스크이다. 작가 한명한명의 능력은 대체가 불가능하기에 어디에서 어떻게 리스크가 일어날지 예측할 수 없다.</t>
    <phoneticPr fontId="5" type="noConversion"/>
  </si>
  <si>
    <t>3.불법 유통 시장</t>
    <phoneticPr fontId="5" type="noConversion"/>
  </si>
  <si>
    <t>웹툰과 OTT의 불법 유통 시장으로 인해 매출액이 훼손되는 효과가 나타날 수도 있다.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</si>
</sst>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yyyy"/>
    <numFmt numFmtId="179" formatCode="0.0_ 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rgb="FF9C5700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18"/>
      <color rgb="FF006100"/>
      <name val="맑은 고딕"/>
      <family val="3"/>
      <charset val="129"/>
      <scheme val="minor"/>
    </font>
    <font>
      <b/>
      <sz val="20"/>
      <color rgb="FF9C0006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9C57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DDDDDD"/>
      </left>
      <right/>
      <top/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indexed="64"/>
      </left>
      <right/>
      <top style="thin">
        <color rgb="FFDDDDDD"/>
      </top>
      <bottom/>
      <diagonal/>
    </border>
    <border>
      <left style="thin">
        <color indexed="64"/>
      </left>
      <right/>
      <top style="thin">
        <color rgb="FFDDDDDD"/>
      </top>
      <bottom style="thin">
        <color rgb="FFDDDDDD"/>
      </bottom>
      <diagonal/>
    </border>
    <border>
      <left style="thin">
        <color indexed="64"/>
      </left>
      <right/>
      <top/>
      <bottom style="thin">
        <color rgb="FFDDDDDD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6" borderId="0" xfId="4" applyFill="1">
      <alignment vertical="center"/>
    </xf>
    <xf numFmtId="0" fontId="4" fillId="4" borderId="0" xfId="3">
      <alignment vertical="center"/>
    </xf>
    <xf numFmtId="0" fontId="1" fillId="5" borderId="0" xfId="4">
      <alignment vertical="center"/>
    </xf>
    <xf numFmtId="0" fontId="1" fillId="6" borderId="0" xfId="4" applyFill="1" applyBorder="1">
      <alignment vertical="center"/>
    </xf>
    <xf numFmtId="0" fontId="0" fillId="6" borderId="0" xfId="4" applyFont="1" applyFill="1">
      <alignment vertical="center"/>
    </xf>
    <xf numFmtId="0" fontId="1" fillId="5" borderId="0" xfId="4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1">
      <alignment vertical="center"/>
    </xf>
    <xf numFmtId="0" fontId="3" fillId="3" borderId="0" xfId="2" applyBorder="1">
      <alignment vertical="center"/>
    </xf>
    <xf numFmtId="0" fontId="3" fillId="3" borderId="2" xfId="2" applyBorder="1">
      <alignment vertical="center"/>
    </xf>
    <xf numFmtId="0" fontId="4" fillId="4" borderId="0" xfId="3" applyBorder="1">
      <alignment vertical="center"/>
    </xf>
    <xf numFmtId="0" fontId="4" fillId="4" borderId="2" xfId="3" applyBorder="1">
      <alignment vertical="center"/>
    </xf>
    <xf numFmtId="0" fontId="10" fillId="4" borderId="1" xfId="3" applyFont="1" applyBorder="1">
      <alignment vertical="center"/>
    </xf>
    <xf numFmtId="0" fontId="11" fillId="3" borderId="1" xfId="2" applyFont="1" applyBorder="1">
      <alignment vertical="center"/>
    </xf>
    <xf numFmtId="0" fontId="12" fillId="0" borderId="1" xfId="0" applyFont="1" applyBorder="1">
      <alignment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1" xfId="0" applyFont="1" applyBorder="1">
      <alignment vertical="center"/>
    </xf>
    <xf numFmtId="0" fontId="11" fillId="3" borderId="0" xfId="2" applyFont="1" applyBorder="1">
      <alignment vertical="center"/>
    </xf>
    <xf numFmtId="0" fontId="16" fillId="0" borderId="0" xfId="0" applyFont="1">
      <alignment vertical="center"/>
    </xf>
    <xf numFmtId="0" fontId="17" fillId="4" borderId="0" xfId="3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left" vertical="center" indent="1"/>
    </xf>
    <xf numFmtId="176" fontId="16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5" borderId="0" xfId="4" applyFont="1">
      <alignment vertical="center"/>
    </xf>
    <xf numFmtId="0" fontId="18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0" fillId="4" borderId="0" xfId="3" applyFont="1" applyBorder="1">
      <alignment vertical="center"/>
    </xf>
    <xf numFmtId="0" fontId="10" fillId="4" borderId="2" xfId="3" applyFont="1" applyBorder="1">
      <alignment vertical="center"/>
    </xf>
    <xf numFmtId="0" fontId="18" fillId="0" borderId="0" xfId="0" applyFont="1" applyAlignment="1">
      <alignment vertical="center"/>
    </xf>
    <xf numFmtId="177" fontId="20" fillId="7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3" fillId="8" borderId="5" xfId="0" applyNumberFormat="1" applyFont="1" applyFill="1" applyBorder="1" applyAlignment="1">
      <alignment horizontal="right" vertical="center"/>
    </xf>
    <xf numFmtId="10" fontId="22" fillId="0" borderId="4" xfId="0" applyNumberFormat="1" applyFont="1" applyBorder="1" applyAlignment="1">
      <alignment horizontal="right" vertical="center"/>
    </xf>
    <xf numFmtId="3" fontId="21" fillId="0" borderId="4" xfId="0" applyNumberFormat="1" applyFont="1" applyBorder="1" applyAlignment="1">
      <alignment horizontal="right" vertical="center"/>
    </xf>
    <xf numFmtId="3" fontId="22" fillId="0" borderId="4" xfId="0" applyNumberFormat="1" applyFont="1" applyBorder="1" applyAlignment="1">
      <alignment horizontal="right" vertical="center"/>
    </xf>
    <xf numFmtId="3" fontId="23" fillId="0" borderId="5" xfId="0" applyNumberFormat="1" applyFont="1" applyBorder="1" applyAlignment="1">
      <alignment horizontal="right" vertical="center"/>
    </xf>
    <xf numFmtId="3" fontId="23" fillId="0" borderId="6" xfId="0" applyNumberFormat="1" applyFont="1" applyBorder="1" applyAlignment="1">
      <alignment horizontal="right" vertical="center"/>
    </xf>
    <xf numFmtId="3" fontId="23" fillId="0" borderId="4" xfId="0" applyNumberFormat="1" applyFont="1" applyBorder="1" applyAlignment="1">
      <alignment horizontal="right" vertical="center"/>
    </xf>
    <xf numFmtId="3" fontId="23" fillId="0" borderId="7" xfId="0" applyNumberFormat="1" applyFont="1" applyBorder="1" applyAlignment="1">
      <alignment horizontal="right" vertical="center"/>
    </xf>
    <xf numFmtId="10" fontId="23" fillId="0" borderId="4" xfId="0" applyNumberFormat="1" applyFont="1" applyBorder="1" applyAlignment="1">
      <alignment horizontal="right" vertical="center"/>
    </xf>
    <xf numFmtId="0" fontId="0" fillId="9" borderId="0" xfId="0" applyFill="1" applyBorder="1">
      <alignment vertical="center"/>
    </xf>
    <xf numFmtId="49" fontId="20" fillId="7" borderId="1" xfId="0" applyNumberFormat="1" applyFont="1" applyFill="1" applyBorder="1" applyAlignment="1">
      <alignment vertical="center"/>
    </xf>
    <xf numFmtId="0" fontId="23" fillId="8" borderId="8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0" fillId="0" borderId="1" xfId="0" applyBorder="1" applyAlignment="1"/>
    <xf numFmtId="0" fontId="23" fillId="0" borderId="1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24" fillId="9" borderId="0" xfId="0" applyFont="1" applyFill="1">
      <alignment vertical="center"/>
    </xf>
    <xf numFmtId="0" fontId="16" fillId="5" borderId="0" xfId="4" applyFont="1">
      <alignment vertical="center"/>
    </xf>
    <xf numFmtId="0" fontId="16" fillId="0" borderId="0" xfId="0" applyFont="1" applyBorder="1">
      <alignment vertical="center"/>
    </xf>
    <xf numFmtId="0" fontId="23" fillId="8" borderId="0" xfId="0" applyFont="1" applyFill="1" applyBorder="1" applyAlignment="1">
      <alignment horizontal="left" vertical="center"/>
    </xf>
    <xf numFmtId="0" fontId="16" fillId="0" borderId="0" xfId="4" applyFont="1" applyFill="1">
      <alignment vertical="center"/>
    </xf>
    <xf numFmtId="0" fontId="0" fillId="0" borderId="0" xfId="0" applyFill="1" applyBorder="1">
      <alignment vertical="center"/>
    </xf>
    <xf numFmtId="0" fontId="25" fillId="0" borderId="1" xfId="0" applyFont="1" applyBorder="1">
      <alignment vertical="center"/>
    </xf>
    <xf numFmtId="0" fontId="1" fillId="5" borderId="0" xfId="4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7" fillId="4" borderId="0" xfId="3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26" fillId="0" borderId="1" xfId="5" applyBorder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79" fontId="0" fillId="0" borderId="0" xfId="0" applyNumberFormat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</cellXfs>
  <cellStyles count="6">
    <cellStyle name="20% - 강조색3" xfId="4" builtinId="38"/>
    <cellStyle name="나쁨" xfId="2" builtinId="27"/>
    <cellStyle name="보통" xfId="3" builtinId="28"/>
    <cellStyle name="좋음" xfId="1" builtinId="26"/>
    <cellStyle name="표준" xfId="0" builtinId="0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제작기타비용 비율 </a:t>
            </a:r>
            <a:r>
              <a:rPr lang="en-US" altLang="ko-KR"/>
              <a:t>- </a:t>
            </a:r>
            <a:r>
              <a:rPr lang="ko-KR" altLang="en-US"/>
              <a:t>당기순이익률 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61767279090108"/>
                  <c:y val="-0.23624999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data'!$L$26:$R$26</c:f>
              <c:numCache>
                <c:formatCode>0.0%</c:formatCode>
                <c:ptCount val="7"/>
                <c:pt idx="0">
                  <c:v>1.2437927622739005</c:v>
                </c:pt>
                <c:pt idx="1">
                  <c:v>0.79261554069967566</c:v>
                </c:pt>
                <c:pt idx="2">
                  <c:v>0.82343783044380148</c:v>
                </c:pt>
                <c:pt idx="3">
                  <c:v>0.82942980885308082</c:v>
                </c:pt>
                <c:pt idx="4">
                  <c:v>0.85144658166013809</c:v>
                </c:pt>
                <c:pt idx="5">
                  <c:v>0.99544642913420922</c:v>
                </c:pt>
                <c:pt idx="6">
                  <c:v>1.0142460241723064</c:v>
                </c:pt>
              </c:numCache>
            </c:numRef>
          </c:xVal>
          <c:yVal>
            <c:numRef>
              <c:f>'raw data'!$L$5:$R$5</c:f>
              <c:numCache>
                <c:formatCode>0.0%</c:formatCode>
                <c:ptCount val="7"/>
                <c:pt idx="0">
                  <c:v>-0.56357552343865114</c:v>
                </c:pt>
                <c:pt idx="1">
                  <c:v>0.11547457289345435</c:v>
                </c:pt>
                <c:pt idx="2">
                  <c:v>7.3690436372053914E-2</c:v>
                </c:pt>
                <c:pt idx="3">
                  <c:v>9.0989084946137555E-2</c:v>
                </c:pt>
                <c:pt idx="4">
                  <c:v>5.6853620902733257E-2</c:v>
                </c:pt>
                <c:pt idx="5">
                  <c:v>-0.14329003373982604</c:v>
                </c:pt>
                <c:pt idx="6">
                  <c:v>-0.1775876471235997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D-43E3-9B94-D6757804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3904"/>
        <c:axId val="407687792"/>
      </c:scatterChart>
      <c:valAx>
        <c:axId val="3946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제작기타비용</a:t>
                </a:r>
                <a:r>
                  <a:rPr lang="en-US" altLang="ko-KR"/>
                  <a:t>/</a:t>
                </a:r>
                <a:r>
                  <a:rPr lang="ko-KR" altLang="en-US"/>
                  <a:t>매출액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687792"/>
        <c:crosses val="autoZero"/>
        <c:crossBetween val="midCat"/>
      </c:valAx>
      <c:valAx>
        <c:axId val="407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당기순이익률</a:t>
                </a:r>
                <a:r>
                  <a:rPr lang="en-US" altLang="ko-KR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6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5</xdr:row>
      <xdr:rowOff>7620</xdr:rowOff>
    </xdr:from>
    <xdr:to>
      <xdr:col>15</xdr:col>
      <xdr:colOff>533401</xdr:colOff>
      <xdr:row>19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EB9153A-7CE4-42AF-A46E-7976DF32A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1" y="1112520"/>
          <a:ext cx="9768840" cy="309372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23</xdr:row>
      <xdr:rowOff>205740</xdr:rowOff>
    </xdr:from>
    <xdr:to>
      <xdr:col>9</xdr:col>
      <xdr:colOff>518603</xdr:colOff>
      <xdr:row>33</xdr:row>
      <xdr:rowOff>137346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094B76-08F2-442C-A207-2070DAA3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80" y="5288280"/>
          <a:ext cx="5113463" cy="2141406"/>
        </a:xfrm>
        <a:prstGeom prst="rect">
          <a:avLst/>
        </a:prstGeom>
      </xdr:spPr>
    </xdr:pic>
    <xdr:clientData/>
  </xdr:twoCellAnchor>
  <xdr:twoCellAnchor editAs="oneCell">
    <xdr:from>
      <xdr:col>16</xdr:col>
      <xdr:colOff>472440</xdr:colOff>
      <xdr:row>30</xdr:row>
      <xdr:rowOff>76199</xdr:rowOff>
    </xdr:from>
    <xdr:to>
      <xdr:col>26</xdr:col>
      <xdr:colOff>327660</xdr:colOff>
      <xdr:row>49</xdr:row>
      <xdr:rowOff>56196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D1446CA-B27A-4187-90FE-8ADCA85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6705599"/>
          <a:ext cx="6560820" cy="4178617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495301</xdr:colOff>
      <xdr:row>55</xdr:row>
      <xdr:rowOff>30481</xdr:rowOff>
    </xdr:from>
    <xdr:to>
      <xdr:col>14</xdr:col>
      <xdr:colOff>337307</xdr:colOff>
      <xdr:row>72</xdr:row>
      <xdr:rowOff>91441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646CFAC-B81C-4982-A8FA-1D907E3A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0341" y="11521441"/>
          <a:ext cx="3194806" cy="381762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55</xdr:row>
      <xdr:rowOff>114300</xdr:rowOff>
    </xdr:from>
    <xdr:to>
      <xdr:col>8</xdr:col>
      <xdr:colOff>632912</xdr:colOff>
      <xdr:row>72</xdr:row>
      <xdr:rowOff>38419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4BF06F3-2A0A-4DBA-96B5-99DD92E7E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240" y="11605260"/>
          <a:ext cx="5220152" cy="3680779"/>
        </a:xfrm>
        <a:prstGeom prst="rect">
          <a:avLst/>
        </a:prstGeom>
      </xdr:spPr>
    </xdr:pic>
    <xdr:clientData/>
  </xdr:twoCellAnchor>
  <xdr:twoCellAnchor editAs="oneCell">
    <xdr:from>
      <xdr:col>1</xdr:col>
      <xdr:colOff>281941</xdr:colOff>
      <xdr:row>85</xdr:row>
      <xdr:rowOff>83820</xdr:rowOff>
    </xdr:from>
    <xdr:to>
      <xdr:col>14</xdr:col>
      <xdr:colOff>662941</xdr:colOff>
      <xdr:row>100</xdr:row>
      <xdr:rowOff>120756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B3E3DAC-10D1-40AD-A4C1-4AB09573D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1" y="18867120"/>
          <a:ext cx="9098280" cy="3351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198120</xdr:colOff>
      <xdr:row>120</xdr:row>
      <xdr:rowOff>137161</xdr:rowOff>
    </xdr:from>
    <xdr:to>
      <xdr:col>24</xdr:col>
      <xdr:colOff>297180</xdr:colOff>
      <xdr:row>135</xdr:row>
      <xdr:rowOff>198635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55AEB8F-E2AD-41BF-BE36-7746A9145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27080" y="26654761"/>
          <a:ext cx="5463540" cy="3376174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166</xdr:row>
      <xdr:rowOff>45720</xdr:rowOff>
    </xdr:from>
    <xdr:to>
      <xdr:col>7</xdr:col>
      <xdr:colOff>393258</xdr:colOff>
      <xdr:row>175</xdr:row>
      <xdr:rowOff>30479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34E0A7B-55F5-469E-9205-21E05A8A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759" y="36728400"/>
          <a:ext cx="4340419" cy="19735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166</xdr:row>
      <xdr:rowOff>0</xdr:rowOff>
    </xdr:from>
    <xdr:to>
      <xdr:col>14</xdr:col>
      <xdr:colOff>533795</xdr:colOff>
      <xdr:row>177</xdr:row>
      <xdr:rowOff>99279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29914A6-B590-4F75-BD90-69A89119B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4480" y="36682680"/>
          <a:ext cx="4557155" cy="253005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175</xdr:row>
      <xdr:rowOff>175260</xdr:rowOff>
    </xdr:from>
    <xdr:to>
      <xdr:col>7</xdr:col>
      <xdr:colOff>510923</xdr:colOff>
      <xdr:row>183</xdr:row>
      <xdr:rowOff>53483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BB34756-E443-4C1A-9A0D-3CA43B30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" y="38846760"/>
          <a:ext cx="4419983" cy="1646063"/>
        </a:xfrm>
        <a:prstGeom prst="rect">
          <a:avLst/>
        </a:prstGeom>
      </xdr:spPr>
    </xdr:pic>
    <xdr:clientData/>
  </xdr:twoCellAnchor>
  <xdr:twoCellAnchor editAs="oneCell">
    <xdr:from>
      <xdr:col>1</xdr:col>
      <xdr:colOff>64169</xdr:colOff>
      <xdr:row>223</xdr:row>
      <xdr:rowOff>139167</xdr:rowOff>
    </xdr:from>
    <xdr:to>
      <xdr:col>7</xdr:col>
      <xdr:colOff>445169</xdr:colOff>
      <xdr:row>234</xdr:row>
      <xdr:rowOff>162026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25E5F1B-58D9-4228-8F1C-8A5255CCD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5932" y="44475535"/>
          <a:ext cx="4411579" cy="2449228"/>
        </a:xfrm>
        <a:prstGeom prst="rect">
          <a:avLst/>
        </a:prstGeom>
      </xdr:spPr>
    </xdr:pic>
    <xdr:clientData/>
  </xdr:twoCellAnchor>
  <xdr:twoCellAnchor editAs="oneCell">
    <xdr:from>
      <xdr:col>13</xdr:col>
      <xdr:colOff>271512</xdr:colOff>
      <xdr:row>197</xdr:row>
      <xdr:rowOff>33717</xdr:rowOff>
    </xdr:from>
    <xdr:to>
      <xdr:col>19</xdr:col>
      <xdr:colOff>150395</xdr:colOff>
      <xdr:row>209</xdr:row>
      <xdr:rowOff>8679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F32EA87-E798-49D7-A237-AB8DDB25D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04433" y="43487770"/>
          <a:ext cx="3909462" cy="2621909"/>
        </a:xfrm>
        <a:prstGeom prst="rect">
          <a:avLst/>
        </a:prstGeom>
      </xdr:spPr>
    </xdr:pic>
    <xdr:clientData/>
  </xdr:twoCellAnchor>
  <xdr:twoCellAnchor editAs="oneCell">
    <xdr:from>
      <xdr:col>16</xdr:col>
      <xdr:colOff>397443</xdr:colOff>
      <xdr:row>213</xdr:row>
      <xdr:rowOff>55345</xdr:rowOff>
    </xdr:from>
    <xdr:to>
      <xdr:col>30</xdr:col>
      <xdr:colOff>512567</xdr:colOff>
      <xdr:row>236</xdr:row>
      <xdr:rowOff>177715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B3FF16-7A52-475A-9F51-5A509567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45654" y="47038661"/>
          <a:ext cx="9519808" cy="519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243840</xdr:colOff>
      <xdr:row>75</xdr:row>
      <xdr:rowOff>99060</xdr:rowOff>
    </xdr:from>
    <xdr:to>
      <xdr:col>22</xdr:col>
      <xdr:colOff>579120</xdr:colOff>
      <xdr:row>98</xdr:row>
      <xdr:rowOff>193789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6F938FF-BDFB-4205-97C4-AB9D8E30F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72800" y="16672560"/>
          <a:ext cx="4358640" cy="5177269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297181</xdr:colOff>
      <xdr:row>268</xdr:row>
      <xdr:rowOff>60960</xdr:rowOff>
    </xdr:from>
    <xdr:to>
      <xdr:col>14</xdr:col>
      <xdr:colOff>38101</xdr:colOff>
      <xdr:row>287</xdr:row>
      <xdr:rowOff>121667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E0D9C80-B4E9-49BD-BC10-C2DC6D55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08861" y="52654200"/>
          <a:ext cx="7117080" cy="4259327"/>
        </a:xfrm>
        <a:prstGeom prst="rect">
          <a:avLst/>
        </a:prstGeom>
      </xdr:spPr>
    </xdr:pic>
    <xdr:clientData/>
  </xdr:twoCellAnchor>
  <xdr:twoCellAnchor editAs="oneCell">
    <xdr:from>
      <xdr:col>1</xdr:col>
      <xdr:colOff>120316</xdr:colOff>
      <xdr:row>197</xdr:row>
      <xdr:rowOff>100264</xdr:rowOff>
    </xdr:from>
    <xdr:to>
      <xdr:col>6</xdr:col>
      <xdr:colOff>310816</xdr:colOff>
      <xdr:row>209</xdr:row>
      <xdr:rowOff>182619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BAC745B6-9C81-4E3E-9F19-28FA5FC9C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079" y="43554317"/>
          <a:ext cx="3549316" cy="2729302"/>
        </a:xfrm>
        <a:prstGeom prst="rect">
          <a:avLst/>
        </a:prstGeom>
      </xdr:spPr>
    </xdr:pic>
    <xdr:clientData/>
  </xdr:twoCellAnchor>
  <xdr:twoCellAnchor editAs="oneCell">
    <xdr:from>
      <xdr:col>7</xdr:col>
      <xdr:colOff>350922</xdr:colOff>
      <xdr:row>197</xdr:row>
      <xdr:rowOff>200527</xdr:rowOff>
    </xdr:from>
    <xdr:to>
      <xdr:col>12</xdr:col>
      <xdr:colOff>441157</xdr:colOff>
      <xdr:row>210</xdr:row>
      <xdr:rowOff>96053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6113D0F4-55C6-48B2-99E5-C9D96596E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53264" y="43654580"/>
          <a:ext cx="3449051" cy="2763052"/>
        </a:xfrm>
        <a:prstGeom prst="rect">
          <a:avLst/>
        </a:prstGeom>
      </xdr:spPr>
    </xdr:pic>
    <xdr:clientData/>
  </xdr:twoCellAnchor>
  <xdr:twoCellAnchor editAs="oneCell">
    <xdr:from>
      <xdr:col>8</xdr:col>
      <xdr:colOff>491292</xdr:colOff>
      <xdr:row>222</xdr:row>
      <xdr:rowOff>220299</xdr:rowOff>
    </xdr:from>
    <xdr:to>
      <xdr:col>14</xdr:col>
      <xdr:colOff>370975</xdr:colOff>
      <xdr:row>234</xdr:row>
      <xdr:rowOff>188376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51EADC54-3F6C-48A4-A3FB-26D3FE02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865397" y="49188825"/>
          <a:ext cx="3910262" cy="261502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197</xdr:row>
      <xdr:rowOff>0</xdr:rowOff>
    </xdr:from>
    <xdr:to>
      <xdr:col>25</xdr:col>
      <xdr:colOff>20053</xdr:colOff>
      <xdr:row>208</xdr:row>
      <xdr:rowOff>220019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DAEB393-39A5-4FB8-9DD8-D875AEEA4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35263" y="43454053"/>
          <a:ext cx="3378869" cy="2646387"/>
        </a:xfrm>
        <a:prstGeom prst="rect">
          <a:avLst/>
        </a:prstGeom>
      </xdr:spPr>
    </xdr:pic>
    <xdr:clientData/>
  </xdr:twoCellAnchor>
  <xdr:twoCellAnchor editAs="oneCell">
    <xdr:from>
      <xdr:col>17</xdr:col>
      <xdr:colOff>200526</xdr:colOff>
      <xdr:row>261</xdr:row>
      <xdr:rowOff>180475</xdr:rowOff>
    </xdr:from>
    <xdr:to>
      <xdr:col>23</xdr:col>
      <xdr:colOff>368931</xdr:colOff>
      <xdr:row>282</xdr:row>
      <xdr:rowOff>44507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E04EB5FA-F0C9-4F22-B8CE-8514308E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620500" y="57751580"/>
          <a:ext cx="4198984" cy="449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360947</xdr:colOff>
      <xdr:row>242</xdr:row>
      <xdr:rowOff>180474</xdr:rowOff>
    </xdr:from>
    <xdr:to>
      <xdr:col>23</xdr:col>
      <xdr:colOff>652775</xdr:colOff>
      <xdr:row>260</xdr:row>
      <xdr:rowOff>79362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41780C42-D1EB-4C4C-9555-D4E700A6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780921" y="53560579"/>
          <a:ext cx="4322407" cy="38693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314</xdr:row>
      <xdr:rowOff>0</xdr:rowOff>
    </xdr:from>
    <xdr:to>
      <xdr:col>15</xdr:col>
      <xdr:colOff>587541</xdr:colOff>
      <xdr:row>336</xdr:row>
      <xdr:rowOff>47348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B3CE7A-8795-4FDE-87BF-9A39F122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45868" y="69261789"/>
          <a:ext cx="4618120" cy="49000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361</xdr:row>
      <xdr:rowOff>0</xdr:rowOff>
    </xdr:from>
    <xdr:to>
      <xdr:col>15</xdr:col>
      <xdr:colOff>397025</xdr:colOff>
      <xdr:row>386</xdr:row>
      <xdr:rowOff>101953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450BD8E-C4E8-4CA6-9554-7D3CFE30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45868" y="80511316"/>
          <a:ext cx="4427604" cy="5616427"/>
        </a:xfrm>
        <a:prstGeom prst="rect">
          <a:avLst/>
        </a:prstGeom>
      </xdr:spPr>
    </xdr:pic>
    <xdr:clientData/>
  </xdr:twoCellAnchor>
  <xdr:twoCellAnchor>
    <xdr:from>
      <xdr:col>11</xdr:col>
      <xdr:colOff>300789</xdr:colOff>
      <xdr:row>417</xdr:row>
      <xdr:rowOff>40104</xdr:rowOff>
    </xdr:from>
    <xdr:to>
      <xdr:col>19</xdr:col>
      <xdr:colOff>441158</xdr:colOff>
      <xdr:row>432</xdr:row>
      <xdr:rowOff>120315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F7A8F96D-E10A-49D1-8818-AB98D47F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140368</xdr:colOff>
      <xdr:row>461</xdr:row>
      <xdr:rowOff>20055</xdr:rowOff>
    </xdr:from>
    <xdr:to>
      <xdr:col>11</xdr:col>
      <xdr:colOff>441364</xdr:colOff>
      <xdr:row>487</xdr:row>
      <xdr:rowOff>122429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484E561-A446-44E9-B455-329FE7BCC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12131" y="101706950"/>
          <a:ext cx="7018628" cy="5837426"/>
        </a:xfrm>
        <a:prstGeom prst="rect">
          <a:avLst/>
        </a:prstGeom>
      </xdr:spPr>
    </xdr:pic>
    <xdr:clientData/>
  </xdr:twoCellAnchor>
  <xdr:twoCellAnchor editAs="oneCell">
    <xdr:from>
      <xdr:col>11</xdr:col>
      <xdr:colOff>501313</xdr:colOff>
      <xdr:row>461</xdr:row>
      <xdr:rowOff>0</xdr:rowOff>
    </xdr:from>
    <xdr:to>
      <xdr:col>22</xdr:col>
      <xdr:colOff>26373</xdr:colOff>
      <xdr:row>478</xdr:row>
      <xdr:rowOff>130344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5942B9D8-CDDA-4932-BC91-B15C7F60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890708" y="101686895"/>
          <a:ext cx="6914454" cy="3880186"/>
        </a:xfrm>
        <a:prstGeom prst="rect">
          <a:avLst/>
        </a:prstGeom>
      </xdr:spPr>
    </xdr:pic>
    <xdr:clientData/>
  </xdr:twoCellAnchor>
  <xdr:twoCellAnchor editAs="oneCell">
    <xdr:from>
      <xdr:col>16</xdr:col>
      <xdr:colOff>501316</xdr:colOff>
      <xdr:row>489</xdr:row>
      <xdr:rowOff>80211</xdr:rowOff>
    </xdr:from>
    <xdr:to>
      <xdr:col>21</xdr:col>
      <xdr:colOff>305075</xdr:colOff>
      <xdr:row>500</xdr:row>
      <xdr:rowOff>206763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7DC5692-19BA-4A2B-A18C-FD8CF424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249527" y="107943316"/>
          <a:ext cx="3162574" cy="2552921"/>
        </a:xfrm>
        <a:prstGeom prst="rect">
          <a:avLst/>
        </a:prstGeom>
      </xdr:spPr>
    </xdr:pic>
    <xdr:clientData/>
  </xdr:twoCellAnchor>
  <xdr:twoCellAnchor editAs="oneCell">
    <xdr:from>
      <xdr:col>1</xdr:col>
      <xdr:colOff>340894</xdr:colOff>
      <xdr:row>576</xdr:row>
      <xdr:rowOff>0</xdr:rowOff>
    </xdr:from>
    <xdr:to>
      <xdr:col>11</xdr:col>
      <xdr:colOff>154168</xdr:colOff>
      <xdr:row>581</xdr:row>
      <xdr:rowOff>200239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35499CF-E5AD-44A8-AE5C-2D03F14F8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12657" y="127053474"/>
          <a:ext cx="6530906" cy="1303133"/>
        </a:xfrm>
        <a:prstGeom prst="rect">
          <a:avLst/>
        </a:prstGeom>
      </xdr:spPr>
    </xdr:pic>
    <xdr:clientData/>
  </xdr:twoCellAnchor>
  <xdr:twoCellAnchor editAs="oneCell">
    <xdr:from>
      <xdr:col>1</xdr:col>
      <xdr:colOff>160422</xdr:colOff>
      <xdr:row>594</xdr:row>
      <xdr:rowOff>200527</xdr:rowOff>
    </xdr:from>
    <xdr:to>
      <xdr:col>11</xdr:col>
      <xdr:colOff>110281</xdr:colOff>
      <xdr:row>601</xdr:row>
      <xdr:rowOff>200526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1FBFA0D-D6A7-47BE-9507-60106EB4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32185" y="131224422"/>
          <a:ext cx="6667491" cy="1544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junews.com/view/202211210840241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D1E0-3EBF-489F-9FBD-C74FEE09733A}">
  <dimension ref="C3:T54"/>
  <sheetViews>
    <sheetView tabSelected="1" workbookViewId="0">
      <selection activeCell="J36" sqref="J36"/>
    </sheetView>
  </sheetViews>
  <sheetFormatPr defaultRowHeight="17.399999999999999" x14ac:dyDescent="0.4"/>
  <cols>
    <col min="1" max="16384" width="8.796875" style="3"/>
  </cols>
  <sheetData>
    <row r="3" spans="3:20" x14ac:dyDescent="0.4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85"/>
      <c r="R3" s="86"/>
      <c r="S3" s="86"/>
      <c r="T3" s="1"/>
    </row>
    <row r="4" spans="3:20" x14ac:dyDescent="0.4">
      <c r="C4" s="1"/>
      <c r="D4" s="69" t="s">
        <v>0</v>
      </c>
      <c r="E4" s="69"/>
      <c r="F4" s="70" t="s">
        <v>428</v>
      </c>
      <c r="G4" s="70"/>
      <c r="H4" s="70"/>
      <c r="I4" s="1"/>
      <c r="J4" s="1"/>
      <c r="K4" s="1"/>
      <c r="L4" s="1"/>
      <c r="M4" s="1"/>
      <c r="N4" s="1"/>
      <c r="O4" s="1"/>
      <c r="P4" s="1"/>
      <c r="Q4" s="2" t="s">
        <v>424</v>
      </c>
      <c r="R4" s="2" t="s">
        <v>425</v>
      </c>
      <c r="S4" s="2"/>
      <c r="T4" s="1"/>
    </row>
    <row r="5" spans="3:20" x14ac:dyDescent="0.4">
      <c r="C5" s="1"/>
      <c r="D5" s="69"/>
      <c r="E5" s="69"/>
      <c r="F5" s="70"/>
      <c r="G5" s="70"/>
      <c r="H5" s="70"/>
      <c r="I5" s="1"/>
      <c r="J5" s="1"/>
      <c r="K5" s="1"/>
      <c r="L5" s="1"/>
      <c r="M5" s="1"/>
      <c r="N5" s="1"/>
      <c r="O5" s="1"/>
      <c r="P5" s="1"/>
      <c r="Q5" s="2" t="s">
        <v>426</v>
      </c>
      <c r="R5" s="2" t="s">
        <v>427</v>
      </c>
      <c r="S5" s="2"/>
      <c r="T5" s="1"/>
    </row>
    <row r="6" spans="3:20" x14ac:dyDescent="0.4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x14ac:dyDescent="0.4">
      <c r="C7" s="1"/>
      <c r="D7" s="6" t="s">
        <v>457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"/>
    </row>
    <row r="8" spans="3:20" x14ac:dyDescent="0.4">
      <c r="C8" s="1"/>
      <c r="D8" s="6" t="s">
        <v>458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"/>
    </row>
    <row r="9" spans="3:20" x14ac:dyDescent="0.4">
      <c r="C9" s="1"/>
      <c r="D9" s="6" t="s">
        <v>459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"/>
    </row>
    <row r="10" spans="3:20" x14ac:dyDescent="0.4">
      <c r="C10" s="1"/>
      <c r="D10" s="3" t="s">
        <v>460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"/>
    </row>
    <row r="11" spans="3:20" x14ac:dyDescent="0.4"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"/>
    </row>
    <row r="12" spans="3:20" x14ac:dyDescent="0.4">
      <c r="C12" s="1"/>
      <c r="D12" s="71" t="s">
        <v>1</v>
      </c>
      <c r="E12" s="71"/>
      <c r="F12" s="7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"/>
    </row>
    <row r="13" spans="3:20" x14ac:dyDescent="0.4">
      <c r="C13" s="1"/>
      <c r="D13" s="71"/>
      <c r="E13" s="71"/>
      <c r="F13" s="7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"/>
    </row>
    <row r="14" spans="3:20" x14ac:dyDescent="0.4"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/>
    </row>
    <row r="15" spans="3:20" x14ac:dyDescent="0.4">
      <c r="C15" s="1"/>
      <c r="D15" s="6" t="s">
        <v>461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"/>
    </row>
    <row r="16" spans="3:20" x14ac:dyDescent="0.4">
      <c r="C16" s="1"/>
      <c r="D16" s="3" t="s">
        <v>462</v>
      </c>
      <c r="T16" s="1"/>
    </row>
    <row r="17" spans="3:20" x14ac:dyDescent="0.4">
      <c r="C17" s="1"/>
      <c r="D17" s="3" t="s">
        <v>463</v>
      </c>
      <c r="T17" s="1"/>
    </row>
    <row r="18" spans="3:20" x14ac:dyDescent="0.4">
      <c r="C18" s="1"/>
      <c r="D18" s="3" t="s">
        <v>464</v>
      </c>
      <c r="T18" s="1"/>
    </row>
    <row r="19" spans="3:20" x14ac:dyDescent="0.4">
      <c r="C19" s="1"/>
      <c r="T19" s="1"/>
    </row>
    <row r="20" spans="3:20" x14ac:dyDescent="0.4">
      <c r="C20" s="1"/>
      <c r="D20" s="3" t="s">
        <v>466</v>
      </c>
      <c r="T20" s="1"/>
    </row>
    <row r="21" spans="3:20" x14ac:dyDescent="0.4">
      <c r="C21" s="1"/>
      <c r="D21" s="3" t="s">
        <v>465</v>
      </c>
      <c r="T21" s="1"/>
    </row>
    <row r="22" spans="3:20" x14ac:dyDescent="0.4">
      <c r="C22" s="1"/>
      <c r="D22" s="3" t="s">
        <v>467</v>
      </c>
      <c r="T22" s="1"/>
    </row>
    <row r="23" spans="3:20" x14ac:dyDescent="0.4">
      <c r="C23" s="1"/>
      <c r="D23" s="3" t="s">
        <v>468</v>
      </c>
      <c r="T23" s="1"/>
    </row>
    <row r="24" spans="3:20" x14ac:dyDescent="0.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4">
      <c r="C25" s="1"/>
      <c r="D25" s="72" t="s">
        <v>2</v>
      </c>
      <c r="E25" s="72"/>
      <c r="F25" s="7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4">
      <c r="C26" s="1"/>
      <c r="D26" s="72"/>
      <c r="E26" s="72"/>
      <c r="F26" s="7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4">
      <c r="C28" s="1"/>
      <c r="D28" s="3" t="s">
        <v>469</v>
      </c>
      <c r="S28" s="1"/>
      <c r="T28" s="1"/>
    </row>
    <row r="29" spans="3:20" x14ac:dyDescent="0.4">
      <c r="C29" s="1"/>
      <c r="D29" s="3" t="s">
        <v>470</v>
      </c>
      <c r="S29" s="1"/>
      <c r="T29" s="1"/>
    </row>
    <row r="30" spans="3:20" x14ac:dyDescent="0.4">
      <c r="C30" s="1"/>
      <c r="S30" s="1"/>
      <c r="T30" s="1"/>
    </row>
    <row r="31" spans="3:20" x14ac:dyDescent="0.4">
      <c r="C31" s="1"/>
      <c r="D31" s="3" t="s">
        <v>471</v>
      </c>
      <c r="S31" s="1"/>
      <c r="T31" s="1"/>
    </row>
    <row r="32" spans="3:20" x14ac:dyDescent="0.4">
      <c r="C32" s="1"/>
      <c r="D32" s="3" t="s">
        <v>472</v>
      </c>
      <c r="S32" s="1"/>
      <c r="T32" s="1"/>
    </row>
    <row r="33" spans="3:20" x14ac:dyDescent="0.4">
      <c r="C33" s="1"/>
      <c r="S33" s="1"/>
      <c r="T33" s="1"/>
    </row>
    <row r="34" spans="3:20" x14ac:dyDescent="0.4">
      <c r="C34" s="1"/>
      <c r="D34" s="3" t="s">
        <v>473</v>
      </c>
      <c r="S34" s="1"/>
      <c r="T34" s="1"/>
    </row>
    <row r="35" spans="3:20" x14ac:dyDescent="0.4">
      <c r="C35" s="1"/>
      <c r="D35" s="3" t="s">
        <v>474</v>
      </c>
      <c r="S35" s="1"/>
      <c r="T35" s="1"/>
    </row>
    <row r="36" spans="3:20" x14ac:dyDescent="0.4">
      <c r="C36" s="1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4">
      <c r="C37" s="1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4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1" spans="3:20" x14ac:dyDescent="0.4">
      <c r="D41" s="68"/>
      <c r="E41" s="68"/>
    </row>
    <row r="42" spans="3:20" x14ac:dyDescent="0.4">
      <c r="D42" s="68"/>
      <c r="E42" s="68"/>
    </row>
    <row r="44" spans="3:20" x14ac:dyDescent="0.4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3:20" x14ac:dyDescent="0.4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3:20" x14ac:dyDescent="0.4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3:20" x14ac:dyDescent="0.4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3:20" x14ac:dyDescent="0.4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4:19" x14ac:dyDescent="0.4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4:19" x14ac:dyDescent="0.4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4:19" x14ac:dyDescent="0.4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4:19" x14ac:dyDescent="0.4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4:19" x14ac:dyDescent="0.4">
      <c r="D53" s="68"/>
      <c r="E53" s="68"/>
      <c r="F53" s="68"/>
    </row>
    <row r="54" spans="4:19" x14ac:dyDescent="0.4">
      <c r="D54" s="68"/>
      <c r="E54" s="68"/>
      <c r="F54" s="68"/>
    </row>
  </sheetData>
  <mergeCells count="6">
    <mergeCell ref="D53:F54"/>
    <mergeCell ref="D4:E5"/>
    <mergeCell ref="F4:H5"/>
    <mergeCell ref="D12:F13"/>
    <mergeCell ref="D25:F26"/>
    <mergeCell ref="D41:E4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815-C153-4379-A752-F86DE71E267D}">
  <dimension ref="B2:W618"/>
  <sheetViews>
    <sheetView topLeftCell="A594" zoomScale="76" zoomScaleNormal="70" workbookViewId="0">
      <selection activeCell="B619" sqref="B619"/>
    </sheetView>
  </sheetViews>
  <sheetFormatPr defaultRowHeight="17.399999999999999" x14ac:dyDescent="0.4"/>
  <cols>
    <col min="1" max="1" width="8.796875" style="10"/>
    <col min="2" max="2" width="8.796875" style="8"/>
    <col min="3" max="15" width="8.796875" style="7"/>
    <col min="16" max="16" width="8.796875" style="9"/>
    <col min="17" max="16384" width="8.796875" style="10"/>
  </cols>
  <sheetData>
    <row r="2" spans="2:16" x14ac:dyDescent="0.4">
      <c r="B2" s="16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</row>
    <row r="4" spans="2:16" x14ac:dyDescent="0.4">
      <c r="B4" s="8" t="s">
        <v>365</v>
      </c>
      <c r="D4" s="7" t="s">
        <v>366</v>
      </c>
      <c r="F4" s="7" t="s">
        <v>367</v>
      </c>
    </row>
    <row r="21" spans="2:2" x14ac:dyDescent="0.4">
      <c r="B21" s="8" t="s">
        <v>7</v>
      </c>
    </row>
    <row r="22" spans="2:2" x14ac:dyDescent="0.4">
      <c r="B22" s="8" t="s">
        <v>8</v>
      </c>
    </row>
    <row r="23" spans="2:2" x14ac:dyDescent="0.4">
      <c r="B23" s="8" t="s">
        <v>9</v>
      </c>
    </row>
    <row r="36" spans="2:16" x14ac:dyDescent="0.4">
      <c r="B36" s="15" t="s">
        <v>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2:16" x14ac:dyDescent="0.4">
      <c r="B37" s="16" t="s">
        <v>10</v>
      </c>
    </row>
    <row r="38" spans="2:16" x14ac:dyDescent="0.4">
      <c r="B38" s="8" t="s">
        <v>11</v>
      </c>
    </row>
    <row r="39" spans="2:16" x14ac:dyDescent="0.4">
      <c r="B39" s="8" t="s">
        <v>12</v>
      </c>
    </row>
    <row r="40" spans="2:16" x14ac:dyDescent="0.4">
      <c r="B40" s="8" t="s">
        <v>13</v>
      </c>
    </row>
    <row r="41" spans="2:16" x14ac:dyDescent="0.4">
      <c r="B41" s="8" t="s">
        <v>14</v>
      </c>
    </row>
    <row r="43" spans="2:16" x14ac:dyDescent="0.4">
      <c r="B43" s="8" t="s">
        <v>25</v>
      </c>
    </row>
    <row r="44" spans="2:16" x14ac:dyDescent="0.4">
      <c r="B44" s="8" t="s">
        <v>26</v>
      </c>
    </row>
    <row r="46" spans="2:16" x14ac:dyDescent="0.4">
      <c r="B46" s="16" t="s">
        <v>15</v>
      </c>
    </row>
    <row r="47" spans="2:16" x14ac:dyDescent="0.4">
      <c r="B47" s="17" t="s">
        <v>16</v>
      </c>
    </row>
    <row r="48" spans="2:16" x14ac:dyDescent="0.4">
      <c r="B48" s="8" t="s">
        <v>17</v>
      </c>
    </row>
    <row r="49" spans="2:2" x14ac:dyDescent="0.4">
      <c r="B49" s="8" t="s">
        <v>18</v>
      </c>
    </row>
    <row r="51" spans="2:2" x14ac:dyDescent="0.4">
      <c r="B51" s="8" t="s">
        <v>22</v>
      </c>
    </row>
    <row r="52" spans="2:2" x14ac:dyDescent="0.4">
      <c r="B52" s="8" t="s">
        <v>23</v>
      </c>
    </row>
    <row r="53" spans="2:2" x14ac:dyDescent="0.4">
      <c r="B53" s="8" t="s">
        <v>19</v>
      </c>
    </row>
    <row r="54" spans="2:2" x14ac:dyDescent="0.4">
      <c r="B54" s="8" t="s">
        <v>20</v>
      </c>
    </row>
    <row r="55" spans="2:2" x14ac:dyDescent="0.4">
      <c r="B55" s="8" t="s">
        <v>21</v>
      </c>
    </row>
    <row r="74" spans="2:2" x14ac:dyDescent="0.4">
      <c r="B74" s="8" t="s">
        <v>24</v>
      </c>
    </row>
    <row r="76" spans="2:2" x14ac:dyDescent="0.4">
      <c r="B76" s="16" t="s">
        <v>27</v>
      </c>
    </row>
    <row r="77" spans="2:2" x14ac:dyDescent="0.4">
      <c r="B77" s="8" t="s">
        <v>28</v>
      </c>
    </row>
    <row r="78" spans="2:2" x14ac:dyDescent="0.4">
      <c r="B78" s="8" t="s">
        <v>34</v>
      </c>
    </row>
    <row r="79" spans="2:2" x14ac:dyDescent="0.4">
      <c r="B79" s="8" t="s">
        <v>35</v>
      </c>
    </row>
    <row r="80" spans="2:2" x14ac:dyDescent="0.4">
      <c r="B80" s="8" t="s">
        <v>29</v>
      </c>
    </row>
    <row r="82" spans="2:2" x14ac:dyDescent="0.4">
      <c r="B82" s="8" t="s">
        <v>30</v>
      </c>
    </row>
    <row r="83" spans="2:2" x14ac:dyDescent="0.4">
      <c r="B83" s="8" t="s">
        <v>31</v>
      </c>
    </row>
    <row r="84" spans="2:2" x14ac:dyDescent="0.4">
      <c r="B84" s="8" t="s">
        <v>32</v>
      </c>
    </row>
    <row r="85" spans="2:2" x14ac:dyDescent="0.4">
      <c r="B85" s="8" t="s">
        <v>33</v>
      </c>
    </row>
    <row r="102" spans="2:3" x14ac:dyDescent="0.4">
      <c r="B102" s="16" t="s">
        <v>36</v>
      </c>
    </row>
    <row r="103" spans="2:3" x14ac:dyDescent="0.4">
      <c r="B103" s="8" t="s">
        <v>37</v>
      </c>
    </row>
    <row r="104" spans="2:3" x14ac:dyDescent="0.4">
      <c r="B104" s="8" t="s">
        <v>38</v>
      </c>
    </row>
    <row r="105" spans="2:3" x14ac:dyDescent="0.4">
      <c r="B105" s="8" t="s">
        <v>39</v>
      </c>
    </row>
    <row r="107" spans="2:3" x14ac:dyDescent="0.4">
      <c r="B107" s="16" t="s">
        <v>40</v>
      </c>
      <c r="C107" s="11"/>
    </row>
    <row r="108" spans="2:3" x14ac:dyDescent="0.4">
      <c r="B108" s="8" t="s">
        <v>41</v>
      </c>
    </row>
    <row r="109" spans="2:3" x14ac:dyDescent="0.4">
      <c r="B109" s="8" t="s">
        <v>42</v>
      </c>
    </row>
    <row r="110" spans="2:3" x14ac:dyDescent="0.4">
      <c r="B110" s="8" t="s">
        <v>43</v>
      </c>
    </row>
    <row r="112" spans="2:3" x14ac:dyDescent="0.4">
      <c r="B112" s="16" t="s">
        <v>44</v>
      </c>
      <c r="C112" s="11"/>
    </row>
    <row r="113" spans="2:16" x14ac:dyDescent="0.4">
      <c r="B113" s="17" t="s">
        <v>45</v>
      </c>
    </row>
    <row r="114" spans="2:16" x14ac:dyDescent="0.4">
      <c r="B114" s="8" t="s">
        <v>46</v>
      </c>
    </row>
    <row r="115" spans="2:16" x14ac:dyDescent="0.4">
      <c r="B115" s="8" t="s">
        <v>47</v>
      </c>
    </row>
    <row r="117" spans="2:16" x14ac:dyDescent="0.4">
      <c r="B117" s="15" t="s">
        <v>242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2:16" x14ac:dyDescent="0.4">
      <c r="B118" s="16" t="s">
        <v>48</v>
      </c>
      <c r="C118" s="11"/>
      <c r="D118" s="11"/>
    </row>
    <row r="119" spans="2:16" x14ac:dyDescent="0.4">
      <c r="B119" s="8" t="s">
        <v>49</v>
      </c>
    </row>
    <row r="120" spans="2:16" x14ac:dyDescent="0.4">
      <c r="B120" s="8" t="s">
        <v>50</v>
      </c>
    </row>
    <row r="121" spans="2:16" x14ac:dyDescent="0.4">
      <c r="B121" s="8" t="s">
        <v>51</v>
      </c>
    </row>
    <row r="122" spans="2:16" x14ac:dyDescent="0.4">
      <c r="B122" s="8" t="s">
        <v>52</v>
      </c>
    </row>
    <row r="123" spans="2:16" x14ac:dyDescent="0.4">
      <c r="B123" s="8" t="s">
        <v>53</v>
      </c>
    </row>
    <row r="124" spans="2:16" x14ac:dyDescent="0.4">
      <c r="B124" s="8" t="s">
        <v>54</v>
      </c>
    </row>
    <row r="125" spans="2:16" x14ac:dyDescent="0.4">
      <c r="B125" s="8" t="s">
        <v>55</v>
      </c>
    </row>
    <row r="127" spans="2:16" x14ac:dyDescent="0.4">
      <c r="B127" s="8" t="s">
        <v>56</v>
      </c>
    </row>
    <row r="128" spans="2:16" x14ac:dyDescent="0.4">
      <c r="B128" s="8" t="s">
        <v>57</v>
      </c>
    </row>
    <row r="129" spans="2:23" x14ac:dyDescent="0.4">
      <c r="B129" s="8" t="s">
        <v>58</v>
      </c>
    </row>
    <row r="130" spans="2:23" x14ac:dyDescent="0.4">
      <c r="B130" s="8" t="s">
        <v>59</v>
      </c>
    </row>
    <row r="131" spans="2:23" x14ac:dyDescent="0.4">
      <c r="B131" s="8" t="s">
        <v>60</v>
      </c>
    </row>
    <row r="132" spans="2:23" x14ac:dyDescent="0.4">
      <c r="B132" s="8" t="s">
        <v>61</v>
      </c>
    </row>
    <row r="133" spans="2:23" x14ac:dyDescent="0.4">
      <c r="B133" s="8" t="s">
        <v>62</v>
      </c>
    </row>
    <row r="135" spans="2:23" x14ac:dyDescent="0.4">
      <c r="B135" s="8" t="s">
        <v>63</v>
      </c>
    </row>
    <row r="136" spans="2:23" x14ac:dyDescent="0.4">
      <c r="B136" s="8" t="s">
        <v>64</v>
      </c>
    </row>
    <row r="137" spans="2:23" x14ac:dyDescent="0.4">
      <c r="B137" s="8" t="s">
        <v>65</v>
      </c>
    </row>
    <row r="138" spans="2:23" x14ac:dyDescent="0.4">
      <c r="B138" s="8" t="s">
        <v>66</v>
      </c>
    </row>
    <row r="139" spans="2:23" x14ac:dyDescent="0.4">
      <c r="B139" s="8" t="s">
        <v>67</v>
      </c>
    </row>
    <row r="140" spans="2:23" x14ac:dyDescent="0.4">
      <c r="B140" s="8" t="s">
        <v>68</v>
      </c>
    </row>
    <row r="142" spans="2:23" x14ac:dyDescent="0.4">
      <c r="B142" s="8" t="s">
        <v>69</v>
      </c>
    </row>
    <row r="143" spans="2:23" x14ac:dyDescent="0.4">
      <c r="B143" s="8" t="s">
        <v>70</v>
      </c>
      <c r="R143" s="22"/>
      <c r="S143" s="22"/>
      <c r="T143" s="22"/>
      <c r="U143" s="21" t="s">
        <v>99</v>
      </c>
      <c r="V143" s="76" t="s">
        <v>100</v>
      </c>
      <c r="W143" s="76"/>
    </row>
    <row r="144" spans="2:23" x14ac:dyDescent="0.4">
      <c r="B144" s="8" t="s">
        <v>71</v>
      </c>
      <c r="R144" s="74" t="s">
        <v>87</v>
      </c>
      <c r="S144" s="76" t="s">
        <v>88</v>
      </c>
      <c r="T144" s="76"/>
      <c r="U144" s="20" t="s">
        <v>101</v>
      </c>
      <c r="V144" s="76" t="s">
        <v>115</v>
      </c>
      <c r="W144" s="76"/>
    </row>
    <row r="145" spans="2:23" x14ac:dyDescent="0.4">
      <c r="B145" s="8" t="s">
        <v>72</v>
      </c>
      <c r="C145"/>
      <c r="R145" s="74"/>
      <c r="S145" s="76" t="s">
        <v>89</v>
      </c>
      <c r="T145" s="76"/>
      <c r="U145" s="20" t="s">
        <v>102</v>
      </c>
      <c r="V145" s="76" t="s">
        <v>115</v>
      </c>
      <c r="W145" s="76"/>
    </row>
    <row r="146" spans="2:23" x14ac:dyDescent="0.4">
      <c r="B146" s="8" t="s">
        <v>73</v>
      </c>
      <c r="R146" s="75" t="s">
        <v>95</v>
      </c>
      <c r="S146" s="76" t="s">
        <v>90</v>
      </c>
      <c r="T146" s="76"/>
      <c r="U146" s="20" t="s">
        <v>104</v>
      </c>
      <c r="V146" s="76" t="s">
        <v>112</v>
      </c>
      <c r="W146" s="76"/>
    </row>
    <row r="147" spans="2:23" x14ac:dyDescent="0.4">
      <c r="B147" s="8" t="s">
        <v>74</v>
      </c>
      <c r="R147" s="74"/>
      <c r="S147" s="76" t="s">
        <v>91</v>
      </c>
      <c r="T147" s="76"/>
      <c r="U147" s="20" t="s">
        <v>105</v>
      </c>
      <c r="V147" s="76" t="s">
        <v>102</v>
      </c>
      <c r="W147" s="76"/>
    </row>
    <row r="148" spans="2:23" x14ac:dyDescent="0.4">
      <c r="B148" s="8" t="s">
        <v>75</v>
      </c>
      <c r="R148" s="74"/>
      <c r="S148" s="76" t="s">
        <v>92</v>
      </c>
      <c r="T148" s="76"/>
      <c r="U148" s="20" t="s">
        <v>106</v>
      </c>
      <c r="V148" s="76" t="s">
        <v>116</v>
      </c>
      <c r="W148" s="76"/>
    </row>
    <row r="149" spans="2:23" x14ac:dyDescent="0.4">
      <c r="B149" s="8" t="s">
        <v>76</v>
      </c>
      <c r="R149" s="74"/>
      <c r="S149" s="76" t="s">
        <v>93</v>
      </c>
      <c r="T149" s="76"/>
      <c r="U149" s="20" t="s">
        <v>107</v>
      </c>
      <c r="V149" s="76" t="s">
        <v>108</v>
      </c>
      <c r="W149" s="76"/>
    </row>
    <row r="150" spans="2:23" x14ac:dyDescent="0.4">
      <c r="B150" s="23" t="s">
        <v>77</v>
      </c>
      <c r="R150" s="74"/>
      <c r="S150" s="76" t="s">
        <v>94</v>
      </c>
      <c r="T150" s="76"/>
      <c r="U150" s="20" t="s">
        <v>102</v>
      </c>
      <c r="V150" s="76" t="s">
        <v>101</v>
      </c>
      <c r="W150" s="76"/>
    </row>
    <row r="151" spans="2:23" x14ac:dyDescent="0.4">
      <c r="R151" s="73" t="s">
        <v>98</v>
      </c>
      <c r="S151" s="76" t="s">
        <v>96</v>
      </c>
      <c r="T151" s="76"/>
      <c r="U151" s="20" t="s">
        <v>111</v>
      </c>
      <c r="V151" s="76" t="s">
        <v>112</v>
      </c>
      <c r="W151" s="76"/>
    </row>
    <row r="152" spans="2:23" x14ac:dyDescent="0.4">
      <c r="B152" s="8" t="s">
        <v>78</v>
      </c>
      <c r="R152" s="73"/>
      <c r="S152" s="76" t="s">
        <v>97</v>
      </c>
      <c r="T152" s="76"/>
      <c r="U152" s="20" t="s">
        <v>113</v>
      </c>
      <c r="V152" s="76" t="s">
        <v>113</v>
      </c>
      <c r="W152" s="76"/>
    </row>
    <row r="153" spans="2:23" x14ac:dyDescent="0.4">
      <c r="B153" s="8" t="s">
        <v>79</v>
      </c>
      <c r="R153" s="19"/>
      <c r="U153" s="18"/>
      <c r="V153" s="77"/>
      <c r="W153" s="77"/>
    </row>
    <row r="154" spans="2:23" x14ac:dyDescent="0.4">
      <c r="B154" s="8" t="s">
        <v>80</v>
      </c>
      <c r="R154" s="19"/>
      <c r="S154" s="77"/>
      <c r="T154" s="77"/>
      <c r="U154" s="18"/>
      <c r="V154" s="77"/>
      <c r="W154" s="77"/>
    </row>
    <row r="155" spans="2:23" x14ac:dyDescent="0.4">
      <c r="B155" s="8" t="s">
        <v>81</v>
      </c>
      <c r="R155" s="10" t="s">
        <v>103</v>
      </c>
      <c r="U155" s="18"/>
      <c r="V155" s="77"/>
      <c r="W155" s="77"/>
    </row>
    <row r="156" spans="2:23" x14ac:dyDescent="0.4">
      <c r="B156" s="8" t="s">
        <v>82</v>
      </c>
      <c r="R156" s="10" t="s">
        <v>110</v>
      </c>
      <c r="U156" s="18"/>
      <c r="V156" s="77"/>
      <c r="W156" s="77"/>
    </row>
    <row r="157" spans="2:23" x14ac:dyDescent="0.4">
      <c r="B157" s="8" t="s">
        <v>83</v>
      </c>
      <c r="R157" s="10" t="s">
        <v>109</v>
      </c>
    </row>
    <row r="158" spans="2:23" x14ac:dyDescent="0.4">
      <c r="B158" s="8" t="s">
        <v>84</v>
      </c>
      <c r="R158" s="10" t="s">
        <v>114</v>
      </c>
    </row>
    <row r="159" spans="2:23" x14ac:dyDescent="0.4">
      <c r="B159" s="8" t="s">
        <v>85</v>
      </c>
    </row>
    <row r="160" spans="2:23" x14ac:dyDescent="0.4">
      <c r="B160" s="8" t="s">
        <v>86</v>
      </c>
    </row>
    <row r="162" spans="2:5" x14ac:dyDescent="0.4">
      <c r="B162" s="16" t="s">
        <v>117</v>
      </c>
      <c r="C162" s="24"/>
      <c r="D162" s="24"/>
      <c r="E162" s="24"/>
    </row>
    <row r="163" spans="2:5" x14ac:dyDescent="0.4">
      <c r="B163" s="8" t="s">
        <v>118</v>
      </c>
    </row>
    <row r="164" spans="2:5" x14ac:dyDescent="0.4">
      <c r="B164" s="8" t="s">
        <v>119</v>
      </c>
    </row>
    <row r="165" spans="2:5" x14ac:dyDescent="0.4">
      <c r="B165" s="8" t="s">
        <v>120</v>
      </c>
    </row>
    <row r="186" spans="2:16" x14ac:dyDescent="0.4">
      <c r="B186" s="15" t="s">
        <v>121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2:16" x14ac:dyDescent="0.4">
      <c r="B187" s="16" t="s">
        <v>122</v>
      </c>
      <c r="C187" s="24"/>
    </row>
    <row r="188" spans="2:16" x14ac:dyDescent="0.4">
      <c r="B188" s="8" t="s">
        <v>123</v>
      </c>
    </row>
    <row r="189" spans="2:16" x14ac:dyDescent="0.4">
      <c r="B189" s="8" t="s">
        <v>124</v>
      </c>
    </row>
    <row r="190" spans="2:16" x14ac:dyDescent="0.4">
      <c r="B190" s="8" t="s">
        <v>125</v>
      </c>
    </row>
    <row r="191" spans="2:16" x14ac:dyDescent="0.4">
      <c r="B191" s="8" t="s">
        <v>126</v>
      </c>
    </row>
    <row r="193" spans="2:4" x14ac:dyDescent="0.4">
      <c r="B193" s="8" t="s">
        <v>127</v>
      </c>
    </row>
    <row r="194" spans="2:4" x14ac:dyDescent="0.4">
      <c r="B194" s="8" t="s">
        <v>128</v>
      </c>
    </row>
    <row r="196" spans="2:4" x14ac:dyDescent="0.4">
      <c r="B196" s="16" t="s">
        <v>250</v>
      </c>
      <c r="C196" s="24"/>
      <c r="D196" s="24"/>
    </row>
    <row r="212" spans="2:4" x14ac:dyDescent="0.4">
      <c r="B212" s="8" t="s">
        <v>251</v>
      </c>
    </row>
    <row r="213" spans="2:4" x14ac:dyDescent="0.4">
      <c r="B213" s="8" t="s">
        <v>252</v>
      </c>
    </row>
    <row r="214" spans="2:4" x14ac:dyDescent="0.4">
      <c r="B214" s="8" t="s">
        <v>253</v>
      </c>
    </row>
    <row r="215" spans="2:4" x14ac:dyDescent="0.4">
      <c r="B215" s="8" t="s">
        <v>254</v>
      </c>
    </row>
    <row r="218" spans="2:4" x14ac:dyDescent="0.4">
      <c r="B218" s="16" t="s">
        <v>129</v>
      </c>
      <c r="C218" s="24"/>
      <c r="D218" s="24"/>
    </row>
    <row r="219" spans="2:4" x14ac:dyDescent="0.4">
      <c r="B219" s="8" t="s">
        <v>130</v>
      </c>
    </row>
    <row r="220" spans="2:4" x14ac:dyDescent="0.4">
      <c r="B220" s="8" t="s">
        <v>131</v>
      </c>
    </row>
    <row r="221" spans="2:4" x14ac:dyDescent="0.4">
      <c r="B221" s="8" t="s">
        <v>132</v>
      </c>
    </row>
    <row r="222" spans="2:4" x14ac:dyDescent="0.4">
      <c r="B222" s="8" t="s">
        <v>249</v>
      </c>
    </row>
    <row r="237" spans="2:2" x14ac:dyDescent="0.4">
      <c r="B237" s="8" t="s">
        <v>217</v>
      </c>
    </row>
    <row r="238" spans="2:2" x14ac:dyDescent="0.4">
      <c r="B238" s="8" t="s">
        <v>218</v>
      </c>
    </row>
    <row r="239" spans="2:2" x14ac:dyDescent="0.4">
      <c r="B239" s="8" t="s">
        <v>219</v>
      </c>
    </row>
    <row r="241" spans="2:16" x14ac:dyDescent="0.4">
      <c r="B241" s="16" t="s">
        <v>133</v>
      </c>
      <c r="C241" s="24"/>
      <c r="D241" s="11"/>
      <c r="E241" s="11"/>
    </row>
    <row r="242" spans="2:16" x14ac:dyDescent="0.4">
      <c r="B242" s="8" t="s">
        <v>134</v>
      </c>
    </row>
    <row r="243" spans="2:16" x14ac:dyDescent="0.4">
      <c r="B243" s="8" t="s">
        <v>135</v>
      </c>
    </row>
    <row r="244" spans="2:16" x14ac:dyDescent="0.4">
      <c r="B244" s="8" t="s">
        <v>136</v>
      </c>
    </row>
    <row r="245" spans="2:16" x14ac:dyDescent="0.4">
      <c r="B245" s="8" t="s">
        <v>137</v>
      </c>
    </row>
    <row r="247" spans="2:16" x14ac:dyDescent="0.4">
      <c r="B247" s="15" t="s">
        <v>201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6"/>
    </row>
    <row r="248" spans="2:16" x14ac:dyDescent="0.4">
      <c r="B248" s="16" t="s">
        <v>202</v>
      </c>
      <c r="C248" s="24"/>
    </row>
    <row r="249" spans="2:16" x14ac:dyDescent="0.4">
      <c r="B249" s="8" t="s">
        <v>206</v>
      </c>
    </row>
    <row r="250" spans="2:16" x14ac:dyDescent="0.4">
      <c r="B250" s="8" t="s">
        <v>207</v>
      </c>
    </row>
    <row r="251" spans="2:16" x14ac:dyDescent="0.4">
      <c r="B251" s="8" t="s">
        <v>210</v>
      </c>
    </row>
    <row r="252" spans="2:16" x14ac:dyDescent="0.4">
      <c r="B252" s="8" t="s">
        <v>212</v>
      </c>
    </row>
    <row r="253" spans="2:16" x14ac:dyDescent="0.4">
      <c r="B253" s="8" t="s">
        <v>211</v>
      </c>
    </row>
    <row r="254" spans="2:16" x14ac:dyDescent="0.4">
      <c r="B254" s="8" t="s">
        <v>208</v>
      </c>
    </row>
    <row r="255" spans="2:16" x14ac:dyDescent="0.4">
      <c r="B255" s="8" t="s">
        <v>209</v>
      </c>
    </row>
    <row r="257" spans="2:2" x14ac:dyDescent="0.4">
      <c r="B257" s="8" t="s">
        <v>213</v>
      </c>
    </row>
    <row r="258" spans="2:2" x14ac:dyDescent="0.4">
      <c r="B258" s="8" t="s">
        <v>214</v>
      </c>
    </row>
    <row r="259" spans="2:2" x14ac:dyDescent="0.4">
      <c r="B259" s="8" t="s">
        <v>215</v>
      </c>
    </row>
    <row r="260" spans="2:2" x14ac:dyDescent="0.4">
      <c r="B260" s="8" t="s">
        <v>216</v>
      </c>
    </row>
    <row r="262" spans="2:2" x14ac:dyDescent="0.4">
      <c r="B262" s="8" t="s">
        <v>255</v>
      </c>
    </row>
    <row r="263" spans="2:2" x14ac:dyDescent="0.4">
      <c r="B263" s="8" t="s">
        <v>256</v>
      </c>
    </row>
    <row r="264" spans="2:2" x14ac:dyDescent="0.4">
      <c r="B264" s="8" t="s">
        <v>362</v>
      </c>
    </row>
    <row r="265" spans="2:2" x14ac:dyDescent="0.4">
      <c r="B265" s="8" t="s">
        <v>257</v>
      </c>
    </row>
    <row r="266" spans="2:2" x14ac:dyDescent="0.4">
      <c r="B266" s="8" t="s">
        <v>258</v>
      </c>
    </row>
    <row r="290" spans="2:2" x14ac:dyDescent="0.4">
      <c r="B290" s="8" t="s">
        <v>225</v>
      </c>
    </row>
    <row r="291" spans="2:2" x14ac:dyDescent="0.4">
      <c r="B291" s="8" t="s">
        <v>226</v>
      </c>
    </row>
    <row r="292" spans="2:2" x14ac:dyDescent="0.4">
      <c r="B292" s="8" t="s">
        <v>227</v>
      </c>
    </row>
    <row r="293" spans="2:2" x14ac:dyDescent="0.4">
      <c r="B293" s="8" t="s">
        <v>228</v>
      </c>
    </row>
    <row r="294" spans="2:2" x14ac:dyDescent="0.4">
      <c r="B294" s="8" t="s">
        <v>229</v>
      </c>
    </row>
    <row r="295" spans="2:2" x14ac:dyDescent="0.4">
      <c r="B295" s="8" t="s">
        <v>230</v>
      </c>
    </row>
    <row r="296" spans="2:2" x14ac:dyDescent="0.4">
      <c r="B296" s="8" t="s">
        <v>231</v>
      </c>
    </row>
    <row r="298" spans="2:2" x14ac:dyDescent="0.4">
      <c r="B298" s="16" t="s">
        <v>4</v>
      </c>
    </row>
    <row r="299" spans="2:2" x14ac:dyDescent="0.4">
      <c r="B299" s="8" t="s">
        <v>232</v>
      </c>
    </row>
    <row r="300" spans="2:2" x14ac:dyDescent="0.4">
      <c r="B300" s="8" t="s">
        <v>233</v>
      </c>
    </row>
    <row r="301" spans="2:2" x14ac:dyDescent="0.4">
      <c r="B301" s="8" t="s">
        <v>235</v>
      </c>
    </row>
    <row r="302" spans="2:2" x14ac:dyDescent="0.4">
      <c r="B302" s="8" t="s">
        <v>236</v>
      </c>
    </row>
    <row r="303" spans="2:2" x14ac:dyDescent="0.4">
      <c r="B303" s="8" t="s">
        <v>237</v>
      </c>
    </row>
    <row r="304" spans="2:2" x14ac:dyDescent="0.4">
      <c r="B304" s="8" t="s">
        <v>238</v>
      </c>
    </row>
    <row r="306" spans="2:16" x14ac:dyDescent="0.4">
      <c r="B306" s="16" t="s">
        <v>5</v>
      </c>
      <c r="C306" s="11"/>
    </row>
    <row r="307" spans="2:16" x14ac:dyDescent="0.4">
      <c r="B307" s="8" t="s">
        <v>239</v>
      </c>
    </row>
    <row r="308" spans="2:16" x14ac:dyDescent="0.4">
      <c r="B308" s="8" t="s">
        <v>240</v>
      </c>
    </row>
    <row r="309" spans="2:16" x14ac:dyDescent="0.4">
      <c r="B309" s="8" t="s">
        <v>246</v>
      </c>
    </row>
    <row r="310" spans="2:16" x14ac:dyDescent="0.4">
      <c r="B310" s="8" t="s">
        <v>247</v>
      </c>
    </row>
    <row r="311" spans="2:16" x14ac:dyDescent="0.4">
      <c r="B311" s="8" t="s">
        <v>248</v>
      </c>
    </row>
    <row r="313" spans="2:16" x14ac:dyDescent="0.4">
      <c r="B313" s="15" t="s">
        <v>264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2:16" x14ac:dyDescent="0.4">
      <c r="B314" s="16" t="s">
        <v>265</v>
      </c>
      <c r="C314" s="11"/>
      <c r="D314" s="11"/>
      <c r="E314" s="7" t="s">
        <v>308</v>
      </c>
    </row>
    <row r="315" spans="2:16" x14ac:dyDescent="0.4">
      <c r="B315" s="50" t="s">
        <v>293</v>
      </c>
      <c r="C315" s="49"/>
      <c r="D315" s="38">
        <v>43466</v>
      </c>
      <c r="E315" s="38">
        <v>43831</v>
      </c>
      <c r="F315" s="38">
        <v>44197</v>
      </c>
      <c r="G315" s="38">
        <v>44562</v>
      </c>
      <c r="H315" s="38">
        <v>44927</v>
      </c>
    </row>
    <row r="316" spans="2:16" x14ac:dyDescent="0.4">
      <c r="B316" s="51" t="s">
        <v>266</v>
      </c>
      <c r="D316" s="40">
        <v>421.39940000000001</v>
      </c>
      <c r="E316" s="40">
        <v>577.33989999999994</v>
      </c>
      <c r="F316" s="40">
        <v>674.21820000000002</v>
      </c>
      <c r="G316" s="40">
        <v>612.14380000000006</v>
      </c>
      <c r="H316" s="40">
        <v>603.72249999999997</v>
      </c>
    </row>
    <row r="317" spans="2:16" x14ac:dyDescent="0.4">
      <c r="B317" s="52" t="s">
        <v>267</v>
      </c>
      <c r="D317" s="41">
        <v>0.28050000000000003</v>
      </c>
      <c r="E317" s="41">
        <v>0.37009999999999998</v>
      </c>
      <c r="F317" s="41">
        <v>0.1678</v>
      </c>
      <c r="G317" s="41">
        <v>-9.2100000000000001E-2</v>
      </c>
      <c r="H317" s="41">
        <v>-1.38E-2</v>
      </c>
    </row>
    <row r="318" spans="2:16" x14ac:dyDescent="0.4">
      <c r="B318" s="53" t="s">
        <v>268</v>
      </c>
      <c r="D318" s="42"/>
      <c r="E318" s="42"/>
      <c r="F318" s="42"/>
      <c r="G318" s="42"/>
      <c r="H318" s="42"/>
    </row>
    <row r="319" spans="2:16" x14ac:dyDescent="0.4">
      <c r="B319" s="54" t="s">
        <v>269</v>
      </c>
      <c r="D319" s="43">
        <v>348.68</v>
      </c>
      <c r="E319" s="43">
        <v>508.18</v>
      </c>
      <c r="F319" s="43">
        <v>607.84</v>
      </c>
      <c r="G319" s="43">
        <v>536.70000000000005</v>
      </c>
      <c r="H319" s="43">
        <v>517.33000000000004</v>
      </c>
    </row>
    <row r="320" spans="2:16" x14ac:dyDescent="0.4">
      <c r="B320" s="54" t="s">
        <v>270</v>
      </c>
      <c r="D320" s="43">
        <v>70.930000000000007</v>
      </c>
      <c r="E320" s="43">
        <v>65.45</v>
      </c>
      <c r="F320" s="43">
        <v>56.8</v>
      </c>
      <c r="G320" s="43">
        <v>55.84</v>
      </c>
      <c r="H320" s="43">
        <v>47.45</v>
      </c>
    </row>
    <row r="321" spans="2:8" x14ac:dyDescent="0.4">
      <c r="B321" s="54" t="s">
        <v>271</v>
      </c>
      <c r="D321" s="43">
        <v>1.79</v>
      </c>
      <c r="E321" s="43">
        <v>3.71</v>
      </c>
      <c r="F321" s="43">
        <v>9.58</v>
      </c>
      <c r="G321" s="43">
        <v>19.600000000000001</v>
      </c>
      <c r="H321" s="43">
        <v>38.94</v>
      </c>
    </row>
    <row r="322" spans="2:8" x14ac:dyDescent="0.4">
      <c r="B322" s="55" t="s">
        <v>272</v>
      </c>
      <c r="D322" s="44">
        <v>421.39940000000001</v>
      </c>
      <c r="E322" s="44">
        <v>577.33989999999994</v>
      </c>
      <c r="F322" s="44">
        <v>674.21820000000002</v>
      </c>
      <c r="G322" s="44">
        <v>612.14380000000006</v>
      </c>
      <c r="H322" s="44">
        <v>603.72249999999997</v>
      </c>
    </row>
    <row r="323" spans="2:8" x14ac:dyDescent="0.4">
      <c r="B323" s="52" t="s">
        <v>273</v>
      </c>
      <c r="D323" s="41">
        <v>1</v>
      </c>
      <c r="E323" s="41">
        <v>1</v>
      </c>
      <c r="F323" s="41">
        <v>1</v>
      </c>
      <c r="G323" s="41">
        <v>1</v>
      </c>
      <c r="H323" s="41">
        <v>1</v>
      </c>
    </row>
    <row r="324" spans="2:8" x14ac:dyDescent="0.4">
      <c r="B324" s="51" t="s">
        <v>274</v>
      </c>
      <c r="D324" s="40">
        <v>79.137500000000003</v>
      </c>
      <c r="E324" s="40">
        <v>131.4701</v>
      </c>
      <c r="F324" s="40">
        <v>151.4563</v>
      </c>
      <c r="G324" s="40">
        <v>58.598799999999997</v>
      </c>
      <c r="H324" s="40">
        <v>34.865499999999997</v>
      </c>
    </row>
    <row r="325" spans="2:8" x14ac:dyDescent="0.4">
      <c r="B325" s="52" t="s">
        <v>275</v>
      </c>
      <c r="D325" s="41">
        <v>0.18779999999999999</v>
      </c>
      <c r="E325" s="41">
        <v>0.22770000000000001</v>
      </c>
      <c r="F325" s="41">
        <v>0.22459999999999999</v>
      </c>
      <c r="G325" s="41">
        <v>9.5699999999999993E-2</v>
      </c>
      <c r="H325" s="41">
        <v>5.7799999999999997E-2</v>
      </c>
    </row>
    <row r="326" spans="2:8" x14ac:dyDescent="0.4">
      <c r="B326" s="52" t="s">
        <v>267</v>
      </c>
      <c r="D326" s="41">
        <v>0.36409999999999998</v>
      </c>
      <c r="E326" s="41">
        <v>0.6613</v>
      </c>
      <c r="F326" s="41">
        <v>0.152</v>
      </c>
      <c r="G326" s="41">
        <v>-0.61309999999999998</v>
      </c>
      <c r="H326" s="41">
        <v>-0.40500000000000003</v>
      </c>
    </row>
    <row r="327" spans="2:8" x14ac:dyDescent="0.4">
      <c r="B327" s="55" t="s">
        <v>276</v>
      </c>
      <c r="D327" s="44">
        <v>81.679199999999994</v>
      </c>
      <c r="E327" s="44">
        <v>134.48840000000001</v>
      </c>
      <c r="F327" s="44">
        <v>164.75139999999999</v>
      </c>
      <c r="G327" s="44">
        <v>81.293700000000001</v>
      </c>
      <c r="H327" s="44">
        <v>56.272399999999998</v>
      </c>
    </row>
    <row r="328" spans="2:8" x14ac:dyDescent="0.4">
      <c r="B328" s="52" t="s">
        <v>277</v>
      </c>
      <c r="D328" s="41">
        <v>0.1938</v>
      </c>
      <c r="E328" s="41">
        <v>0.2329</v>
      </c>
      <c r="F328" s="41">
        <v>0.24440000000000001</v>
      </c>
      <c r="G328" s="41">
        <v>0.1328</v>
      </c>
      <c r="H328" s="41">
        <v>9.3200000000000005E-2</v>
      </c>
    </row>
    <row r="329" spans="2:8" x14ac:dyDescent="0.4">
      <c r="B329" s="55" t="s">
        <v>278</v>
      </c>
      <c r="D329" s="44">
        <v>81.878900000000002</v>
      </c>
      <c r="E329" s="44">
        <v>137.2902</v>
      </c>
      <c r="F329" s="44">
        <v>196.16249999999999</v>
      </c>
      <c r="G329" s="44">
        <v>69.533699999999996</v>
      </c>
      <c r="H329" s="44">
        <v>41.201700000000002</v>
      </c>
    </row>
    <row r="330" spans="2:8" x14ac:dyDescent="0.4">
      <c r="B330" s="51" t="s">
        <v>279</v>
      </c>
      <c r="D330" s="40">
        <v>48.524799999999999</v>
      </c>
      <c r="E330" s="40">
        <v>108.67449999999999</v>
      </c>
      <c r="F330" s="40">
        <v>155.03059999999999</v>
      </c>
      <c r="G330" s="40">
        <v>61.423900000000003</v>
      </c>
      <c r="H330" s="40">
        <v>39.619599999999998</v>
      </c>
    </row>
    <row r="331" spans="2:8" x14ac:dyDescent="0.4">
      <c r="B331" s="52" t="s">
        <v>280</v>
      </c>
      <c r="D331" s="41">
        <v>0.1152</v>
      </c>
      <c r="E331" s="41">
        <v>0.18820000000000001</v>
      </c>
      <c r="F331" s="41">
        <v>0.22989999999999999</v>
      </c>
      <c r="G331" s="41">
        <v>0.1003</v>
      </c>
      <c r="H331" s="41">
        <v>6.5600000000000006E-2</v>
      </c>
    </row>
    <row r="332" spans="2:8" x14ac:dyDescent="0.4">
      <c r="B332" s="52" t="s">
        <v>267</v>
      </c>
      <c r="D332" s="41">
        <v>-1.32E-2</v>
      </c>
      <c r="E332" s="41">
        <v>1.2396</v>
      </c>
      <c r="F332" s="41">
        <v>0.42659999999999998</v>
      </c>
      <c r="G332" s="41">
        <v>-0.6038</v>
      </c>
      <c r="H332" s="41">
        <v>-0.35499999999999998</v>
      </c>
    </row>
    <row r="333" spans="2:8" x14ac:dyDescent="0.4">
      <c r="B333" s="56" t="s">
        <v>281</v>
      </c>
      <c r="D333" s="45">
        <v>48.524799999999999</v>
      </c>
      <c r="E333" s="45">
        <v>108.67449999999999</v>
      </c>
      <c r="F333" s="45">
        <v>151.0034</v>
      </c>
      <c r="G333" s="45">
        <v>61.439900000000002</v>
      </c>
      <c r="H333" s="45">
        <v>40.019199999999998</v>
      </c>
    </row>
    <row r="334" spans="2:8" x14ac:dyDescent="0.4">
      <c r="B334" s="57"/>
      <c r="D334" s="39"/>
      <c r="E334" s="39"/>
      <c r="F334" s="39"/>
      <c r="G334" s="39"/>
      <c r="H334" s="39"/>
    </row>
    <row r="335" spans="2:8" x14ac:dyDescent="0.4">
      <c r="B335" s="55" t="s">
        <v>282</v>
      </c>
      <c r="D335" s="44">
        <v>50.353299999999997</v>
      </c>
      <c r="E335" s="44">
        <v>123.8326</v>
      </c>
      <c r="F335" s="44">
        <v>130.1994</v>
      </c>
      <c r="G335" s="44">
        <v>54.442700000000002</v>
      </c>
      <c r="H335" s="44">
        <v>46.783700000000003</v>
      </c>
    </row>
    <row r="336" spans="2:8" x14ac:dyDescent="0.4">
      <c r="B336" s="54" t="s">
        <v>283</v>
      </c>
      <c r="D336" s="43">
        <v>2.5417000000000001</v>
      </c>
      <c r="E336" s="43">
        <v>3.0183</v>
      </c>
      <c r="F336" s="43">
        <v>13.2951</v>
      </c>
      <c r="G336" s="43">
        <v>22.694900000000001</v>
      </c>
      <c r="H336" s="43">
        <v>21.4069</v>
      </c>
    </row>
    <row r="337" spans="2:10" x14ac:dyDescent="0.4">
      <c r="B337" s="58" t="s">
        <v>284</v>
      </c>
      <c r="D337" s="46">
        <v>-67.400099999999995</v>
      </c>
      <c r="E337" s="46">
        <v>-52.969000000000001</v>
      </c>
      <c r="F337" s="46">
        <v>-114.7599</v>
      </c>
      <c r="G337" s="46">
        <v>-96.227400000000003</v>
      </c>
      <c r="H337" s="46">
        <v>-51.9133</v>
      </c>
    </row>
    <row r="338" spans="2:10" x14ac:dyDescent="0.4">
      <c r="B338" s="54" t="s">
        <v>285</v>
      </c>
      <c r="D338" s="43">
        <v>7.0086000000000004</v>
      </c>
      <c r="E338" s="43">
        <v>6.6902999999999997</v>
      </c>
      <c r="F338" s="43">
        <v>2.3912</v>
      </c>
      <c r="G338" s="43">
        <v>4.2333999999999996</v>
      </c>
      <c r="H338" s="43">
        <v>1.7551000000000001</v>
      </c>
      <c r="J338" s="7" t="s">
        <v>300</v>
      </c>
    </row>
    <row r="339" spans="2:10" x14ac:dyDescent="0.4">
      <c r="B339" s="59" t="s">
        <v>286</v>
      </c>
      <c r="D339" s="47">
        <v>16.5883</v>
      </c>
      <c r="E339" s="47">
        <v>-25.270199999999999</v>
      </c>
      <c r="F339" s="47">
        <v>8.1876999999999995</v>
      </c>
      <c r="G339" s="47">
        <v>-10.7149</v>
      </c>
      <c r="H339" s="47">
        <v>-2.5678999999999998</v>
      </c>
    </row>
    <row r="340" spans="2:10" x14ac:dyDescent="0.4">
      <c r="B340" s="57"/>
      <c r="D340" s="39"/>
      <c r="E340" s="39"/>
      <c r="F340" s="39"/>
      <c r="G340" s="39"/>
      <c r="H340" s="39"/>
    </row>
    <row r="341" spans="2:10" x14ac:dyDescent="0.4">
      <c r="B341" s="55" t="s">
        <v>287</v>
      </c>
      <c r="D341" s="44">
        <v>534.49599999999998</v>
      </c>
      <c r="E341" s="44">
        <v>637.25229999999999</v>
      </c>
      <c r="F341" s="44">
        <v>881.7627</v>
      </c>
      <c r="G341" s="44">
        <v>939.47410000000002</v>
      </c>
      <c r="H341" s="44">
        <v>986.60400000000004</v>
      </c>
    </row>
    <row r="342" spans="2:10" x14ac:dyDescent="0.4">
      <c r="B342" s="58" t="s">
        <v>288</v>
      </c>
      <c r="D342" s="46">
        <v>119.28149999999999</v>
      </c>
      <c r="E342" s="46">
        <v>116.9616</v>
      </c>
      <c r="F342" s="46">
        <v>182.2465</v>
      </c>
      <c r="G342" s="46">
        <v>175.3631</v>
      </c>
      <c r="H342" s="46">
        <v>176.31989999999999</v>
      </c>
    </row>
    <row r="343" spans="2:10" x14ac:dyDescent="0.4">
      <c r="B343" s="58" t="s">
        <v>289</v>
      </c>
      <c r="D343" s="46">
        <v>415.21440000000001</v>
      </c>
      <c r="E343" s="46">
        <v>520.29070000000002</v>
      </c>
      <c r="F343" s="46">
        <v>699.51620000000003</v>
      </c>
      <c r="G343" s="46">
        <v>764.11090000000002</v>
      </c>
      <c r="H343" s="46">
        <v>810.28420000000006</v>
      </c>
    </row>
    <row r="344" spans="2:10" x14ac:dyDescent="0.4">
      <c r="B344" s="58" t="s">
        <v>290</v>
      </c>
      <c r="D344" s="46">
        <v>415.21440000000001</v>
      </c>
      <c r="E344" s="46">
        <v>520.29070000000002</v>
      </c>
      <c r="F344" s="46">
        <v>685.27940000000001</v>
      </c>
      <c r="G344" s="46">
        <v>738.89970000000005</v>
      </c>
      <c r="H344" s="46">
        <v>801.4239</v>
      </c>
    </row>
    <row r="345" spans="2:10" x14ac:dyDescent="0.4">
      <c r="B345" s="58" t="s">
        <v>291</v>
      </c>
      <c r="D345" s="48">
        <v>0.2873</v>
      </c>
      <c r="E345" s="48">
        <v>0.2248</v>
      </c>
      <c r="F345" s="48">
        <v>0.26050000000000001</v>
      </c>
      <c r="G345" s="48">
        <v>0.22950000000000001</v>
      </c>
      <c r="H345" s="48">
        <v>0.21759999999999999</v>
      </c>
    </row>
    <row r="346" spans="2:10" x14ac:dyDescent="0.4">
      <c r="B346" s="59" t="s">
        <v>292</v>
      </c>
      <c r="D346" s="47">
        <v>-347.01889999999997</v>
      </c>
      <c r="E346" s="47">
        <v>-465.95319999999998</v>
      </c>
      <c r="F346" s="47">
        <v>-463.62900000000002</v>
      </c>
      <c r="G346" s="47">
        <v>-421.1739</v>
      </c>
      <c r="H346" s="47">
        <v>-463.23599999999999</v>
      </c>
    </row>
    <row r="348" spans="2:10" x14ac:dyDescent="0.4">
      <c r="B348" s="8" t="s">
        <v>294</v>
      </c>
    </row>
    <row r="349" spans="2:10" x14ac:dyDescent="0.4">
      <c r="B349" s="8" t="s">
        <v>295</v>
      </c>
    </row>
    <row r="350" spans="2:10" x14ac:dyDescent="0.4">
      <c r="B350" s="8" t="s">
        <v>296</v>
      </c>
    </row>
    <row r="351" spans="2:10" x14ac:dyDescent="0.4">
      <c r="B351" s="8" t="s">
        <v>297</v>
      </c>
    </row>
    <row r="352" spans="2:10" x14ac:dyDescent="0.4">
      <c r="B352" s="8" t="s">
        <v>298</v>
      </c>
    </row>
    <row r="353" spans="2:8" x14ac:dyDescent="0.4">
      <c r="B353" s="8" t="s">
        <v>299</v>
      </c>
    </row>
    <row r="355" spans="2:8" x14ac:dyDescent="0.4">
      <c r="B355" s="8" t="s">
        <v>301</v>
      </c>
    </row>
    <row r="356" spans="2:8" x14ac:dyDescent="0.4">
      <c r="B356" s="8" t="s">
        <v>302</v>
      </c>
    </row>
    <row r="357" spans="2:8" x14ac:dyDescent="0.4">
      <c r="B357" s="8" t="s">
        <v>303</v>
      </c>
    </row>
    <row r="358" spans="2:8" x14ac:dyDescent="0.4">
      <c r="B358" s="8" t="s">
        <v>304</v>
      </c>
    </row>
    <row r="359" spans="2:8" x14ac:dyDescent="0.4">
      <c r="B359" s="8" t="s">
        <v>305</v>
      </c>
    </row>
    <row r="361" spans="2:8" x14ac:dyDescent="0.4">
      <c r="B361" s="16" t="s">
        <v>306</v>
      </c>
      <c r="C361" s="24"/>
      <c r="D361" s="11"/>
      <c r="E361" s="7" t="s">
        <v>307</v>
      </c>
    </row>
    <row r="362" spans="2:8" x14ac:dyDescent="0.4">
      <c r="B362" s="60" t="s">
        <v>293</v>
      </c>
      <c r="C362" s="49"/>
      <c r="D362" s="38">
        <v>43466</v>
      </c>
      <c r="E362" s="38">
        <v>43831</v>
      </c>
      <c r="F362" s="38">
        <v>44197</v>
      </c>
      <c r="G362" s="38">
        <v>44562</v>
      </c>
      <c r="H362" s="38">
        <v>44927</v>
      </c>
    </row>
    <row r="363" spans="2:8" x14ac:dyDescent="0.4">
      <c r="B363" s="51" t="s">
        <v>266</v>
      </c>
      <c r="D363" s="40">
        <v>4686.6067999999996</v>
      </c>
      <c r="E363" s="40">
        <v>5257.2945</v>
      </c>
      <c r="F363" s="40">
        <v>4871.1352999999999</v>
      </c>
      <c r="G363" s="40">
        <v>6979.4582</v>
      </c>
      <c r="H363" s="40">
        <v>7531.4575000000004</v>
      </c>
    </row>
    <row r="364" spans="2:8" x14ac:dyDescent="0.4">
      <c r="B364" s="52" t="s">
        <v>267</v>
      </c>
      <c r="D364" s="41">
        <v>0.2346</v>
      </c>
      <c r="E364" s="41">
        <v>0.12180000000000001</v>
      </c>
      <c r="F364" s="41">
        <v>-7.3499999999999996E-2</v>
      </c>
      <c r="G364" s="41">
        <v>0.43280000000000002</v>
      </c>
      <c r="H364" s="41">
        <v>7.9100000000000004E-2</v>
      </c>
    </row>
    <row r="365" spans="2:8" x14ac:dyDescent="0.4">
      <c r="B365" s="53" t="s">
        <v>268</v>
      </c>
      <c r="D365" s="42"/>
      <c r="E365" s="42"/>
      <c r="F365" s="42"/>
      <c r="G365" s="42"/>
      <c r="H365" s="42"/>
    </row>
    <row r="366" spans="2:8" x14ac:dyDescent="0.4">
      <c r="B366" s="54" t="s">
        <v>309</v>
      </c>
      <c r="D366" s="43"/>
      <c r="E366" s="43"/>
      <c r="F366" s="43"/>
      <c r="G366" s="43"/>
      <c r="H366" s="43"/>
    </row>
    <row r="367" spans="2:8" x14ac:dyDescent="0.4">
      <c r="B367" s="54" t="s">
        <v>310</v>
      </c>
      <c r="D367" s="43">
        <v>1608.03</v>
      </c>
      <c r="E367" s="43">
        <v>2277.0700000000002</v>
      </c>
      <c r="F367" s="43">
        <v>1829.28</v>
      </c>
      <c r="G367" s="43">
        <v>3685.76</v>
      </c>
      <c r="H367" s="43">
        <v>4529.8599999999997</v>
      </c>
    </row>
    <row r="368" spans="2:8" x14ac:dyDescent="0.4">
      <c r="B368" s="54" t="s">
        <v>311</v>
      </c>
      <c r="D368" s="43">
        <v>3078.58</v>
      </c>
      <c r="E368" s="43">
        <v>2980.22</v>
      </c>
      <c r="F368" s="43">
        <v>3041.86</v>
      </c>
      <c r="G368" s="43">
        <v>3293.7</v>
      </c>
      <c r="H368" s="43">
        <v>3001.6</v>
      </c>
    </row>
    <row r="369" spans="2:8" x14ac:dyDescent="0.4">
      <c r="B369" s="54" t="s">
        <v>312</v>
      </c>
      <c r="D369" s="43"/>
      <c r="E369" s="43"/>
      <c r="F369" s="43"/>
      <c r="G369" s="43"/>
      <c r="H369" s="43"/>
    </row>
    <row r="370" spans="2:8" x14ac:dyDescent="0.4">
      <c r="B370" s="54" t="s">
        <v>313</v>
      </c>
      <c r="D370" s="43">
        <v>2086.63</v>
      </c>
      <c r="E370" s="43">
        <v>1969.65</v>
      </c>
      <c r="F370" s="43">
        <v>1612.95</v>
      </c>
      <c r="G370" s="43">
        <v>1925.21</v>
      </c>
      <c r="H370" s="43">
        <v>1540.52</v>
      </c>
    </row>
    <row r="371" spans="2:8" x14ac:dyDescent="0.4">
      <c r="B371" s="54" t="s">
        <v>314</v>
      </c>
      <c r="D371" s="43">
        <v>2192.5</v>
      </c>
      <c r="E371" s="43">
        <v>2797.27</v>
      </c>
      <c r="F371" s="43">
        <v>2755.3</v>
      </c>
      <c r="G371" s="43">
        <v>4802.5</v>
      </c>
      <c r="H371" s="43">
        <v>5889.49</v>
      </c>
    </row>
    <row r="372" spans="2:8" x14ac:dyDescent="0.4">
      <c r="B372" s="54" t="s">
        <v>315</v>
      </c>
      <c r="D372" s="43">
        <v>407.48</v>
      </c>
      <c r="E372" s="43">
        <v>490.37</v>
      </c>
      <c r="F372" s="43">
        <v>502.89</v>
      </c>
      <c r="G372" s="43">
        <v>251.75</v>
      </c>
      <c r="H372" s="43">
        <v>101.45</v>
      </c>
    </row>
    <row r="373" spans="2:8" x14ac:dyDescent="0.4">
      <c r="B373" s="55" t="s">
        <v>272</v>
      </c>
      <c r="D373" s="44">
        <v>478.83460000000002</v>
      </c>
      <c r="E373" s="44">
        <v>747.70770000000005</v>
      </c>
      <c r="F373" s="44">
        <v>797.65279999999996</v>
      </c>
      <c r="G373" s="44">
        <v>1000.0176</v>
      </c>
      <c r="H373" s="44">
        <v>878.67619999999999</v>
      </c>
    </row>
    <row r="374" spans="2:8" x14ac:dyDescent="0.4">
      <c r="B374" s="52" t="s">
        <v>273</v>
      </c>
      <c r="D374" s="41">
        <v>0.1022</v>
      </c>
      <c r="E374" s="41">
        <v>0.14219999999999999</v>
      </c>
      <c r="F374" s="41">
        <v>0.1638</v>
      </c>
      <c r="G374" s="41">
        <v>0.14330000000000001</v>
      </c>
      <c r="H374" s="41">
        <v>0.1167</v>
      </c>
    </row>
    <row r="375" spans="2:8" x14ac:dyDescent="0.4">
      <c r="B375" s="51" t="s">
        <v>274</v>
      </c>
      <c r="D375" s="40">
        <v>287.01609999999999</v>
      </c>
      <c r="E375" s="40">
        <v>491.17059999999998</v>
      </c>
      <c r="F375" s="40">
        <v>525.76800000000003</v>
      </c>
      <c r="G375" s="40">
        <v>652.19470000000001</v>
      </c>
      <c r="H375" s="40">
        <v>558.7106</v>
      </c>
    </row>
    <row r="376" spans="2:8" x14ac:dyDescent="0.4">
      <c r="B376" s="52" t="s">
        <v>275</v>
      </c>
      <c r="D376" s="41">
        <v>6.1199999999999997E-2</v>
      </c>
      <c r="E376" s="41">
        <v>9.3399999999999997E-2</v>
      </c>
      <c r="F376" s="41">
        <v>0.1079</v>
      </c>
      <c r="G376" s="41">
        <v>9.3399999999999997E-2</v>
      </c>
      <c r="H376" s="41">
        <v>7.4200000000000002E-2</v>
      </c>
    </row>
    <row r="377" spans="2:8" x14ac:dyDescent="0.4">
      <c r="B377" s="52" t="s">
        <v>267</v>
      </c>
      <c r="D377" s="41">
        <v>-0.28050000000000003</v>
      </c>
      <c r="E377" s="41">
        <v>0.71130000000000004</v>
      </c>
      <c r="F377" s="41">
        <v>7.0400000000000004E-2</v>
      </c>
      <c r="G377" s="41">
        <v>0.24049999999999999</v>
      </c>
      <c r="H377" s="41">
        <v>-0.14330000000000001</v>
      </c>
    </row>
    <row r="378" spans="2:8" x14ac:dyDescent="0.4">
      <c r="B378" s="55" t="s">
        <v>276</v>
      </c>
      <c r="D378" s="44">
        <v>1455.4305999999999</v>
      </c>
      <c r="E378" s="44">
        <v>1653.2055</v>
      </c>
      <c r="F378" s="44">
        <v>1516.4808</v>
      </c>
      <c r="G378" s="44">
        <v>2185.2566999999999</v>
      </c>
      <c r="H378" s="44">
        <v>2419.8588</v>
      </c>
    </row>
    <row r="379" spans="2:8" x14ac:dyDescent="0.4">
      <c r="B379" s="52" t="s">
        <v>277</v>
      </c>
      <c r="D379" s="41">
        <v>0.31059999999999999</v>
      </c>
      <c r="E379" s="41">
        <v>0.3145</v>
      </c>
      <c r="F379" s="41">
        <v>0.31130000000000002</v>
      </c>
      <c r="G379" s="41">
        <v>0.31309999999999999</v>
      </c>
      <c r="H379" s="41">
        <v>0.32129999999999997</v>
      </c>
    </row>
    <row r="380" spans="2:8" x14ac:dyDescent="0.4">
      <c r="B380" s="55" t="s">
        <v>278</v>
      </c>
      <c r="D380" s="44">
        <v>330.54090000000002</v>
      </c>
      <c r="E380" s="44">
        <v>415.36200000000002</v>
      </c>
      <c r="F380" s="44">
        <v>520.08439999999996</v>
      </c>
      <c r="G380" s="44">
        <v>586.19870000000003</v>
      </c>
      <c r="H380" s="44">
        <v>372.16320000000002</v>
      </c>
    </row>
    <row r="381" spans="2:8" x14ac:dyDescent="0.4">
      <c r="B381" s="51" t="s">
        <v>279</v>
      </c>
      <c r="D381" s="40">
        <v>264.24610000000001</v>
      </c>
      <c r="E381" s="40">
        <v>296.19310000000002</v>
      </c>
      <c r="F381" s="40">
        <v>390.48169999999999</v>
      </c>
      <c r="G381" s="40">
        <v>505.65</v>
      </c>
      <c r="H381" s="40">
        <v>300.82920000000001</v>
      </c>
    </row>
    <row r="382" spans="2:8" x14ac:dyDescent="0.4">
      <c r="B382" s="52" t="s">
        <v>280</v>
      </c>
      <c r="D382" s="41">
        <v>5.6399999999999999E-2</v>
      </c>
      <c r="E382" s="41">
        <v>5.6300000000000003E-2</v>
      </c>
      <c r="F382" s="41">
        <v>8.0199999999999994E-2</v>
      </c>
      <c r="G382" s="41">
        <v>7.2400000000000006E-2</v>
      </c>
      <c r="H382" s="41">
        <v>3.9899999999999998E-2</v>
      </c>
    </row>
    <row r="383" spans="2:8" x14ac:dyDescent="0.4">
      <c r="B383" s="52" t="s">
        <v>267</v>
      </c>
      <c r="D383" s="41">
        <v>-0.2626</v>
      </c>
      <c r="E383" s="41">
        <v>0.12089999999999999</v>
      </c>
      <c r="F383" s="41">
        <v>0.31830000000000003</v>
      </c>
      <c r="G383" s="41">
        <v>0.2949</v>
      </c>
      <c r="H383" s="41">
        <v>-0.40510000000000002</v>
      </c>
    </row>
    <row r="384" spans="2:8" x14ac:dyDescent="0.4">
      <c r="B384" s="56" t="s">
        <v>281</v>
      </c>
      <c r="D384" s="45">
        <v>264.24610000000001</v>
      </c>
      <c r="E384" s="45">
        <v>296.19310000000002</v>
      </c>
      <c r="F384" s="45">
        <v>390.48169999999999</v>
      </c>
      <c r="G384" s="45">
        <v>505.65</v>
      </c>
      <c r="H384" s="45">
        <v>300.82920000000001</v>
      </c>
    </row>
    <row r="385" spans="2:10" x14ac:dyDescent="0.4">
      <c r="B385" s="55" t="s">
        <v>282</v>
      </c>
      <c r="D385" s="44">
        <v>-121.761</v>
      </c>
      <c r="E385" s="44">
        <v>52.104999999999997</v>
      </c>
      <c r="F385" s="44">
        <v>-83.752600000000001</v>
      </c>
      <c r="G385" s="44">
        <v>-629.11670000000004</v>
      </c>
      <c r="H385" s="44">
        <v>447.447</v>
      </c>
    </row>
    <row r="386" spans="2:10" x14ac:dyDescent="0.4">
      <c r="B386" s="54" t="s">
        <v>283</v>
      </c>
      <c r="D386" s="43">
        <v>1168.4145000000001</v>
      </c>
      <c r="E386" s="43">
        <v>1162.0349000000001</v>
      </c>
      <c r="F386" s="43">
        <v>990.71280000000002</v>
      </c>
      <c r="G386" s="43">
        <v>1533.0619999999999</v>
      </c>
      <c r="H386" s="43">
        <v>1861.1482000000001</v>
      </c>
    </row>
    <row r="387" spans="2:10" x14ac:dyDescent="0.4">
      <c r="B387" s="58" t="s">
        <v>284</v>
      </c>
      <c r="D387" s="46">
        <v>-809.50909999999999</v>
      </c>
      <c r="E387" s="46">
        <v>-163.25409999999999</v>
      </c>
      <c r="F387" s="46">
        <v>265.21850000000001</v>
      </c>
      <c r="G387" s="46">
        <v>-433.54520000000002</v>
      </c>
      <c r="H387" s="46">
        <v>-7.4671000000000003</v>
      </c>
    </row>
    <row r="388" spans="2:10" x14ac:dyDescent="0.4">
      <c r="B388" s="54" t="s">
        <v>285</v>
      </c>
      <c r="D388" s="43">
        <v>6.4241000000000001</v>
      </c>
      <c r="E388" s="43">
        <v>71.855000000000004</v>
      </c>
      <c r="F388" s="43">
        <v>23.293600000000001</v>
      </c>
      <c r="G388" s="43">
        <v>45.353299999999997</v>
      </c>
      <c r="H388" s="43">
        <v>28.624099999999999</v>
      </c>
    </row>
    <row r="389" spans="2:10" x14ac:dyDescent="0.4">
      <c r="B389" s="59" t="s">
        <v>286</v>
      </c>
      <c r="D389" s="47">
        <v>-0.3795</v>
      </c>
      <c r="E389" s="47">
        <v>0.10829999999999999</v>
      </c>
      <c r="F389" s="47">
        <v>-29.6904</v>
      </c>
      <c r="G389" s="47">
        <v>1653.4437</v>
      </c>
      <c r="H389" s="47">
        <v>-89.356300000000005</v>
      </c>
      <c r="J389" s="7" t="s">
        <v>300</v>
      </c>
    </row>
    <row r="390" spans="2:10" x14ac:dyDescent="0.4">
      <c r="B390" s="57"/>
      <c r="D390" s="39"/>
      <c r="E390" s="39"/>
      <c r="F390" s="39"/>
      <c r="G390" s="39"/>
      <c r="H390" s="39"/>
    </row>
    <row r="391" spans="2:10" x14ac:dyDescent="0.4">
      <c r="B391" s="55" t="s">
        <v>287</v>
      </c>
      <c r="D391" s="44">
        <v>5815.5711000000001</v>
      </c>
      <c r="E391" s="44">
        <v>7572.9949999999999</v>
      </c>
      <c r="F391" s="44">
        <v>8840.2832999999991</v>
      </c>
      <c r="G391" s="44">
        <v>10906.6638</v>
      </c>
      <c r="H391" s="44">
        <v>10922.2603</v>
      </c>
    </row>
    <row r="392" spans="2:10" x14ac:dyDescent="0.4">
      <c r="B392" s="58" t="s">
        <v>288</v>
      </c>
      <c r="D392" s="46">
        <v>1533.0690999999999</v>
      </c>
      <c r="E392" s="46">
        <v>1479.5223000000001</v>
      </c>
      <c r="F392" s="46">
        <v>2001.6385</v>
      </c>
      <c r="G392" s="46">
        <v>4299.3521000000001</v>
      </c>
      <c r="H392" s="46">
        <v>3844.5601000000001</v>
      </c>
    </row>
    <row r="393" spans="2:10" x14ac:dyDescent="0.4">
      <c r="B393" s="58" t="s">
        <v>289</v>
      </c>
      <c r="D393" s="46">
        <v>4282.5019000000002</v>
      </c>
      <c r="E393" s="46">
        <v>6093.4727999999996</v>
      </c>
      <c r="F393" s="46">
        <v>6838.6449000000002</v>
      </c>
      <c r="G393" s="46">
        <v>6607.3118000000004</v>
      </c>
      <c r="H393" s="46">
        <v>7077.7002000000002</v>
      </c>
    </row>
    <row r="394" spans="2:10" x14ac:dyDescent="0.4">
      <c r="B394" s="58" t="s">
        <v>290</v>
      </c>
      <c r="D394" s="46">
        <v>4282.5019000000002</v>
      </c>
      <c r="E394" s="46">
        <v>6093.4727999999996</v>
      </c>
      <c r="F394" s="46">
        <v>6838.6449000000002</v>
      </c>
      <c r="G394" s="46">
        <v>6607.3118000000004</v>
      </c>
      <c r="H394" s="46">
        <v>7077.7002000000002</v>
      </c>
    </row>
    <row r="395" spans="2:10" x14ac:dyDescent="0.4">
      <c r="B395" s="58" t="s">
        <v>291</v>
      </c>
      <c r="D395" s="48">
        <v>0.35799999999999998</v>
      </c>
      <c r="E395" s="48">
        <v>0.24279999999999999</v>
      </c>
      <c r="F395" s="48">
        <v>0.29270000000000002</v>
      </c>
      <c r="G395" s="48">
        <v>0.65069999999999995</v>
      </c>
      <c r="H395" s="48">
        <v>0.54320000000000002</v>
      </c>
    </row>
    <row r="396" spans="2:10" x14ac:dyDescent="0.4">
      <c r="B396" s="59" t="s">
        <v>292</v>
      </c>
      <c r="D396" s="47">
        <v>-1154.7116000000001</v>
      </c>
      <c r="E396" s="47">
        <v>-940.45770000000005</v>
      </c>
      <c r="F396" s="47">
        <v>-699.55129999999997</v>
      </c>
      <c r="G396" s="47">
        <v>414.27929999999998</v>
      </c>
      <c r="H396" s="47">
        <v>86.200900000000004</v>
      </c>
    </row>
    <row r="398" spans="2:10" x14ac:dyDescent="0.4">
      <c r="B398" s="8" t="s">
        <v>316</v>
      </c>
    </row>
    <row r="399" spans="2:10" x14ac:dyDescent="0.4">
      <c r="B399" s="8" t="s">
        <v>317</v>
      </c>
    </row>
    <row r="400" spans="2:10" x14ac:dyDescent="0.4">
      <c r="B400" s="8" t="s">
        <v>318</v>
      </c>
    </row>
    <row r="401" spans="2:10" x14ac:dyDescent="0.4">
      <c r="B401" s="8" t="s">
        <v>319</v>
      </c>
    </row>
    <row r="402" spans="2:10" x14ac:dyDescent="0.4">
      <c r="B402" s="8" t="s">
        <v>320</v>
      </c>
    </row>
    <row r="404" spans="2:10" x14ac:dyDescent="0.4">
      <c r="B404" s="8" t="s">
        <v>321</v>
      </c>
    </row>
    <row r="405" spans="2:10" x14ac:dyDescent="0.4">
      <c r="B405" s="8" t="s">
        <v>322</v>
      </c>
    </row>
    <row r="406" spans="2:10" x14ac:dyDescent="0.4">
      <c r="B406" s="8" t="s">
        <v>324</v>
      </c>
    </row>
    <row r="407" spans="2:10" x14ac:dyDescent="0.4">
      <c r="B407" s="8" t="s">
        <v>323</v>
      </c>
    </row>
    <row r="409" spans="2:10" x14ac:dyDescent="0.4">
      <c r="B409" s="16" t="s">
        <v>325</v>
      </c>
      <c r="C409" s="24"/>
      <c r="D409" t="s">
        <v>326</v>
      </c>
    </row>
    <row r="410" spans="2:10" x14ac:dyDescent="0.4">
      <c r="B410" s="60" t="s">
        <v>293</v>
      </c>
      <c r="C410" s="49"/>
      <c r="D410" s="38">
        <v>42736</v>
      </c>
      <c r="E410" s="38">
        <v>43101</v>
      </c>
      <c r="F410" s="38">
        <v>43466</v>
      </c>
      <c r="G410" s="38">
        <v>43831</v>
      </c>
      <c r="H410" s="38">
        <v>44197</v>
      </c>
      <c r="I410" s="38">
        <v>44562</v>
      </c>
      <c r="J410" s="38">
        <v>44927</v>
      </c>
    </row>
    <row r="411" spans="2:10" x14ac:dyDescent="0.4">
      <c r="B411" s="51" t="s">
        <v>266</v>
      </c>
      <c r="D411" s="40">
        <v>181.2199</v>
      </c>
      <c r="E411" s="40">
        <v>110.39400000000001</v>
      </c>
      <c r="F411" s="40">
        <v>200.01509999999999</v>
      </c>
      <c r="G411" s="40">
        <v>346.50310000000002</v>
      </c>
      <c r="H411" s="40">
        <v>410.24299999999999</v>
      </c>
      <c r="I411" s="40">
        <v>444.22280000000001</v>
      </c>
      <c r="J411" s="40">
        <v>418.6361</v>
      </c>
    </row>
    <row r="412" spans="2:10" x14ac:dyDescent="0.4">
      <c r="B412" s="52" t="s">
        <v>267</v>
      </c>
      <c r="D412" s="41">
        <v>0.2767</v>
      </c>
      <c r="E412" s="41">
        <v>-0.39079999999999998</v>
      </c>
      <c r="F412" s="41">
        <v>0.81179999999999997</v>
      </c>
      <c r="G412" s="41">
        <v>0.73240000000000005</v>
      </c>
      <c r="H412" s="41">
        <v>0.184</v>
      </c>
      <c r="I412" s="41">
        <v>8.2799999999999999E-2</v>
      </c>
      <c r="J412" s="41">
        <v>-5.7599999999999998E-2</v>
      </c>
    </row>
    <row r="413" spans="2:10" x14ac:dyDescent="0.4">
      <c r="B413" s="53" t="s">
        <v>268</v>
      </c>
      <c r="D413" s="42"/>
      <c r="E413" s="42"/>
      <c r="F413" s="42"/>
      <c r="G413" s="42"/>
      <c r="H413" s="42"/>
      <c r="I413" s="42"/>
      <c r="J413" s="42"/>
    </row>
    <row r="414" spans="2:10" x14ac:dyDescent="0.4">
      <c r="B414" s="54" t="s">
        <v>327</v>
      </c>
      <c r="D414" s="43"/>
      <c r="E414" s="43">
        <v>79.102689999999996</v>
      </c>
      <c r="F414" s="43">
        <v>173.49603999999999</v>
      </c>
      <c r="G414" s="43">
        <v>294.12182000000001</v>
      </c>
      <c r="H414" s="43">
        <v>380.82173</v>
      </c>
      <c r="I414" s="43">
        <v>435.78615000000002</v>
      </c>
      <c r="J414" s="43">
        <v>371.88204999999999</v>
      </c>
    </row>
    <row r="415" spans="2:10" x14ac:dyDescent="0.4">
      <c r="B415" s="54" t="s">
        <v>328</v>
      </c>
      <c r="D415" s="43"/>
      <c r="E415" s="43">
        <v>23.44782</v>
      </c>
      <c r="F415" s="43">
        <v>20.523630000000001</v>
      </c>
      <c r="G415" s="43">
        <v>51.149279999999997</v>
      </c>
      <c r="H415" s="43">
        <v>28.354220000000002</v>
      </c>
      <c r="I415" s="43">
        <v>7.6432799999999999</v>
      </c>
      <c r="J415" s="43">
        <v>0.85136000000000001</v>
      </c>
    </row>
    <row r="416" spans="2:10" x14ac:dyDescent="0.4">
      <c r="B416" s="54" t="s">
        <v>329</v>
      </c>
      <c r="D416" s="43"/>
      <c r="E416" s="43">
        <v>7.8435100000000002</v>
      </c>
      <c r="F416" s="43">
        <v>5.9954400000000003</v>
      </c>
      <c r="G416" s="43">
        <v>1.23197</v>
      </c>
      <c r="H416" s="43">
        <v>1.0670999999999999</v>
      </c>
      <c r="I416" s="43">
        <v>0.79335999999999995</v>
      </c>
      <c r="J416" s="43">
        <v>0.72526999999999997</v>
      </c>
    </row>
    <row r="417" spans="2:10" x14ac:dyDescent="0.4">
      <c r="B417" s="54" t="s">
        <v>330</v>
      </c>
      <c r="D417" s="43"/>
      <c r="E417" s="43"/>
      <c r="F417" s="43"/>
      <c r="G417" s="43"/>
      <c r="H417" s="43"/>
      <c r="I417" s="43"/>
      <c r="J417" s="43">
        <v>45.177460000000004</v>
      </c>
    </row>
    <row r="418" spans="2:10" x14ac:dyDescent="0.4">
      <c r="B418" s="55" t="s">
        <v>272</v>
      </c>
      <c r="D418" s="44">
        <v>-50.736199999999997</v>
      </c>
      <c r="E418" s="44">
        <v>14.0974</v>
      </c>
      <c r="F418" s="44">
        <v>25.192</v>
      </c>
      <c r="G418" s="44">
        <v>56.7742</v>
      </c>
      <c r="H418" s="44">
        <v>58.551099999999998</v>
      </c>
      <c r="I418" s="44">
        <v>0.46850000000000003</v>
      </c>
      <c r="J418" s="44">
        <v>-6.5946999999999996</v>
      </c>
    </row>
    <row r="419" spans="2:10" x14ac:dyDescent="0.4">
      <c r="B419" s="52" t="s">
        <v>273</v>
      </c>
      <c r="D419" s="41">
        <v>-0.28000000000000003</v>
      </c>
      <c r="E419" s="41">
        <v>0.12770000000000001</v>
      </c>
      <c r="F419" s="41">
        <v>0.126</v>
      </c>
      <c r="G419" s="41">
        <v>0.1638</v>
      </c>
      <c r="H419" s="41">
        <v>0.14269999999999999</v>
      </c>
      <c r="I419" s="41">
        <v>1.1000000000000001E-3</v>
      </c>
      <c r="J419" s="41">
        <v>-1.5800000000000002E-2</v>
      </c>
    </row>
    <row r="420" spans="2:10" x14ac:dyDescent="0.4">
      <c r="B420" s="51" t="s">
        <v>274</v>
      </c>
      <c r="D420" s="40">
        <v>-82.634399999999999</v>
      </c>
      <c r="E420" s="40">
        <v>-13.2539</v>
      </c>
      <c r="F420" s="40">
        <v>12.925800000000001</v>
      </c>
      <c r="G420" s="40">
        <v>36.970500000000001</v>
      </c>
      <c r="H420" s="40">
        <v>31.536100000000001</v>
      </c>
      <c r="I420" s="40">
        <v>-62.525500000000001</v>
      </c>
      <c r="J420" s="40">
        <v>-77.875</v>
      </c>
    </row>
    <row r="421" spans="2:10" x14ac:dyDescent="0.4">
      <c r="B421" s="52" t="s">
        <v>275</v>
      </c>
      <c r="D421" s="41">
        <v>-0.45600000000000002</v>
      </c>
      <c r="E421" s="41">
        <v>-0.1201</v>
      </c>
      <c r="F421" s="41">
        <v>6.4600000000000005E-2</v>
      </c>
      <c r="G421" s="41">
        <v>0.1067</v>
      </c>
      <c r="H421" s="41">
        <v>7.6899999999999996E-2</v>
      </c>
      <c r="I421" s="41">
        <v>-0.14080000000000001</v>
      </c>
      <c r="J421" s="41">
        <v>-0.186</v>
      </c>
    </row>
    <row r="422" spans="2:10" x14ac:dyDescent="0.4">
      <c r="B422" s="52" t="s">
        <v>267</v>
      </c>
      <c r="D422" s="41" t="s">
        <v>332</v>
      </c>
      <c r="E422" s="41" t="s">
        <v>333</v>
      </c>
      <c r="F422" s="41" t="s">
        <v>331</v>
      </c>
      <c r="G422" s="41">
        <v>1.8602000000000001</v>
      </c>
      <c r="H422" s="41">
        <v>-0.14699999999999999</v>
      </c>
      <c r="I422" s="41" t="s">
        <v>332</v>
      </c>
      <c r="J422" s="41" t="s">
        <v>333</v>
      </c>
    </row>
    <row r="423" spans="2:10" x14ac:dyDescent="0.4">
      <c r="B423" s="55" t="s">
        <v>276</v>
      </c>
      <c r="D423" s="44">
        <v>-80.247799999999998</v>
      </c>
      <c r="E423" s="44">
        <v>-13.116899999999999</v>
      </c>
      <c r="F423" s="44">
        <v>14.7826</v>
      </c>
      <c r="G423" s="44">
        <v>39.467599999999997</v>
      </c>
      <c r="H423" s="44">
        <v>35.289299999999997</v>
      </c>
      <c r="I423" s="44">
        <v>-54.513599999999997</v>
      </c>
      <c r="J423" s="44">
        <v>-64.488699999999994</v>
      </c>
    </row>
    <row r="424" spans="2:10" x14ac:dyDescent="0.4">
      <c r="B424" s="52" t="s">
        <v>277</v>
      </c>
      <c r="D424" s="41">
        <v>-0.44280000000000003</v>
      </c>
      <c r="E424" s="41">
        <v>-0.1188</v>
      </c>
      <c r="F424" s="41">
        <v>7.3899999999999993E-2</v>
      </c>
      <c r="G424" s="41">
        <v>0.1139</v>
      </c>
      <c r="H424" s="41">
        <v>8.5999999999999993E-2</v>
      </c>
      <c r="I424" s="41">
        <v>-0.1227</v>
      </c>
      <c r="J424" s="41">
        <v>-0.154</v>
      </c>
    </row>
    <row r="425" spans="2:10" x14ac:dyDescent="0.4">
      <c r="B425" s="55" t="s">
        <v>278</v>
      </c>
      <c r="D425" s="44">
        <v>-104.56059999999999</v>
      </c>
      <c r="E425" s="44">
        <v>17.0579</v>
      </c>
      <c r="F425" s="44">
        <v>14.7379</v>
      </c>
      <c r="G425" s="44">
        <v>21.474799999999998</v>
      </c>
      <c r="H425" s="44">
        <v>28.6068</v>
      </c>
      <c r="I425" s="44">
        <v>-75.479299999999995</v>
      </c>
      <c r="J425" s="44">
        <v>-78.195300000000003</v>
      </c>
    </row>
    <row r="426" spans="2:10" x14ac:dyDescent="0.4">
      <c r="B426" s="51" t="s">
        <v>279</v>
      </c>
      <c r="D426" s="40">
        <v>-102.1311</v>
      </c>
      <c r="E426" s="40">
        <v>12.7477</v>
      </c>
      <c r="F426" s="40">
        <v>14.7392</v>
      </c>
      <c r="G426" s="40">
        <v>31.527999999999999</v>
      </c>
      <c r="H426" s="40">
        <v>23.323799999999999</v>
      </c>
      <c r="I426" s="40">
        <v>-63.652700000000003</v>
      </c>
      <c r="J426" s="40">
        <v>-74.3446</v>
      </c>
    </row>
    <row r="427" spans="2:10" x14ac:dyDescent="0.4">
      <c r="B427" s="52" t="s">
        <v>280</v>
      </c>
      <c r="D427" s="41">
        <v>-0.56359999999999999</v>
      </c>
      <c r="E427" s="41">
        <v>0.11550000000000001</v>
      </c>
      <c r="F427" s="41">
        <v>7.3700000000000002E-2</v>
      </c>
      <c r="G427" s="41">
        <v>9.0999999999999998E-2</v>
      </c>
      <c r="H427" s="41">
        <v>5.6899999999999999E-2</v>
      </c>
      <c r="I427" s="41">
        <v>-0.14330000000000001</v>
      </c>
      <c r="J427" s="41">
        <v>-0.17760000000000001</v>
      </c>
    </row>
    <row r="428" spans="2:10" x14ac:dyDescent="0.4">
      <c r="B428" s="52" t="s">
        <v>267</v>
      </c>
      <c r="D428" s="41" t="s">
        <v>332</v>
      </c>
      <c r="E428" s="41" t="s">
        <v>331</v>
      </c>
      <c r="F428" s="41">
        <v>0.15620000000000001</v>
      </c>
      <c r="G428" s="41">
        <v>1.1391</v>
      </c>
      <c r="H428" s="41">
        <v>-0.26019999999999999</v>
      </c>
      <c r="I428" s="41" t="s">
        <v>332</v>
      </c>
      <c r="J428" s="41" t="s">
        <v>333</v>
      </c>
    </row>
    <row r="429" spans="2:10" x14ac:dyDescent="0.4">
      <c r="B429" s="56" t="s">
        <v>281</v>
      </c>
      <c r="D429" s="45">
        <v>-96.9803</v>
      </c>
      <c r="E429" s="45">
        <v>12.9945</v>
      </c>
      <c r="F429" s="45">
        <v>14.741199999999999</v>
      </c>
      <c r="G429" s="45">
        <v>31.529299999999999</v>
      </c>
      <c r="H429" s="45">
        <v>23.326599999999999</v>
      </c>
      <c r="I429" s="45">
        <v>-63.652700000000003</v>
      </c>
      <c r="J429" s="45">
        <v>-74.343900000000005</v>
      </c>
    </row>
    <row r="430" spans="2:10" x14ac:dyDescent="0.4">
      <c r="B430" s="55" t="s">
        <v>282</v>
      </c>
      <c r="C430"/>
      <c r="D430" s="44">
        <v>-17.2334</v>
      </c>
      <c r="E430" s="44">
        <v>5.3905000000000003</v>
      </c>
      <c r="F430" s="44">
        <v>-44.0807</v>
      </c>
      <c r="G430" s="44">
        <v>-14.7036</v>
      </c>
      <c r="H430" s="44">
        <v>-0.4955</v>
      </c>
      <c r="I430" s="44">
        <v>-51.832999999999998</v>
      </c>
      <c r="J430" s="44">
        <v>-30.348700000000001</v>
      </c>
    </row>
    <row r="431" spans="2:10" x14ac:dyDescent="0.4">
      <c r="B431" s="54" t="s">
        <v>283</v>
      </c>
      <c r="D431" s="43">
        <v>2.3866000000000001</v>
      </c>
      <c r="E431" s="43">
        <v>0.13700000000000001</v>
      </c>
      <c r="F431" s="43">
        <v>1.8568</v>
      </c>
      <c r="G431" s="43">
        <v>2.4971000000000001</v>
      </c>
      <c r="H431" s="43">
        <v>3.7532000000000001</v>
      </c>
      <c r="I431" s="43">
        <v>8.0119000000000007</v>
      </c>
      <c r="J431" s="43">
        <v>13.3863</v>
      </c>
    </row>
    <row r="432" spans="2:10" x14ac:dyDescent="0.4">
      <c r="B432" s="58" t="s">
        <v>284</v>
      </c>
      <c r="D432" s="46">
        <v>0.43759999999999999</v>
      </c>
      <c r="E432" s="46">
        <v>0.1084</v>
      </c>
      <c r="F432" s="46">
        <v>-7.6386000000000003</v>
      </c>
      <c r="G432" s="46">
        <v>-4.6200999999999999</v>
      </c>
      <c r="H432" s="46">
        <v>-142.6542</v>
      </c>
      <c r="I432" s="46">
        <v>-118.1091</v>
      </c>
      <c r="J432" s="46">
        <v>186.17689999999999</v>
      </c>
    </row>
    <row r="433" spans="2:10" x14ac:dyDescent="0.4">
      <c r="B433" s="54" t="s">
        <v>285</v>
      </c>
      <c r="D433" s="43">
        <v>0.15429999999999999</v>
      </c>
      <c r="E433" s="43"/>
      <c r="F433" s="43">
        <v>2</v>
      </c>
      <c r="G433" s="43">
        <v>5.6000000000000001E-2</v>
      </c>
      <c r="H433" s="43">
        <v>1.8352999999999999</v>
      </c>
      <c r="I433" s="43">
        <v>0.1066</v>
      </c>
      <c r="J433" s="43">
        <v>3.1399999999999997E-2</v>
      </c>
    </row>
    <row r="434" spans="2:10" x14ac:dyDescent="0.4">
      <c r="B434" s="59" t="s">
        <v>286</v>
      </c>
      <c r="D434" s="47">
        <v>-1</v>
      </c>
      <c r="E434" s="47">
        <v>2.1</v>
      </c>
      <c r="F434" s="47">
        <v>74.576999999999998</v>
      </c>
      <c r="G434" s="47">
        <v>68.972300000000004</v>
      </c>
      <c r="H434" s="47">
        <v>291.30970000000002</v>
      </c>
      <c r="I434" s="47">
        <v>20.908200000000001</v>
      </c>
      <c r="J434" s="47">
        <v>29.748100000000001</v>
      </c>
    </row>
    <row r="435" spans="2:10" x14ac:dyDescent="0.4">
      <c r="B435" s="57"/>
      <c r="D435" s="39"/>
      <c r="E435" s="39"/>
      <c r="F435" s="39"/>
      <c r="G435" s="39"/>
      <c r="H435" s="39"/>
      <c r="I435" s="39"/>
      <c r="J435" s="39"/>
    </row>
    <row r="436" spans="2:10" x14ac:dyDescent="0.4">
      <c r="B436" s="55" t="s">
        <v>287</v>
      </c>
      <c r="D436" s="44">
        <v>123.09869999999999</v>
      </c>
      <c r="E436" s="44">
        <v>71.489000000000004</v>
      </c>
      <c r="F436" s="44">
        <v>164.316</v>
      </c>
      <c r="G436" s="44">
        <v>275.23809999999997</v>
      </c>
      <c r="H436" s="44">
        <v>722.24789999999996</v>
      </c>
      <c r="I436" s="44">
        <v>716.42269999999996</v>
      </c>
      <c r="J436" s="44">
        <v>508.59309999999999</v>
      </c>
    </row>
    <row r="437" spans="2:10" x14ac:dyDescent="0.4">
      <c r="B437" s="58" t="s">
        <v>288</v>
      </c>
      <c r="D437" s="46">
        <v>112.70350000000001</v>
      </c>
      <c r="E437" s="46">
        <v>43.271799999999999</v>
      </c>
      <c r="F437" s="46">
        <v>72.840299999999999</v>
      </c>
      <c r="G437" s="46">
        <v>37.570500000000003</v>
      </c>
      <c r="H437" s="46">
        <v>275.79719999999998</v>
      </c>
      <c r="I437" s="46">
        <v>295.52969999999999</v>
      </c>
      <c r="J437" s="46">
        <v>107.5827</v>
      </c>
    </row>
    <row r="438" spans="2:10" x14ac:dyDescent="0.4">
      <c r="B438" s="58" t="s">
        <v>289</v>
      </c>
      <c r="D438" s="46">
        <v>10.395200000000001</v>
      </c>
      <c r="E438" s="46">
        <v>28.217099999999999</v>
      </c>
      <c r="F438" s="46">
        <v>91.475700000000003</v>
      </c>
      <c r="G438" s="46">
        <v>237.66759999999999</v>
      </c>
      <c r="H438" s="46">
        <v>446.45069999999998</v>
      </c>
      <c r="I438" s="46">
        <v>420.89299999999997</v>
      </c>
      <c r="J438" s="46">
        <v>401.01029999999997</v>
      </c>
    </row>
    <row r="439" spans="2:10" x14ac:dyDescent="0.4">
      <c r="B439" s="58" t="s">
        <v>290</v>
      </c>
      <c r="D439" s="46">
        <v>10.395200000000001</v>
      </c>
      <c r="E439" s="46">
        <v>28.217099999999999</v>
      </c>
      <c r="F439" s="46">
        <v>91.475700000000003</v>
      </c>
      <c r="G439" s="46">
        <v>237.66759999999999</v>
      </c>
      <c r="H439" s="46">
        <v>446.45679999999999</v>
      </c>
      <c r="I439" s="46">
        <v>420.89920000000001</v>
      </c>
      <c r="J439" s="46">
        <v>401.0172</v>
      </c>
    </row>
    <row r="440" spans="2:10" x14ac:dyDescent="0.4">
      <c r="B440" s="58" t="s">
        <v>291</v>
      </c>
      <c r="D440" s="48">
        <v>10.841900000000001</v>
      </c>
      <c r="E440" s="48">
        <v>1.5335000000000001</v>
      </c>
      <c r="F440" s="48">
        <v>0.79630000000000001</v>
      </c>
      <c r="G440" s="48">
        <v>0.15809999999999999</v>
      </c>
      <c r="H440" s="48">
        <v>0.61780000000000002</v>
      </c>
      <c r="I440" s="48">
        <v>0.70209999999999995</v>
      </c>
      <c r="J440" s="48">
        <v>0.26829999999999998</v>
      </c>
    </row>
    <row r="441" spans="2:10" x14ac:dyDescent="0.4">
      <c r="B441" s="59" t="s">
        <v>292</v>
      </c>
      <c r="D441" s="47">
        <v>27.218800000000002</v>
      </c>
      <c r="E441" s="47">
        <v>20.581700000000001</v>
      </c>
      <c r="F441" s="47">
        <v>-8.4108999999999998</v>
      </c>
      <c r="G441" s="47">
        <v>-50.9786</v>
      </c>
      <c r="H441" s="47">
        <v>-96.752700000000004</v>
      </c>
      <c r="I441" s="47">
        <v>61.337000000000003</v>
      </c>
      <c r="J441" s="47">
        <v>-178.15389999999999</v>
      </c>
    </row>
    <row r="442" spans="2:10" x14ac:dyDescent="0.4">
      <c r="B442" s="57"/>
      <c r="F442" s="39"/>
      <c r="G442" s="39"/>
      <c r="H442" s="39"/>
      <c r="I442" s="39"/>
      <c r="J442" s="39"/>
    </row>
    <row r="443" spans="2:10" x14ac:dyDescent="0.4">
      <c r="B443" s="8" t="s">
        <v>334</v>
      </c>
      <c r="H443" s="44"/>
      <c r="I443" s="44"/>
      <c r="J443" s="44"/>
    </row>
    <row r="444" spans="2:10" x14ac:dyDescent="0.4">
      <c r="B444" s="8" t="s">
        <v>335</v>
      </c>
      <c r="H444" s="46"/>
      <c r="I444" s="46"/>
      <c r="J444" s="46"/>
    </row>
    <row r="445" spans="2:10" x14ac:dyDescent="0.4">
      <c r="B445" s="8" t="s">
        <v>336</v>
      </c>
      <c r="H445" s="46"/>
      <c r="I445" s="46"/>
      <c r="J445" s="46"/>
    </row>
    <row r="446" spans="2:10" x14ac:dyDescent="0.4">
      <c r="B446" s="8" t="s">
        <v>337</v>
      </c>
      <c r="H446" s="46"/>
      <c r="I446" s="46"/>
      <c r="J446" s="46"/>
    </row>
    <row r="447" spans="2:10" x14ac:dyDescent="0.4">
      <c r="B447" s="8" t="s">
        <v>338</v>
      </c>
      <c r="H447" s="48"/>
      <c r="I447" s="48"/>
      <c r="J447" s="48"/>
    </row>
    <row r="448" spans="2:10" x14ac:dyDescent="0.4">
      <c r="B448" s="8" t="s">
        <v>339</v>
      </c>
      <c r="H448" s="47"/>
      <c r="I448" s="47"/>
      <c r="J448" s="47"/>
    </row>
    <row r="449" spans="2:16" x14ac:dyDescent="0.4">
      <c r="B449" s="8" t="s">
        <v>340</v>
      </c>
    </row>
    <row r="450" spans="2:16" x14ac:dyDescent="0.4">
      <c r="B450" s="8" t="s">
        <v>341</v>
      </c>
    </row>
    <row r="452" spans="2:16" x14ac:dyDescent="0.4">
      <c r="B452" s="8" t="s">
        <v>355</v>
      </c>
    </row>
    <row r="453" spans="2:16" x14ac:dyDescent="0.4">
      <c r="B453" s="8" t="s">
        <v>356</v>
      </c>
    </row>
    <row r="454" spans="2:16" x14ac:dyDescent="0.4">
      <c r="B454" s="8" t="s">
        <v>357</v>
      </c>
    </row>
    <row r="455" spans="2:16" x14ac:dyDescent="0.4">
      <c r="B455" s="8" t="s">
        <v>358</v>
      </c>
    </row>
    <row r="456" spans="2:16" x14ac:dyDescent="0.4">
      <c r="B456" s="8" t="s">
        <v>359</v>
      </c>
    </row>
    <row r="457" spans="2:16" x14ac:dyDescent="0.4">
      <c r="B457" s="8" t="s">
        <v>360</v>
      </c>
    </row>
    <row r="458" spans="2:16" x14ac:dyDescent="0.4">
      <c r="B458" s="8" t="s">
        <v>361</v>
      </c>
    </row>
    <row r="460" spans="2:16" x14ac:dyDescent="0.4">
      <c r="B460" s="15" t="s">
        <v>342</v>
      </c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6"/>
    </row>
    <row r="491" spans="2:9" x14ac:dyDescent="0.4">
      <c r="B491" s="67" t="s">
        <v>373</v>
      </c>
    </row>
    <row r="492" spans="2:9" x14ac:dyDescent="0.4">
      <c r="C492" s="7">
        <v>2021</v>
      </c>
      <c r="D492" s="7">
        <v>2022</v>
      </c>
      <c r="E492" s="7">
        <v>2023</v>
      </c>
      <c r="F492" s="78" t="s">
        <v>370</v>
      </c>
      <c r="G492" s="78" t="s">
        <v>371</v>
      </c>
    </row>
    <row r="493" spans="2:9" x14ac:dyDescent="0.4">
      <c r="B493" s="8" t="s">
        <v>374</v>
      </c>
      <c r="C493" s="79">
        <v>99</v>
      </c>
      <c r="D493" s="79">
        <v>117.4</v>
      </c>
      <c r="E493" s="79">
        <v>88.6</v>
      </c>
      <c r="F493" s="80">
        <v>117.4</v>
      </c>
      <c r="G493" s="7">
        <f>F493*1.15</f>
        <v>135.01</v>
      </c>
    </row>
    <row r="494" spans="2:9" x14ac:dyDescent="0.4">
      <c r="B494" s="8" t="s">
        <v>375</v>
      </c>
      <c r="C494" s="79">
        <v>93.7</v>
      </c>
      <c r="D494" s="79">
        <v>150.80000000000001</v>
      </c>
      <c r="E494" s="79">
        <v>75.3</v>
      </c>
      <c r="F494" s="7">
        <f>260-75.3</f>
        <v>184.7</v>
      </c>
      <c r="G494" s="7">
        <f>F494*2</f>
        <v>369.4</v>
      </c>
    </row>
    <row r="495" spans="2:9" x14ac:dyDescent="0.4">
      <c r="B495" s="8" t="s">
        <v>376</v>
      </c>
      <c r="C495" s="79">
        <v>6</v>
      </c>
      <c r="D495" s="79">
        <v>7.6</v>
      </c>
      <c r="E495" s="79">
        <v>7.7</v>
      </c>
      <c r="F495" s="80">
        <v>7.7</v>
      </c>
      <c r="G495" s="80">
        <v>7.7</v>
      </c>
      <c r="I495" s="7" t="s">
        <v>387</v>
      </c>
    </row>
    <row r="496" spans="2:9" x14ac:dyDescent="0.4">
      <c r="B496" s="8" t="s">
        <v>377</v>
      </c>
      <c r="C496" s="79">
        <v>13.7</v>
      </c>
      <c r="D496" s="79">
        <v>19.8</v>
      </c>
      <c r="E496" s="79">
        <v>20.9</v>
      </c>
      <c r="F496" s="80">
        <v>20.9</v>
      </c>
      <c r="G496" s="80">
        <v>20.9</v>
      </c>
      <c r="I496" s="66" t="s">
        <v>387</v>
      </c>
    </row>
    <row r="497" spans="2:10" x14ac:dyDescent="0.4">
      <c r="B497" s="8" t="s">
        <v>378</v>
      </c>
      <c r="C497" s="79">
        <v>4.2</v>
      </c>
      <c r="D497" s="79">
        <v>2.2999999999999998</v>
      </c>
      <c r="E497" s="79">
        <v>1.7</v>
      </c>
      <c r="F497" s="7">
        <f>AVERAGE(C497:E497)</f>
        <v>2.7333333333333329</v>
      </c>
      <c r="G497" s="66">
        <v>2.73333</v>
      </c>
      <c r="I497" s="66" t="s">
        <v>388</v>
      </c>
    </row>
    <row r="498" spans="2:10" x14ac:dyDescent="0.4">
      <c r="D498" s="66"/>
      <c r="H498" s="66"/>
      <c r="J498" s="66"/>
    </row>
    <row r="499" spans="2:10" x14ac:dyDescent="0.4">
      <c r="B499" s="8" t="s">
        <v>379</v>
      </c>
      <c r="D499" s="66"/>
    </row>
    <row r="500" spans="2:10" x14ac:dyDescent="0.4">
      <c r="B500" s="8" t="s">
        <v>380</v>
      </c>
      <c r="D500" s="66"/>
    </row>
    <row r="501" spans="2:10" x14ac:dyDescent="0.4">
      <c r="B501" s="8" t="s">
        <v>381</v>
      </c>
    </row>
    <row r="502" spans="2:10" x14ac:dyDescent="0.4">
      <c r="B502" s="8" t="s">
        <v>382</v>
      </c>
    </row>
    <row r="504" spans="2:10" x14ac:dyDescent="0.4">
      <c r="B504" s="8" t="s">
        <v>383</v>
      </c>
    </row>
    <row r="505" spans="2:10" x14ac:dyDescent="0.4">
      <c r="B505" s="8" t="s">
        <v>384</v>
      </c>
    </row>
    <row r="506" spans="2:10" x14ac:dyDescent="0.4">
      <c r="B506" s="8" t="s">
        <v>385</v>
      </c>
    </row>
    <row r="507" spans="2:10" x14ac:dyDescent="0.4">
      <c r="B507" s="8" t="s">
        <v>386</v>
      </c>
    </row>
    <row r="509" spans="2:10" x14ac:dyDescent="0.4">
      <c r="B509" s="8" t="s">
        <v>389</v>
      </c>
    </row>
    <row r="510" spans="2:10" x14ac:dyDescent="0.4">
      <c r="B510" s="17" t="s">
        <v>390</v>
      </c>
    </row>
    <row r="511" spans="2:10" x14ac:dyDescent="0.4">
      <c r="B511" s="8" t="s">
        <v>391</v>
      </c>
    </row>
    <row r="512" spans="2:10" x14ac:dyDescent="0.4">
      <c r="B512" s="8" t="s">
        <v>392</v>
      </c>
    </row>
    <row r="513" spans="2:13" x14ac:dyDescent="0.4">
      <c r="D513" s="66"/>
    </row>
    <row r="514" spans="2:13" x14ac:dyDescent="0.4">
      <c r="B514" s="38">
        <v>43466</v>
      </c>
      <c r="C514" s="38">
        <v>43831</v>
      </c>
      <c r="D514" s="38">
        <v>44197</v>
      </c>
      <c r="E514" s="38">
        <v>44562</v>
      </c>
      <c r="F514" s="38">
        <v>44927</v>
      </c>
      <c r="H514" s="38">
        <v>43101</v>
      </c>
      <c r="I514" s="38">
        <v>43466</v>
      </c>
      <c r="J514" s="38">
        <v>43831</v>
      </c>
      <c r="K514" s="38">
        <v>44197</v>
      </c>
      <c r="L514" s="38">
        <v>44562</v>
      </c>
      <c r="M514" s="38">
        <v>44927</v>
      </c>
    </row>
    <row r="515" spans="2:13" x14ac:dyDescent="0.4">
      <c r="B515" s="40">
        <f>4686.6068/27</f>
        <v>173.57802962962961</v>
      </c>
      <c r="C515" s="40">
        <f>5257.2945/27</f>
        <v>194.71461111111111</v>
      </c>
      <c r="D515" s="40">
        <f>4871.1353/25</f>
        <v>194.84541200000001</v>
      </c>
      <c r="E515" s="40">
        <f>6979.4582/31</f>
        <v>225.14381290322581</v>
      </c>
      <c r="F515" s="40">
        <f>7531.4575/29</f>
        <v>259.70543103448279</v>
      </c>
      <c r="H515" s="40">
        <f>110.394/3</f>
        <v>36.798000000000002</v>
      </c>
      <c r="I515" s="40">
        <f>200.0151/3</f>
        <v>66.671700000000001</v>
      </c>
      <c r="J515" s="40">
        <f>346.5031/5</f>
        <v>69.300620000000009</v>
      </c>
      <c r="K515" s="40">
        <f>410.243/5</f>
        <v>82.048599999999993</v>
      </c>
      <c r="L515" s="40">
        <f>444.2228/6</f>
        <v>74.03713333333333</v>
      </c>
      <c r="M515" s="40">
        <f>374/5</f>
        <v>74.8</v>
      </c>
    </row>
    <row r="517" spans="2:13" x14ac:dyDescent="0.4">
      <c r="B517" s="8" t="s">
        <v>368</v>
      </c>
      <c r="H517" s="7" t="s">
        <v>369</v>
      </c>
    </row>
    <row r="519" spans="2:13" x14ac:dyDescent="0.4">
      <c r="B519" s="8" t="s">
        <v>394</v>
      </c>
    </row>
    <row r="520" spans="2:13" x14ac:dyDescent="0.4">
      <c r="B520" s="8" t="s">
        <v>395</v>
      </c>
    </row>
    <row r="521" spans="2:13" x14ac:dyDescent="0.4">
      <c r="B521" s="8" t="s">
        <v>396</v>
      </c>
    </row>
    <row r="522" spans="2:13" x14ac:dyDescent="0.4">
      <c r="B522" s="8" t="s">
        <v>397</v>
      </c>
    </row>
    <row r="524" spans="2:13" x14ac:dyDescent="0.4">
      <c r="B524" s="8" t="s">
        <v>398</v>
      </c>
    </row>
    <row r="525" spans="2:13" x14ac:dyDescent="0.4">
      <c r="B525" s="8" t="s">
        <v>399</v>
      </c>
    </row>
    <row r="526" spans="2:13" x14ac:dyDescent="0.4">
      <c r="B526" s="81" t="s">
        <v>400</v>
      </c>
    </row>
    <row r="527" spans="2:13" x14ac:dyDescent="0.4">
      <c r="B527" s="67" t="s">
        <v>401</v>
      </c>
    </row>
    <row r="528" spans="2:13" x14ac:dyDescent="0.4">
      <c r="B528" s="8" t="s">
        <v>402</v>
      </c>
    </row>
    <row r="529" spans="2:9" x14ac:dyDescent="0.4">
      <c r="B529" s="8" t="s">
        <v>403</v>
      </c>
    </row>
    <row r="530" spans="2:9" x14ac:dyDescent="0.4">
      <c r="B530" s="8" t="s">
        <v>404</v>
      </c>
    </row>
    <row r="532" spans="2:9" x14ac:dyDescent="0.4">
      <c r="B532" s="8" t="s">
        <v>405</v>
      </c>
    </row>
    <row r="533" spans="2:9" x14ac:dyDescent="0.4">
      <c r="B533" s="8" t="s">
        <v>406</v>
      </c>
    </row>
    <row r="534" spans="2:9" x14ac:dyDescent="0.4">
      <c r="B534" s="8" t="s">
        <v>407</v>
      </c>
    </row>
    <row r="536" spans="2:9" x14ac:dyDescent="0.4">
      <c r="B536" s="67" t="s">
        <v>408</v>
      </c>
    </row>
    <row r="537" spans="2:9" x14ac:dyDescent="0.4">
      <c r="D537" s="7">
        <v>2022</v>
      </c>
      <c r="E537" s="7">
        <v>2023</v>
      </c>
      <c r="F537" s="78" t="s">
        <v>370</v>
      </c>
      <c r="G537" s="78" t="s">
        <v>371</v>
      </c>
    </row>
    <row r="538" spans="2:9" x14ac:dyDescent="0.4">
      <c r="B538" s="82" t="s">
        <v>189</v>
      </c>
      <c r="D538" s="79">
        <v>0.3</v>
      </c>
      <c r="E538" s="79">
        <v>0.2</v>
      </c>
      <c r="F538" s="7">
        <v>0.3</v>
      </c>
      <c r="G538" s="66">
        <v>0.2</v>
      </c>
    </row>
    <row r="539" spans="2:9" x14ac:dyDescent="0.4">
      <c r="B539" s="82" t="s">
        <v>190</v>
      </c>
      <c r="D539" s="79">
        <v>68.099999999999994</v>
      </c>
      <c r="E539" s="79">
        <v>64.8</v>
      </c>
      <c r="F539" s="7">
        <f>AVERAGE(D539:E539)</f>
        <v>66.449999999999989</v>
      </c>
      <c r="G539" s="7">
        <v>65.45</v>
      </c>
      <c r="I539" s="7" t="s">
        <v>409</v>
      </c>
    </row>
    <row r="540" spans="2:9" x14ac:dyDescent="0.4">
      <c r="B540" s="82" t="s">
        <v>191</v>
      </c>
      <c r="D540" s="79">
        <v>4.2</v>
      </c>
      <c r="E540" s="79">
        <v>4.9000000000000004</v>
      </c>
      <c r="F540" s="7">
        <f>AVERAGE(D540:E540)</f>
        <v>4.5500000000000007</v>
      </c>
      <c r="G540" s="7">
        <v>4.55</v>
      </c>
      <c r="I540" s="7" t="s">
        <v>409</v>
      </c>
    </row>
    <row r="541" spans="2:9" x14ac:dyDescent="0.4">
      <c r="B541" s="82" t="s">
        <v>185</v>
      </c>
      <c r="D541" s="79">
        <v>7.9</v>
      </c>
      <c r="E541" s="79">
        <v>11.9</v>
      </c>
      <c r="F541" s="7">
        <v>11.9</v>
      </c>
      <c r="G541" s="66">
        <v>11.9</v>
      </c>
    </row>
    <row r="542" spans="2:9" x14ac:dyDescent="0.4">
      <c r="B542" s="83" t="s">
        <v>192</v>
      </c>
      <c r="D542" s="79">
        <v>1.3</v>
      </c>
      <c r="E542" s="79">
        <v>8.6</v>
      </c>
      <c r="F542" s="7">
        <v>8.6</v>
      </c>
      <c r="G542" s="66">
        <v>8.6</v>
      </c>
    </row>
    <row r="543" spans="2:9" x14ac:dyDescent="0.4">
      <c r="B543" s="83" t="s">
        <v>193</v>
      </c>
      <c r="D543" s="79">
        <v>184.6</v>
      </c>
      <c r="E543" s="79">
        <v>128.4</v>
      </c>
      <c r="F543" s="7">
        <f>SUM(F547:F551)</f>
        <v>203.82000000000002</v>
      </c>
      <c r="G543" s="7">
        <f>SUM(G547:G551)</f>
        <v>351.67999999999995</v>
      </c>
    </row>
    <row r="544" spans="2:9" x14ac:dyDescent="0.4">
      <c r="B544" s="83" t="s">
        <v>194</v>
      </c>
      <c r="D544" s="79">
        <v>0.5</v>
      </c>
      <c r="E544" s="79">
        <v>0.5</v>
      </c>
      <c r="F544" s="7">
        <v>0.5</v>
      </c>
      <c r="G544" s="66">
        <v>0.5</v>
      </c>
    </row>
    <row r="545" spans="2:9" x14ac:dyDescent="0.4">
      <c r="B545" s="83" t="s">
        <v>195</v>
      </c>
      <c r="D545" s="79">
        <v>35.200000000000003</v>
      </c>
      <c r="E545" s="79">
        <v>30.1</v>
      </c>
      <c r="F545" s="7">
        <f>AVERAGE(D545:E545)</f>
        <v>32.650000000000006</v>
      </c>
      <c r="G545" s="66">
        <v>32.65</v>
      </c>
      <c r="I545" s="7" t="s">
        <v>409</v>
      </c>
    </row>
    <row r="546" spans="2:9" x14ac:dyDescent="0.4">
      <c r="B546" s="17"/>
    </row>
    <row r="547" spans="2:9" x14ac:dyDescent="0.4">
      <c r="B547" s="83" t="s">
        <v>198</v>
      </c>
      <c r="D547" s="79">
        <v>42.3</v>
      </c>
      <c r="E547" s="79">
        <v>53</v>
      </c>
      <c r="F547" s="7">
        <f>F493*0.4</f>
        <v>46.960000000000008</v>
      </c>
      <c r="G547" s="66">
        <v>46.96</v>
      </c>
    </row>
    <row r="548" spans="2:9" x14ac:dyDescent="0.4">
      <c r="B548" s="83" t="s">
        <v>199</v>
      </c>
      <c r="D548" s="79">
        <v>121.4</v>
      </c>
      <c r="E548" s="79">
        <v>55.1</v>
      </c>
      <c r="F548" s="7">
        <f>F494*0.8</f>
        <v>147.76</v>
      </c>
      <c r="G548" s="7">
        <f>G494*0.8</f>
        <v>295.52</v>
      </c>
    </row>
    <row r="549" spans="2:9" x14ac:dyDescent="0.4">
      <c r="B549" s="83" t="s">
        <v>197</v>
      </c>
      <c r="D549" s="79">
        <v>6.6</v>
      </c>
      <c r="E549" s="79">
        <v>7.3</v>
      </c>
      <c r="F549" s="7">
        <v>7.3</v>
      </c>
      <c r="G549" s="66">
        <v>7.3</v>
      </c>
    </row>
    <row r="550" spans="2:9" x14ac:dyDescent="0.4">
      <c r="B550" s="83" t="s">
        <v>200</v>
      </c>
      <c r="D550" s="79">
        <v>0.8</v>
      </c>
      <c r="E550" s="79">
        <v>0.9</v>
      </c>
      <c r="F550" s="7">
        <v>0.8</v>
      </c>
      <c r="G550" s="66">
        <v>0.9</v>
      </c>
    </row>
    <row r="551" spans="2:9" x14ac:dyDescent="0.4">
      <c r="B551" s="83" t="s">
        <v>195</v>
      </c>
      <c r="D551" s="79">
        <v>1</v>
      </c>
      <c r="E551" s="79">
        <v>0.4</v>
      </c>
      <c r="F551" s="7">
        <v>1</v>
      </c>
      <c r="G551" s="66">
        <v>1</v>
      </c>
    </row>
    <row r="553" spans="2:9" x14ac:dyDescent="0.4">
      <c r="B553" s="8" t="s">
        <v>411</v>
      </c>
    </row>
    <row r="554" spans="2:9" x14ac:dyDescent="0.4">
      <c r="B554" s="8" t="s">
        <v>412</v>
      </c>
    </row>
    <row r="556" spans="2:9" x14ac:dyDescent="0.4">
      <c r="B556" s="8" t="s">
        <v>413</v>
      </c>
    </row>
    <row r="559" spans="2:9" x14ac:dyDescent="0.4">
      <c r="B559" s="67" t="s">
        <v>414</v>
      </c>
    </row>
    <row r="560" spans="2:9" x14ac:dyDescent="0.4">
      <c r="C560" s="7">
        <v>2022</v>
      </c>
      <c r="D560" s="7">
        <v>2023</v>
      </c>
      <c r="E560" s="78" t="s">
        <v>370</v>
      </c>
      <c r="F560" s="78" t="s">
        <v>371</v>
      </c>
    </row>
    <row r="561" spans="2:16" x14ac:dyDescent="0.4">
      <c r="B561" s="8" t="s">
        <v>372</v>
      </c>
      <c r="C561" s="84">
        <f>SUM(D493:D497)</f>
        <v>297.90000000000009</v>
      </c>
      <c r="D561" s="84">
        <f t="shared" ref="D561:F561" si="0">SUM(E493:E497)</f>
        <v>194.19999999999996</v>
      </c>
      <c r="E561" s="84">
        <f t="shared" si="0"/>
        <v>333.43333333333334</v>
      </c>
      <c r="F561" s="84">
        <f t="shared" si="0"/>
        <v>535.74333000000001</v>
      </c>
    </row>
    <row r="562" spans="2:16" x14ac:dyDescent="0.4">
      <c r="B562" s="8" t="s">
        <v>415</v>
      </c>
      <c r="C562" s="84">
        <f>C561-SUM(D538:D545)</f>
        <v>-4.1999999999998749</v>
      </c>
      <c r="D562" s="84">
        <f t="shared" ref="D562:F562" si="1">D561-SUM(E538:E545)</f>
        <v>-55.200000000000045</v>
      </c>
      <c r="E562" s="84">
        <f t="shared" si="1"/>
        <v>4.6633333333333553</v>
      </c>
      <c r="F562" s="84">
        <f t="shared" si="1"/>
        <v>60.213330000000099</v>
      </c>
    </row>
    <row r="564" spans="2:16" x14ac:dyDescent="0.4">
      <c r="B564" s="8" t="s">
        <v>416</v>
      </c>
    </row>
    <row r="565" spans="2:16" x14ac:dyDescent="0.4">
      <c r="B565" s="8" t="s">
        <v>417</v>
      </c>
    </row>
    <row r="566" spans="2:16" x14ac:dyDescent="0.4">
      <c r="B566" s="8" t="s">
        <v>418</v>
      </c>
    </row>
    <row r="568" spans="2:16" x14ac:dyDescent="0.4">
      <c r="B568" s="8" t="s">
        <v>419</v>
      </c>
    </row>
    <row r="569" spans="2:16" x14ac:dyDescent="0.4">
      <c r="B569" s="8" t="s">
        <v>420</v>
      </c>
    </row>
    <row r="570" spans="2:16" x14ac:dyDescent="0.4">
      <c r="B570" s="8" t="s">
        <v>421</v>
      </c>
    </row>
    <row r="571" spans="2:16" x14ac:dyDescent="0.4">
      <c r="B571" s="8" t="s">
        <v>422</v>
      </c>
    </row>
    <row r="572" spans="2:16" x14ac:dyDescent="0.4">
      <c r="B572" s="8" t="s">
        <v>423</v>
      </c>
    </row>
    <row r="575" spans="2:16" x14ac:dyDescent="0.4">
      <c r="B575" s="15" t="s">
        <v>430</v>
      </c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6"/>
    </row>
    <row r="584" spans="2:2" x14ac:dyDescent="0.4">
      <c r="B584" s="8" t="s">
        <v>429</v>
      </c>
    </row>
    <row r="585" spans="2:2" x14ac:dyDescent="0.4">
      <c r="B585" s="8" t="s">
        <v>431</v>
      </c>
    </row>
    <row r="586" spans="2:2" x14ac:dyDescent="0.4">
      <c r="B586" s="8" t="s">
        <v>432</v>
      </c>
    </row>
    <row r="587" spans="2:2" x14ac:dyDescent="0.4">
      <c r="B587" s="8" t="s">
        <v>433</v>
      </c>
    </row>
    <row r="588" spans="2:2" x14ac:dyDescent="0.4">
      <c r="B588" s="8" t="s">
        <v>434</v>
      </c>
    </row>
    <row r="589" spans="2:2" x14ac:dyDescent="0.4">
      <c r="B589" s="8" t="s">
        <v>435</v>
      </c>
    </row>
    <row r="590" spans="2:2" x14ac:dyDescent="0.4">
      <c r="B590" s="8" t="s">
        <v>436</v>
      </c>
    </row>
    <row r="591" spans="2:2" x14ac:dyDescent="0.4">
      <c r="B591" s="8" t="s">
        <v>437</v>
      </c>
    </row>
    <row r="592" spans="2:2" x14ac:dyDescent="0.4">
      <c r="B592" s="8" t="s">
        <v>438</v>
      </c>
    </row>
    <row r="593" spans="2:2" x14ac:dyDescent="0.4">
      <c r="B593" s="8" t="s">
        <v>439</v>
      </c>
    </row>
    <row r="594" spans="2:2" x14ac:dyDescent="0.4">
      <c r="B594" s="8" t="s">
        <v>440</v>
      </c>
    </row>
    <row r="604" spans="2:2" x14ac:dyDescent="0.4">
      <c r="B604" s="8" t="s">
        <v>441</v>
      </c>
    </row>
    <row r="605" spans="2:2" x14ac:dyDescent="0.4">
      <c r="B605" s="8" t="s">
        <v>442</v>
      </c>
    </row>
    <row r="606" spans="2:2" x14ac:dyDescent="0.4">
      <c r="B606" s="8" t="s">
        <v>443</v>
      </c>
    </row>
    <row r="607" spans="2:2" x14ac:dyDescent="0.4">
      <c r="B607" s="8" t="s">
        <v>444</v>
      </c>
    </row>
    <row r="608" spans="2:2" x14ac:dyDescent="0.4">
      <c r="B608" s="8" t="s">
        <v>445</v>
      </c>
    </row>
    <row r="609" spans="2:8" x14ac:dyDescent="0.4">
      <c r="B609" s="8" t="s">
        <v>446</v>
      </c>
      <c r="H609" s="7" t="s">
        <v>450</v>
      </c>
    </row>
    <row r="610" spans="2:8" x14ac:dyDescent="0.4">
      <c r="B610" s="8" t="s">
        <v>447</v>
      </c>
      <c r="H610" s="7" t="s">
        <v>449</v>
      </c>
    </row>
    <row r="611" spans="2:8" x14ac:dyDescent="0.4">
      <c r="B611" s="8" t="s">
        <v>448</v>
      </c>
      <c r="H611" s="7" t="s">
        <v>449</v>
      </c>
    </row>
    <row r="612" spans="2:8" x14ac:dyDescent="0.4">
      <c r="B612" s="8" t="s">
        <v>451</v>
      </c>
    </row>
    <row r="614" spans="2:8" x14ac:dyDescent="0.4">
      <c r="B614" s="8" t="s">
        <v>452</v>
      </c>
    </row>
    <row r="615" spans="2:8" x14ac:dyDescent="0.4">
      <c r="B615" s="8" t="s">
        <v>453</v>
      </c>
    </row>
    <row r="616" spans="2:8" x14ac:dyDescent="0.4">
      <c r="B616" s="8" t="s">
        <v>454</v>
      </c>
    </row>
    <row r="617" spans="2:8" x14ac:dyDescent="0.4">
      <c r="B617" s="8" t="s">
        <v>455</v>
      </c>
    </row>
    <row r="618" spans="2:8" x14ac:dyDescent="0.4">
      <c r="B618" s="8" t="s">
        <v>456</v>
      </c>
    </row>
  </sheetData>
  <mergeCells count="27">
    <mergeCell ref="V154:W154"/>
    <mergeCell ref="V156:W156"/>
    <mergeCell ref="V155:W155"/>
    <mergeCell ref="V151:W151"/>
    <mergeCell ref="V152:W152"/>
    <mergeCell ref="V153:W153"/>
    <mergeCell ref="S147:T147"/>
    <mergeCell ref="S148:T148"/>
    <mergeCell ref="S151:T151"/>
    <mergeCell ref="S152:T152"/>
    <mergeCell ref="S154:T154"/>
    <mergeCell ref="R151:R152"/>
    <mergeCell ref="R144:R145"/>
    <mergeCell ref="R146:R150"/>
    <mergeCell ref="V143:W143"/>
    <mergeCell ref="V144:W144"/>
    <mergeCell ref="V145:W145"/>
    <mergeCell ref="V146:W146"/>
    <mergeCell ref="V147:W147"/>
    <mergeCell ref="S149:T149"/>
    <mergeCell ref="S150:T150"/>
    <mergeCell ref="V149:W149"/>
    <mergeCell ref="V148:W148"/>
    <mergeCell ref="V150:W150"/>
    <mergeCell ref="S144:T144"/>
    <mergeCell ref="S145:T145"/>
    <mergeCell ref="S146:T146"/>
  </mergeCells>
  <phoneticPr fontId="5" type="noConversion"/>
  <hyperlinks>
    <hyperlink ref="B526" r:id="rId1" xr:uid="{9C68664B-8BC8-4926-817F-802F455591F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45A-9A7C-426D-A142-C7CC1614AC45}">
  <dimension ref="A1:R85"/>
  <sheetViews>
    <sheetView zoomScale="76" workbookViewId="0">
      <selection activeCell="F82" sqref="F82"/>
    </sheetView>
  </sheetViews>
  <sheetFormatPr defaultRowHeight="13.2" x14ac:dyDescent="0.4"/>
  <cols>
    <col min="1" max="2" width="8.796875" style="34"/>
    <col min="3" max="16384" width="8.796875" style="25"/>
  </cols>
  <sheetData>
    <row r="1" spans="1:18" x14ac:dyDescent="0.4">
      <c r="A1" s="25"/>
      <c r="B1" s="25"/>
    </row>
    <row r="2" spans="1:18" x14ac:dyDescent="0.4">
      <c r="A2" s="26" t="s">
        <v>138</v>
      </c>
      <c r="B2" s="26"/>
      <c r="C2" s="25" t="s">
        <v>139</v>
      </c>
      <c r="D2" s="25" t="s">
        <v>140</v>
      </c>
      <c r="E2" s="25" t="s">
        <v>141</v>
      </c>
      <c r="J2" s="61" t="s">
        <v>343</v>
      </c>
      <c r="K2" s="61"/>
      <c r="L2" s="61">
        <v>2017</v>
      </c>
      <c r="M2" s="61">
        <v>2018</v>
      </c>
      <c r="N2" s="61">
        <v>2019</v>
      </c>
      <c r="O2" s="61">
        <v>2020</v>
      </c>
      <c r="P2" s="61">
        <v>2021</v>
      </c>
      <c r="Q2" s="61">
        <v>2022</v>
      </c>
      <c r="R2" s="61">
        <v>2023</v>
      </c>
    </row>
    <row r="3" spans="1:18" x14ac:dyDescent="0.4">
      <c r="A3" s="31" t="s">
        <v>142</v>
      </c>
      <c r="B3" s="31"/>
      <c r="C3" s="31">
        <v>216.6</v>
      </c>
      <c r="D3" s="31">
        <v>297.8</v>
      </c>
      <c r="E3" s="31">
        <v>194.2</v>
      </c>
      <c r="J3" s="62" t="s">
        <v>142</v>
      </c>
      <c r="K3" s="65"/>
      <c r="L3" s="40">
        <v>181.2199</v>
      </c>
      <c r="M3" s="40">
        <v>110.39400000000001</v>
      </c>
      <c r="N3" s="40">
        <v>200.01509999999999</v>
      </c>
      <c r="O3" s="40">
        <v>346.50310000000002</v>
      </c>
      <c r="P3" s="40">
        <v>410.24299999999999</v>
      </c>
      <c r="Q3" s="40">
        <v>444.22280000000001</v>
      </c>
      <c r="R3" s="40">
        <v>418.6361</v>
      </c>
    </row>
    <row r="4" spans="1:18" x14ac:dyDescent="0.4">
      <c r="A4" s="25" t="s">
        <v>149</v>
      </c>
      <c r="B4" s="25"/>
      <c r="D4" s="29">
        <f>(D3-C3)/C3</f>
        <v>0.37488457987072954</v>
      </c>
      <c r="E4" s="29">
        <f>(E3-D3)/D3</f>
        <v>-0.34788448623237078</v>
      </c>
      <c r="J4" s="64" t="s">
        <v>279</v>
      </c>
      <c r="K4" s="63"/>
      <c r="L4" s="40">
        <v>-102.1311</v>
      </c>
      <c r="M4" s="40">
        <v>12.7477</v>
      </c>
      <c r="N4" s="40">
        <v>14.7392</v>
      </c>
      <c r="O4" s="40">
        <v>31.527999999999999</v>
      </c>
      <c r="P4" s="40">
        <v>23.323799999999999</v>
      </c>
      <c r="Q4" s="40">
        <v>-63.652700000000003</v>
      </c>
      <c r="R4" s="40">
        <v>-74.3446</v>
      </c>
    </row>
    <row r="5" spans="1:18" x14ac:dyDescent="0.4">
      <c r="A5" s="27" t="s">
        <v>143</v>
      </c>
      <c r="B5" s="25"/>
      <c r="J5" s="25" t="s">
        <v>354</v>
      </c>
      <c r="L5" s="29">
        <f>L4/L3</f>
        <v>-0.56357552343865114</v>
      </c>
      <c r="M5" s="29">
        <f t="shared" ref="M5:R5" si="0">M4/M3</f>
        <v>0.11547457289345435</v>
      </c>
      <c r="N5" s="29">
        <f t="shared" si="0"/>
        <v>7.3690436372053914E-2</v>
      </c>
      <c r="O5" s="29">
        <f t="shared" si="0"/>
        <v>9.0989084946137555E-2</v>
      </c>
      <c r="P5" s="29">
        <f t="shared" si="0"/>
        <v>5.6853620902733257E-2</v>
      </c>
      <c r="Q5" s="29">
        <f t="shared" si="0"/>
        <v>-0.14329003373982604</v>
      </c>
      <c r="R5" s="29">
        <f t="shared" si="0"/>
        <v>-0.1775876471235997</v>
      </c>
    </row>
    <row r="6" spans="1:18" x14ac:dyDescent="0.4">
      <c r="A6" s="28" t="s">
        <v>144</v>
      </c>
      <c r="B6" s="25"/>
      <c r="C6" s="25">
        <v>99</v>
      </c>
      <c r="D6" s="25">
        <v>117.4</v>
      </c>
      <c r="E6" s="25">
        <v>88.6</v>
      </c>
    </row>
    <row r="7" spans="1:18" x14ac:dyDescent="0.4">
      <c r="A7" s="28" t="s">
        <v>145</v>
      </c>
      <c r="B7" s="25"/>
      <c r="C7" s="25">
        <v>93.7</v>
      </c>
      <c r="D7" s="25">
        <v>150.80000000000001</v>
      </c>
      <c r="E7" s="25">
        <v>75.3</v>
      </c>
    </row>
    <row r="8" spans="1:18" x14ac:dyDescent="0.4">
      <c r="A8" s="28" t="s">
        <v>146</v>
      </c>
      <c r="B8" s="25"/>
      <c r="C8" s="25">
        <v>6</v>
      </c>
      <c r="D8" s="25">
        <v>7.6</v>
      </c>
      <c r="E8" s="25">
        <v>7.7</v>
      </c>
      <c r="J8" s="32" t="s">
        <v>188</v>
      </c>
    </row>
    <row r="9" spans="1:18" x14ac:dyDescent="0.4">
      <c r="A9" s="28" t="s">
        <v>147</v>
      </c>
      <c r="B9" s="25"/>
      <c r="C9" s="25">
        <v>13.7</v>
      </c>
      <c r="D9" s="25">
        <v>19.8</v>
      </c>
      <c r="E9" s="25">
        <v>20.9</v>
      </c>
      <c r="J9" s="25" t="s">
        <v>344</v>
      </c>
      <c r="L9" s="25">
        <v>225.4</v>
      </c>
      <c r="M9" s="25">
        <v>87.5</v>
      </c>
      <c r="N9" s="25">
        <v>164.7</v>
      </c>
      <c r="O9" s="25">
        <v>287.39999999999998</v>
      </c>
      <c r="P9" s="25">
        <v>349.3</v>
      </c>
      <c r="Q9" s="25">
        <v>442.2</v>
      </c>
      <c r="R9" s="25">
        <v>424.6</v>
      </c>
    </row>
    <row r="10" spans="1:18" x14ac:dyDescent="0.4">
      <c r="A10" s="28" t="s">
        <v>148</v>
      </c>
      <c r="B10" s="25"/>
      <c r="C10" s="25">
        <v>4.2</v>
      </c>
      <c r="D10" s="25">
        <v>2.2999999999999998</v>
      </c>
      <c r="E10" s="25">
        <v>1.7</v>
      </c>
      <c r="J10" s="25" t="s">
        <v>345</v>
      </c>
      <c r="L10" s="25">
        <v>9.4</v>
      </c>
      <c r="M10" s="25">
        <v>9.5</v>
      </c>
      <c r="N10" s="25">
        <v>8.4</v>
      </c>
      <c r="O10" s="25">
        <v>7.2</v>
      </c>
      <c r="P10" s="25">
        <v>10.3</v>
      </c>
      <c r="Q10" s="25">
        <v>15.4</v>
      </c>
      <c r="R10" s="25">
        <v>14.1</v>
      </c>
    </row>
    <row r="11" spans="1:18" x14ac:dyDescent="0.4">
      <c r="A11" s="27" t="s">
        <v>150</v>
      </c>
      <c r="B11" s="25"/>
      <c r="J11" s="25" t="s">
        <v>191</v>
      </c>
      <c r="L11" s="25">
        <v>0.9</v>
      </c>
      <c r="M11" s="25">
        <v>0.8</v>
      </c>
      <c r="N11" s="25">
        <v>1</v>
      </c>
      <c r="O11" s="25">
        <v>1</v>
      </c>
      <c r="P11" s="25">
        <v>1.2</v>
      </c>
      <c r="Q11" s="25">
        <v>1.7</v>
      </c>
      <c r="R11" s="25">
        <v>1.6</v>
      </c>
    </row>
    <row r="12" spans="1:18" x14ac:dyDescent="0.4">
      <c r="A12" s="28" t="s">
        <v>151</v>
      </c>
      <c r="B12" s="25"/>
      <c r="C12" s="25">
        <v>0.4</v>
      </c>
      <c r="D12" s="25">
        <v>2.5</v>
      </c>
      <c r="E12" s="25">
        <v>4.2</v>
      </c>
      <c r="J12" s="25" t="s">
        <v>346</v>
      </c>
      <c r="L12" s="25">
        <v>1.1000000000000001</v>
      </c>
      <c r="M12" s="25">
        <v>1.7</v>
      </c>
      <c r="N12" s="25">
        <v>1.5</v>
      </c>
      <c r="O12" s="25">
        <v>1.2</v>
      </c>
      <c r="P12" s="25">
        <v>1.7</v>
      </c>
      <c r="Q12" s="25">
        <v>1.4</v>
      </c>
      <c r="R12" s="25">
        <v>1.6</v>
      </c>
    </row>
    <row r="13" spans="1:18" x14ac:dyDescent="0.4">
      <c r="A13" s="28" t="s">
        <v>152</v>
      </c>
      <c r="B13" s="25"/>
      <c r="C13" s="25">
        <v>216.2</v>
      </c>
      <c r="D13" s="25">
        <v>295.3</v>
      </c>
      <c r="E13" s="25">
        <v>190</v>
      </c>
      <c r="J13" s="25" t="s">
        <v>347</v>
      </c>
      <c r="L13" s="25">
        <v>0.5</v>
      </c>
      <c r="M13" s="25">
        <v>1</v>
      </c>
      <c r="N13" s="25">
        <v>1.3</v>
      </c>
      <c r="O13" s="25">
        <v>0.3</v>
      </c>
      <c r="P13" s="25">
        <v>0.4</v>
      </c>
      <c r="Q13" s="25">
        <v>0.5</v>
      </c>
      <c r="R13" s="25">
        <v>0.9</v>
      </c>
    </row>
    <row r="14" spans="1:18" x14ac:dyDescent="0.4">
      <c r="A14" s="30" t="s">
        <v>153</v>
      </c>
      <c r="B14" s="30"/>
      <c r="C14" s="30">
        <v>35.1</v>
      </c>
      <c r="D14" s="30">
        <v>51.2</v>
      </c>
      <c r="E14" s="30">
        <v>14.7</v>
      </c>
      <c r="J14" s="25" t="s">
        <v>348</v>
      </c>
      <c r="L14" s="25">
        <v>0.8</v>
      </c>
      <c r="M14" s="25">
        <v>0.9</v>
      </c>
      <c r="N14" s="25">
        <v>0.8</v>
      </c>
      <c r="O14" s="25">
        <v>1.2</v>
      </c>
      <c r="P14" s="25">
        <v>0.7</v>
      </c>
      <c r="Q14" s="25">
        <v>0.17</v>
      </c>
      <c r="R14" s="25">
        <v>2.5</v>
      </c>
    </row>
    <row r="15" spans="1:18" x14ac:dyDescent="0.4">
      <c r="A15" s="25" t="s">
        <v>154</v>
      </c>
      <c r="B15" s="25"/>
      <c r="C15" s="29">
        <f>C14/C3</f>
        <v>0.16204986149584488</v>
      </c>
      <c r="D15" s="29">
        <f>D14/D3</f>
        <v>0.17192746809939558</v>
      </c>
      <c r="E15" s="29">
        <f>E14/E3</f>
        <v>7.5695159629248193E-2</v>
      </c>
      <c r="J15" s="25" t="s">
        <v>349</v>
      </c>
      <c r="L15" s="25">
        <v>0.3</v>
      </c>
      <c r="M15" s="25">
        <v>0.3</v>
      </c>
      <c r="N15" s="25">
        <v>0.3</v>
      </c>
      <c r="O15" s="25">
        <v>0.3</v>
      </c>
      <c r="P15" s="25">
        <v>0.5</v>
      </c>
      <c r="Q15" s="25">
        <v>0.3</v>
      </c>
      <c r="R15" s="25">
        <v>0.2</v>
      </c>
    </row>
    <row r="16" spans="1:18" x14ac:dyDescent="0.4">
      <c r="A16" s="30" t="s">
        <v>155</v>
      </c>
      <c r="B16" s="30"/>
      <c r="C16" s="30">
        <v>-10.7</v>
      </c>
      <c r="D16" s="30">
        <v>-4.4000000000000004</v>
      </c>
      <c r="E16" s="30">
        <v>-55.1</v>
      </c>
      <c r="J16" s="25" t="s">
        <v>185</v>
      </c>
      <c r="L16" s="25">
        <v>0.2</v>
      </c>
      <c r="M16" s="25">
        <v>0</v>
      </c>
      <c r="N16" s="25">
        <v>1.3</v>
      </c>
      <c r="O16" s="25">
        <v>2.1</v>
      </c>
      <c r="P16" s="25">
        <v>3.1</v>
      </c>
      <c r="Q16" s="25">
        <v>4.3</v>
      </c>
      <c r="R16" s="25">
        <v>4.3</v>
      </c>
    </row>
    <row r="17" spans="1:18" x14ac:dyDescent="0.4">
      <c r="A17" s="27" t="s">
        <v>363</v>
      </c>
      <c r="B17" s="25"/>
      <c r="J17" s="25" t="s">
        <v>192</v>
      </c>
      <c r="L17" s="25">
        <v>2.1</v>
      </c>
      <c r="M17" s="25">
        <v>1.9</v>
      </c>
      <c r="N17" s="25">
        <v>0.7</v>
      </c>
      <c r="O17" s="25">
        <v>0.6</v>
      </c>
      <c r="P17" s="25">
        <v>0.6</v>
      </c>
      <c r="Q17" s="25">
        <v>0.3</v>
      </c>
      <c r="R17" s="25">
        <v>0.1</v>
      </c>
    </row>
    <row r="18" spans="1:18" x14ac:dyDescent="0.4">
      <c r="A18" s="28" t="s">
        <v>15</v>
      </c>
      <c r="B18" s="25"/>
      <c r="D18" s="25">
        <v>-6.7</v>
      </c>
      <c r="E18" s="25">
        <v>-45.2</v>
      </c>
      <c r="J18" s="25" t="s">
        <v>350</v>
      </c>
      <c r="L18" s="25">
        <v>0.2</v>
      </c>
      <c r="M18" s="25">
        <v>0</v>
      </c>
      <c r="N18" s="25">
        <v>1.5</v>
      </c>
      <c r="O18" s="25">
        <v>0</v>
      </c>
      <c r="P18" s="25">
        <v>0</v>
      </c>
      <c r="Q18" s="25">
        <v>0.1</v>
      </c>
      <c r="R18" s="25">
        <v>0</v>
      </c>
    </row>
    <row r="19" spans="1:18" x14ac:dyDescent="0.4">
      <c r="A19" s="28" t="s">
        <v>27</v>
      </c>
      <c r="B19" s="25"/>
      <c r="D19" s="25">
        <v>-0.2</v>
      </c>
      <c r="E19" s="25">
        <v>-4.4000000000000004</v>
      </c>
      <c r="J19" s="25" t="s">
        <v>351</v>
      </c>
      <c r="Q19" s="25">
        <v>5.4</v>
      </c>
      <c r="R19" s="25">
        <v>0.5</v>
      </c>
    </row>
    <row r="20" spans="1:18" x14ac:dyDescent="0.4">
      <c r="A20" s="28" t="s">
        <v>36</v>
      </c>
      <c r="D20" s="25">
        <v>-0.8</v>
      </c>
      <c r="E20" s="25">
        <v>-2.7</v>
      </c>
      <c r="J20" s="25" t="s">
        <v>193</v>
      </c>
      <c r="L20" s="25">
        <v>6.1</v>
      </c>
      <c r="M20" s="25">
        <v>4.9000000000000004</v>
      </c>
      <c r="N20" s="25">
        <v>2.4</v>
      </c>
      <c r="O20" s="25">
        <v>5.2</v>
      </c>
      <c r="P20" s="25">
        <v>5.0999999999999996</v>
      </c>
      <c r="Q20" s="25">
        <v>10.5</v>
      </c>
      <c r="R20" s="25">
        <v>6.1</v>
      </c>
    </row>
    <row r="21" spans="1:18" x14ac:dyDescent="0.4">
      <c r="A21" s="28" t="s">
        <v>40</v>
      </c>
      <c r="B21" s="25"/>
      <c r="D21" s="25">
        <v>4</v>
      </c>
      <c r="E21" s="25">
        <v>-2</v>
      </c>
      <c r="J21" s="25" t="s">
        <v>194</v>
      </c>
      <c r="L21" s="25">
        <v>2.2000000000000002</v>
      </c>
      <c r="M21" s="25">
        <v>0</v>
      </c>
      <c r="N21" s="25">
        <v>0.6</v>
      </c>
      <c r="O21" s="25">
        <v>0.4</v>
      </c>
      <c r="P21" s="25">
        <v>0.6</v>
      </c>
      <c r="Q21" s="25">
        <v>5.7</v>
      </c>
      <c r="R21" s="25">
        <v>9.1</v>
      </c>
    </row>
    <row r="22" spans="1:18" x14ac:dyDescent="0.4">
      <c r="A22" s="28" t="s">
        <v>44</v>
      </c>
      <c r="B22" s="25"/>
      <c r="D22" s="25">
        <v>-0.6</v>
      </c>
      <c r="E22" s="25">
        <v>-0.9</v>
      </c>
      <c r="J22" s="25" t="s">
        <v>352</v>
      </c>
      <c r="L22" s="25">
        <v>2.1</v>
      </c>
      <c r="M22" s="25">
        <v>0.8</v>
      </c>
      <c r="O22" s="25">
        <v>0.6</v>
      </c>
      <c r="P22" s="25">
        <v>2.1</v>
      </c>
      <c r="Q22" s="25">
        <v>11.5</v>
      </c>
      <c r="R22" s="25">
        <v>-8.1999999999999993</v>
      </c>
    </row>
    <row r="23" spans="1:18" x14ac:dyDescent="0.4">
      <c r="A23" s="25" t="s">
        <v>156</v>
      </c>
      <c r="B23" s="25"/>
      <c r="C23" s="29">
        <f>C16/C3</f>
        <v>-4.9399815327793167E-2</v>
      </c>
      <c r="D23" s="29">
        <f>D16/D3</f>
        <v>-1.4775016789791807E-2</v>
      </c>
      <c r="E23" s="29">
        <f>E16/E3</f>
        <v>-0.28372811534500519</v>
      </c>
      <c r="J23" s="25" t="s">
        <v>353</v>
      </c>
      <c r="L23" s="25">
        <v>5.2</v>
      </c>
      <c r="M23" s="25">
        <v>5.7</v>
      </c>
      <c r="N23" s="25">
        <v>-3.9</v>
      </c>
      <c r="O23" s="25">
        <v>-0.4</v>
      </c>
      <c r="P23" s="25">
        <v>0</v>
      </c>
      <c r="Q23" s="25">
        <v>5.6</v>
      </c>
      <c r="R23" s="25">
        <v>36.5</v>
      </c>
    </row>
    <row r="24" spans="1:18" x14ac:dyDescent="0.4">
      <c r="A24" s="31" t="s">
        <v>157</v>
      </c>
      <c r="B24" s="31"/>
      <c r="C24" s="31">
        <v>243.6</v>
      </c>
      <c r="D24" s="31">
        <v>193.6</v>
      </c>
      <c r="E24" s="31">
        <v>462.9</v>
      </c>
      <c r="J24" s="25" t="s">
        <v>195</v>
      </c>
      <c r="L24" s="25">
        <v>7.4</v>
      </c>
      <c r="M24" s="25">
        <v>8.4</v>
      </c>
      <c r="N24" s="25">
        <v>6.7</v>
      </c>
      <c r="O24" s="25">
        <v>2.2999999999999998</v>
      </c>
      <c r="P24" s="25">
        <v>3.1</v>
      </c>
      <c r="Q24" s="25">
        <v>0.2</v>
      </c>
      <c r="R24" s="25">
        <v>2.5</v>
      </c>
    </row>
    <row r="25" spans="1:18" x14ac:dyDescent="0.4">
      <c r="A25" s="30" t="s">
        <v>160</v>
      </c>
      <c r="B25" s="30"/>
      <c r="C25" s="30">
        <v>195.4</v>
      </c>
      <c r="D25" s="30">
        <v>154.80000000000001</v>
      </c>
      <c r="E25" s="30">
        <v>359.9</v>
      </c>
      <c r="J25" s="32" t="s">
        <v>259</v>
      </c>
    </row>
    <row r="26" spans="1:18" x14ac:dyDescent="0.4">
      <c r="A26" s="25" t="s">
        <v>158</v>
      </c>
      <c r="B26" s="25"/>
      <c r="C26" s="25">
        <v>47.4</v>
      </c>
      <c r="D26" s="25">
        <v>41.4</v>
      </c>
      <c r="E26" s="25">
        <v>74.5</v>
      </c>
      <c r="J26" s="25" t="s">
        <v>344</v>
      </c>
      <c r="L26" s="29">
        <f t="shared" ref="L26:R35" si="1">L9/L$3</f>
        <v>1.2437927622739005</v>
      </c>
      <c r="M26" s="29">
        <f t="shared" si="1"/>
        <v>0.79261554069967566</v>
      </c>
      <c r="N26" s="29">
        <f t="shared" si="1"/>
        <v>0.82343783044380148</v>
      </c>
      <c r="O26" s="29">
        <f t="shared" si="1"/>
        <v>0.82942980885308082</v>
      </c>
      <c r="P26" s="29">
        <f t="shared" si="1"/>
        <v>0.85144658166013809</v>
      </c>
      <c r="Q26" s="29">
        <f t="shared" si="1"/>
        <v>0.99544642913420922</v>
      </c>
      <c r="R26" s="29">
        <f t="shared" si="1"/>
        <v>1.0142460241723064</v>
      </c>
    </row>
    <row r="27" spans="1:18" x14ac:dyDescent="0.4">
      <c r="A27" s="25" t="s">
        <v>159</v>
      </c>
      <c r="B27" s="25"/>
      <c r="C27" s="25">
        <v>25</v>
      </c>
      <c r="D27" s="25">
        <v>45.6</v>
      </c>
      <c r="E27" s="25">
        <v>229.6</v>
      </c>
      <c r="J27" s="25" t="s">
        <v>345</v>
      </c>
      <c r="L27" s="29">
        <f t="shared" si="1"/>
        <v>5.1870683076196383E-2</v>
      </c>
      <c r="M27" s="29">
        <f t="shared" si="1"/>
        <v>8.6055401561679068E-2</v>
      </c>
      <c r="N27" s="29">
        <f t="shared" si="1"/>
        <v>4.1996829239392429E-2</v>
      </c>
      <c r="O27" s="29">
        <f t="shared" si="1"/>
        <v>2.0779034877321443E-2</v>
      </c>
      <c r="P27" s="29">
        <f t="shared" si="1"/>
        <v>2.5107070687373095E-2</v>
      </c>
      <c r="Q27" s="29">
        <f t="shared" si="1"/>
        <v>3.4667288576813254E-2</v>
      </c>
      <c r="R27" s="29">
        <f t="shared" si="1"/>
        <v>3.3680802969452465E-2</v>
      </c>
    </row>
    <row r="28" spans="1:18" x14ac:dyDescent="0.4">
      <c r="A28" s="25" t="s">
        <v>161</v>
      </c>
      <c r="B28" s="25"/>
      <c r="C28" s="25">
        <v>4.5</v>
      </c>
      <c r="D28" s="25">
        <v>4.9000000000000004</v>
      </c>
      <c r="E28" s="25">
        <v>6</v>
      </c>
      <c r="J28" s="25" t="s">
        <v>191</v>
      </c>
      <c r="L28" s="29">
        <f t="shared" si="1"/>
        <v>4.9663419966571006E-3</v>
      </c>
      <c r="M28" s="29">
        <f t="shared" si="1"/>
        <v>7.2467706578256061E-3</v>
      </c>
      <c r="N28" s="29">
        <f t="shared" si="1"/>
        <v>4.9996225284990982E-3</v>
      </c>
      <c r="O28" s="29">
        <f t="shared" si="1"/>
        <v>2.8859770662946448E-3</v>
      </c>
      <c r="P28" s="29">
        <f t="shared" si="1"/>
        <v>2.9250956140628847E-3</v>
      </c>
      <c r="Q28" s="29">
        <f t="shared" si="1"/>
        <v>3.8269084792586063E-3</v>
      </c>
      <c r="R28" s="29">
        <f t="shared" si="1"/>
        <v>3.821935088732195E-3</v>
      </c>
    </row>
    <row r="29" spans="1:18" x14ac:dyDescent="0.4">
      <c r="A29" s="25" t="s">
        <v>162</v>
      </c>
      <c r="B29" s="25"/>
      <c r="C29" s="25">
        <v>0</v>
      </c>
      <c r="D29" s="25">
        <v>24.5</v>
      </c>
      <c r="E29" s="25">
        <v>2.5</v>
      </c>
      <c r="J29" s="25" t="s">
        <v>346</v>
      </c>
      <c r="L29" s="29">
        <f t="shared" si="1"/>
        <v>6.0699735514697893E-3</v>
      </c>
      <c r="M29" s="29">
        <f t="shared" si="1"/>
        <v>1.5399387647879412E-2</v>
      </c>
      <c r="N29" s="29">
        <f t="shared" si="1"/>
        <v>7.4994337927486478E-3</v>
      </c>
      <c r="O29" s="29">
        <f t="shared" si="1"/>
        <v>3.4631724795535735E-3</v>
      </c>
      <c r="P29" s="29">
        <f t="shared" si="1"/>
        <v>4.1438854532557532E-3</v>
      </c>
      <c r="Q29" s="29">
        <f t="shared" si="1"/>
        <v>3.151571688801205E-3</v>
      </c>
      <c r="R29" s="29">
        <f t="shared" si="1"/>
        <v>3.821935088732195E-3</v>
      </c>
    </row>
    <row r="30" spans="1:18" x14ac:dyDescent="0.4">
      <c r="A30" s="25" t="s">
        <v>163</v>
      </c>
      <c r="B30" s="25"/>
      <c r="C30" s="25">
        <v>47.5</v>
      </c>
      <c r="D30" s="25">
        <v>32</v>
      </c>
      <c r="E30" s="25">
        <v>31.5</v>
      </c>
      <c r="J30" s="25" t="s">
        <v>347</v>
      </c>
      <c r="L30" s="29">
        <f t="shared" si="1"/>
        <v>2.7590788870317223E-3</v>
      </c>
      <c r="M30" s="29">
        <f t="shared" si="1"/>
        <v>9.0584633222820076E-3</v>
      </c>
      <c r="N30" s="29">
        <f t="shared" si="1"/>
        <v>6.499509287048828E-3</v>
      </c>
      <c r="O30" s="29">
        <f t="shared" si="1"/>
        <v>8.6579311988839338E-4</v>
      </c>
      <c r="P30" s="29">
        <f t="shared" si="1"/>
        <v>9.7503187135429493E-4</v>
      </c>
      <c r="Q30" s="29">
        <f t="shared" si="1"/>
        <v>1.1255613174290019E-3</v>
      </c>
      <c r="R30" s="29">
        <f t="shared" si="1"/>
        <v>2.1498384874118598E-3</v>
      </c>
    </row>
    <row r="31" spans="1:18" x14ac:dyDescent="0.4">
      <c r="A31" s="30" t="s">
        <v>164</v>
      </c>
      <c r="B31" s="30"/>
      <c r="C31" s="30">
        <v>48.2</v>
      </c>
      <c r="D31" s="30">
        <v>38.9</v>
      </c>
      <c r="E31" s="30">
        <v>103</v>
      </c>
      <c r="J31" s="25" t="s">
        <v>348</v>
      </c>
      <c r="L31" s="29">
        <f t="shared" si="1"/>
        <v>4.4145262192507558E-3</v>
      </c>
      <c r="M31" s="29">
        <f t="shared" si="1"/>
        <v>8.1526169900538077E-3</v>
      </c>
      <c r="N31" s="29">
        <f t="shared" si="1"/>
        <v>3.9996980227992793E-3</v>
      </c>
      <c r="O31" s="29">
        <f t="shared" si="1"/>
        <v>3.4631724795535735E-3</v>
      </c>
      <c r="P31" s="29">
        <f t="shared" si="1"/>
        <v>1.706305774870016E-3</v>
      </c>
      <c r="Q31" s="29">
        <f t="shared" si="1"/>
        <v>3.8269084792586064E-4</v>
      </c>
      <c r="R31" s="29">
        <f t="shared" si="1"/>
        <v>5.9717735761440549E-3</v>
      </c>
    </row>
    <row r="32" spans="1:18" x14ac:dyDescent="0.4">
      <c r="A32" s="25" t="s">
        <v>165</v>
      </c>
      <c r="B32" s="25"/>
      <c r="C32" s="25">
        <v>10.199999999999999</v>
      </c>
      <c r="D32" s="25">
        <v>0</v>
      </c>
      <c r="E32" s="25">
        <v>9.4</v>
      </c>
      <c r="J32" s="25" t="s">
        <v>349</v>
      </c>
      <c r="L32" s="29">
        <f t="shared" si="1"/>
        <v>1.6554473322190333E-3</v>
      </c>
      <c r="M32" s="29">
        <f t="shared" si="1"/>
        <v>2.7175389966846023E-3</v>
      </c>
      <c r="N32" s="29">
        <f t="shared" si="1"/>
        <v>1.4998867585497295E-3</v>
      </c>
      <c r="O32" s="29">
        <f t="shared" si="1"/>
        <v>8.6579311988839338E-4</v>
      </c>
      <c r="P32" s="29">
        <f t="shared" si="1"/>
        <v>1.2187898391928687E-3</v>
      </c>
      <c r="Q32" s="29">
        <f t="shared" si="1"/>
        <v>6.7533679045740105E-4</v>
      </c>
      <c r="R32" s="29">
        <f t="shared" si="1"/>
        <v>4.7774188609152438E-4</v>
      </c>
    </row>
    <row r="33" spans="1:18" x14ac:dyDescent="0.4">
      <c r="A33" s="25" t="s">
        <v>166</v>
      </c>
      <c r="B33" s="25"/>
      <c r="C33" s="25">
        <v>7.5</v>
      </c>
      <c r="D33" s="25">
        <v>7.8</v>
      </c>
      <c r="E33" s="25">
        <v>9.6999999999999993</v>
      </c>
      <c r="J33" s="25" t="s">
        <v>185</v>
      </c>
      <c r="L33" s="29">
        <f t="shared" si="1"/>
        <v>1.1036315548126889E-3</v>
      </c>
      <c r="M33" s="29">
        <f t="shared" si="1"/>
        <v>0</v>
      </c>
      <c r="N33" s="29">
        <f t="shared" si="1"/>
        <v>6.499509287048828E-3</v>
      </c>
      <c r="O33" s="29">
        <f t="shared" si="1"/>
        <v>6.0605518392187543E-3</v>
      </c>
      <c r="P33" s="29">
        <f t="shared" si="1"/>
        <v>7.5564970029957856E-3</v>
      </c>
      <c r="Q33" s="29">
        <f t="shared" si="1"/>
        <v>9.6798273298894146E-3</v>
      </c>
      <c r="R33" s="29">
        <f t="shared" si="1"/>
        <v>1.0271450550967773E-2</v>
      </c>
    </row>
    <row r="34" spans="1:18" x14ac:dyDescent="0.4">
      <c r="A34" s="25" t="s">
        <v>167</v>
      </c>
      <c r="B34" s="25"/>
      <c r="C34" s="25">
        <v>12.1</v>
      </c>
      <c r="D34" s="25">
        <v>10.1</v>
      </c>
      <c r="E34" s="25">
        <v>38.799999999999997</v>
      </c>
      <c r="J34" s="25" t="s">
        <v>192</v>
      </c>
      <c r="L34" s="29">
        <f t="shared" si="1"/>
        <v>1.1588131325533234E-2</v>
      </c>
      <c r="M34" s="29">
        <f t="shared" si="1"/>
        <v>1.7211080312335814E-2</v>
      </c>
      <c r="N34" s="29">
        <f t="shared" si="1"/>
        <v>3.4997357699493689E-3</v>
      </c>
      <c r="O34" s="29">
        <f t="shared" si="1"/>
        <v>1.7315862397767868E-3</v>
      </c>
      <c r="P34" s="29">
        <f t="shared" si="1"/>
        <v>1.4625478070314423E-3</v>
      </c>
      <c r="Q34" s="29">
        <f t="shared" si="1"/>
        <v>6.7533679045740105E-4</v>
      </c>
      <c r="R34" s="29">
        <f t="shared" si="1"/>
        <v>2.3887094304576219E-4</v>
      </c>
    </row>
    <row r="35" spans="1:18" x14ac:dyDescent="0.4">
      <c r="A35" s="25" t="s">
        <v>168</v>
      </c>
      <c r="B35" s="25"/>
      <c r="C35" s="25">
        <v>3.1</v>
      </c>
      <c r="D35" s="25">
        <v>3</v>
      </c>
      <c r="E35" s="25">
        <v>3</v>
      </c>
      <c r="J35" s="25" t="s">
        <v>350</v>
      </c>
      <c r="L35" s="29">
        <f t="shared" si="1"/>
        <v>1.1036315548126889E-3</v>
      </c>
      <c r="M35" s="29">
        <f t="shared" si="1"/>
        <v>0</v>
      </c>
      <c r="N35" s="29">
        <f t="shared" si="1"/>
        <v>7.4994337927486478E-3</v>
      </c>
      <c r="O35" s="29">
        <f t="shared" si="1"/>
        <v>0</v>
      </c>
      <c r="P35" s="29">
        <f t="shared" si="1"/>
        <v>0</v>
      </c>
      <c r="Q35" s="29">
        <f t="shared" si="1"/>
        <v>2.2511226348580037E-4</v>
      </c>
      <c r="R35" s="29">
        <f t="shared" si="1"/>
        <v>0</v>
      </c>
    </row>
    <row r="36" spans="1:18" x14ac:dyDescent="0.4">
      <c r="A36" s="25" t="s">
        <v>169</v>
      </c>
      <c r="B36" s="25"/>
      <c r="C36" s="25">
        <v>3.1</v>
      </c>
      <c r="D36" s="25">
        <v>4.0999999999999996</v>
      </c>
      <c r="E36" s="25">
        <v>8.3000000000000007</v>
      </c>
      <c r="J36" s="25" t="s">
        <v>351</v>
      </c>
      <c r="L36" s="29">
        <f t="shared" ref="L36:R41" si="2">L19/L$3</f>
        <v>0</v>
      </c>
      <c r="M36" s="29">
        <f t="shared" si="2"/>
        <v>0</v>
      </c>
      <c r="N36" s="29">
        <f t="shared" si="2"/>
        <v>0</v>
      </c>
      <c r="O36" s="29">
        <f t="shared" si="2"/>
        <v>0</v>
      </c>
      <c r="P36" s="29">
        <f t="shared" si="2"/>
        <v>0</v>
      </c>
      <c r="Q36" s="29">
        <f t="shared" si="2"/>
        <v>1.2156062228233221E-2</v>
      </c>
      <c r="R36" s="29">
        <f t="shared" si="2"/>
        <v>1.194354715228811E-3</v>
      </c>
    </row>
    <row r="37" spans="1:18" x14ac:dyDescent="0.4">
      <c r="A37" s="25" t="s">
        <v>170</v>
      </c>
      <c r="B37" s="25"/>
      <c r="C37" s="25">
        <v>0</v>
      </c>
      <c r="D37" s="25">
        <v>3.7</v>
      </c>
      <c r="E37" s="25">
        <v>27.6</v>
      </c>
      <c r="J37" s="25" t="s">
        <v>193</v>
      </c>
      <c r="L37" s="29">
        <f t="shared" si="2"/>
        <v>3.3660762421787012E-2</v>
      </c>
      <c r="M37" s="29">
        <f t="shared" si="2"/>
        <v>4.4386470279181842E-2</v>
      </c>
      <c r="N37" s="29">
        <f t="shared" si="2"/>
        <v>1.1999094068397836E-2</v>
      </c>
      <c r="O37" s="29">
        <f t="shared" si="2"/>
        <v>1.5007080744732153E-2</v>
      </c>
      <c r="P37" s="29">
        <f t="shared" si="2"/>
        <v>1.2431656359767259E-2</v>
      </c>
      <c r="Q37" s="29">
        <f t="shared" si="2"/>
        <v>2.3636787666009039E-2</v>
      </c>
      <c r="R37" s="29">
        <f t="shared" si="2"/>
        <v>1.4571127525791492E-2</v>
      </c>
    </row>
    <row r="38" spans="1:18" x14ac:dyDescent="0.4">
      <c r="A38" s="31" t="s">
        <v>171</v>
      </c>
      <c r="B38" s="31"/>
      <c r="C38" s="31">
        <v>137.6</v>
      </c>
      <c r="D38" s="31">
        <v>82.1</v>
      </c>
      <c r="E38" s="31">
        <v>141.69999999999999</v>
      </c>
      <c r="J38" s="25" t="s">
        <v>194</v>
      </c>
      <c r="L38" s="29">
        <f t="shared" si="2"/>
        <v>1.2139947102939579E-2</v>
      </c>
      <c r="M38" s="29">
        <f t="shared" si="2"/>
        <v>0</v>
      </c>
      <c r="N38" s="29">
        <f t="shared" si="2"/>
        <v>2.999773517099459E-3</v>
      </c>
      <c r="O38" s="29">
        <f t="shared" si="2"/>
        <v>1.154390826517858E-3</v>
      </c>
      <c r="P38" s="29">
        <f t="shared" si="2"/>
        <v>1.4625478070314423E-3</v>
      </c>
      <c r="Q38" s="29">
        <f t="shared" si="2"/>
        <v>1.2831399018690621E-2</v>
      </c>
      <c r="R38" s="29">
        <f t="shared" si="2"/>
        <v>2.1737255817164357E-2</v>
      </c>
    </row>
    <row r="39" spans="1:18" x14ac:dyDescent="0.4">
      <c r="A39" s="30" t="s">
        <v>172</v>
      </c>
      <c r="B39" s="30"/>
      <c r="C39" s="30">
        <v>128</v>
      </c>
      <c r="D39" s="30">
        <v>73.5</v>
      </c>
      <c r="E39" s="30">
        <v>108.8</v>
      </c>
      <c r="J39" s="25" t="s">
        <v>352</v>
      </c>
      <c r="L39" s="29">
        <f t="shared" si="2"/>
        <v>1.1588131325533234E-2</v>
      </c>
      <c r="M39" s="29">
        <f t="shared" si="2"/>
        <v>7.2467706578256061E-3</v>
      </c>
      <c r="N39" s="29">
        <f t="shared" si="2"/>
        <v>0</v>
      </c>
      <c r="O39" s="29">
        <f t="shared" si="2"/>
        <v>1.7315862397767868E-3</v>
      </c>
      <c r="P39" s="29">
        <f t="shared" si="2"/>
        <v>5.1189173246100486E-3</v>
      </c>
      <c r="Q39" s="29">
        <f t="shared" si="2"/>
        <v>2.5887910300867043E-2</v>
      </c>
      <c r="R39" s="29">
        <f t="shared" si="2"/>
        <v>-1.9587417329752495E-2</v>
      </c>
    </row>
    <row r="40" spans="1:18" x14ac:dyDescent="0.4">
      <c r="A40" s="25" t="s">
        <v>173</v>
      </c>
      <c r="B40" s="25"/>
      <c r="C40" s="25">
        <v>10.4</v>
      </c>
      <c r="D40" s="25">
        <v>22.8</v>
      </c>
      <c r="E40" s="25">
        <v>23.4</v>
      </c>
      <c r="J40" s="25" t="s">
        <v>353</v>
      </c>
      <c r="L40" s="29">
        <f t="shared" si="2"/>
        <v>2.8694420425129912E-2</v>
      </c>
      <c r="M40" s="29">
        <f t="shared" si="2"/>
        <v>5.1633240937007448E-2</v>
      </c>
      <c r="N40" s="29">
        <f t="shared" si="2"/>
        <v>-1.9498527861146486E-2</v>
      </c>
      <c r="O40" s="29">
        <f t="shared" si="2"/>
        <v>-1.154390826517858E-3</v>
      </c>
      <c r="P40" s="29">
        <f t="shared" si="2"/>
        <v>0</v>
      </c>
      <c r="Q40" s="29">
        <f t="shared" si="2"/>
        <v>1.260628675520482E-2</v>
      </c>
      <c r="R40" s="29">
        <f t="shared" si="2"/>
        <v>8.7187894211703199E-2</v>
      </c>
    </row>
    <row r="41" spans="1:18" x14ac:dyDescent="0.4">
      <c r="A41" s="25" t="s">
        <v>174</v>
      </c>
      <c r="B41" s="25"/>
      <c r="C41" s="25">
        <v>73.599999999999994</v>
      </c>
      <c r="D41" s="25">
        <v>22.6</v>
      </c>
      <c r="E41" s="25">
        <v>65.099999999999994</v>
      </c>
      <c r="J41" s="25" t="s">
        <v>195</v>
      </c>
      <c r="L41" s="29">
        <f t="shared" si="2"/>
        <v>4.0834367528069494E-2</v>
      </c>
      <c r="M41" s="29">
        <f t="shared" si="2"/>
        <v>7.6091091907168867E-2</v>
      </c>
      <c r="N41" s="29">
        <f t="shared" si="2"/>
        <v>3.3497470940943963E-2</v>
      </c>
      <c r="O41" s="29">
        <f t="shared" si="2"/>
        <v>6.6377472524776823E-3</v>
      </c>
      <c r="P41" s="29">
        <f t="shared" si="2"/>
        <v>7.5564970029957856E-3</v>
      </c>
      <c r="Q41" s="29">
        <f t="shared" si="2"/>
        <v>4.5022452697160073E-4</v>
      </c>
      <c r="R41" s="29">
        <f t="shared" si="2"/>
        <v>5.9717735761440549E-3</v>
      </c>
    </row>
    <row r="42" spans="1:18" x14ac:dyDescent="0.4">
      <c r="A42" s="25" t="s">
        <v>175</v>
      </c>
      <c r="B42" s="25"/>
      <c r="C42" s="25">
        <v>29.3</v>
      </c>
      <c r="D42" s="25">
        <v>21.3</v>
      </c>
      <c r="E42" s="25">
        <v>8.6999999999999993</v>
      </c>
    </row>
    <row r="43" spans="1:18" x14ac:dyDescent="0.4">
      <c r="A43" s="25" t="s">
        <v>176</v>
      </c>
      <c r="B43" s="25"/>
      <c r="C43" s="25">
        <v>3.9</v>
      </c>
      <c r="D43" s="25">
        <v>5.2</v>
      </c>
      <c r="E43" s="25">
        <v>8.9</v>
      </c>
    </row>
    <row r="44" spans="1:18" x14ac:dyDescent="0.4">
      <c r="A44" s="25" t="s">
        <v>178</v>
      </c>
      <c r="B44" s="25"/>
      <c r="C44" s="25">
        <v>0.5</v>
      </c>
      <c r="D44" s="25">
        <v>0.5</v>
      </c>
      <c r="E44" s="25">
        <v>0</v>
      </c>
    </row>
    <row r="45" spans="1:18" x14ac:dyDescent="0.4">
      <c r="A45" s="30" t="s">
        <v>177</v>
      </c>
      <c r="B45" s="30"/>
      <c r="C45" s="30">
        <v>9.6999999999999993</v>
      </c>
      <c r="D45" s="30">
        <v>8.6</v>
      </c>
      <c r="E45" s="30">
        <v>32.799999999999997</v>
      </c>
    </row>
    <row r="46" spans="1:18" x14ac:dyDescent="0.4">
      <c r="A46" s="25" t="s">
        <v>176</v>
      </c>
      <c r="B46" s="25"/>
      <c r="C46" s="25">
        <v>7.3</v>
      </c>
      <c r="D46" s="25">
        <v>4.5999999999999996</v>
      </c>
      <c r="E46" s="25">
        <v>27.6</v>
      </c>
    </row>
    <row r="47" spans="1:18" x14ac:dyDescent="0.4">
      <c r="A47" s="31" t="s">
        <v>179</v>
      </c>
      <c r="B47" s="31"/>
      <c r="C47" s="31">
        <v>106</v>
      </c>
      <c r="D47" s="31">
        <v>111.5</v>
      </c>
      <c r="E47" s="31">
        <v>321.2</v>
      </c>
    </row>
    <row r="48" spans="1:18" x14ac:dyDescent="0.4">
      <c r="A48" s="25" t="s">
        <v>180</v>
      </c>
      <c r="B48" s="25"/>
      <c r="C48" s="25">
        <v>62.2</v>
      </c>
      <c r="D48" s="25">
        <v>63.7</v>
      </c>
      <c r="E48" s="25">
        <v>80</v>
      </c>
    </row>
    <row r="49" spans="1:7" x14ac:dyDescent="0.4">
      <c r="A49" s="25" t="s">
        <v>181</v>
      </c>
      <c r="B49" s="25"/>
      <c r="C49" s="25">
        <v>188.7</v>
      </c>
      <c r="D49" s="25">
        <v>198.3</v>
      </c>
      <c r="E49" s="25">
        <v>453.3</v>
      </c>
    </row>
    <row r="50" spans="1:7" x14ac:dyDescent="0.4">
      <c r="A50" s="25" t="s">
        <v>182</v>
      </c>
      <c r="B50" s="25"/>
      <c r="C50" s="25">
        <v>0.4</v>
      </c>
      <c r="D50" s="25">
        <v>0.5</v>
      </c>
      <c r="E50" s="25">
        <v>-0.3</v>
      </c>
    </row>
    <row r="51" spans="1:7" x14ac:dyDescent="0.4">
      <c r="A51" s="25" t="s">
        <v>183</v>
      </c>
      <c r="B51" s="25"/>
      <c r="C51" s="25">
        <v>-145.30000000000001</v>
      </c>
      <c r="D51" s="25">
        <v>-151</v>
      </c>
      <c r="E51" s="25">
        <v>-211.9</v>
      </c>
    </row>
    <row r="52" spans="1:7" x14ac:dyDescent="0.4">
      <c r="A52" s="31" t="s">
        <v>184</v>
      </c>
      <c r="B52" s="31"/>
      <c r="C52" s="31">
        <v>5.0999999999999996</v>
      </c>
      <c r="D52" s="31">
        <v>6.8</v>
      </c>
      <c r="E52" s="31">
        <v>-16.7</v>
      </c>
    </row>
    <row r="53" spans="1:7" x14ac:dyDescent="0.4">
      <c r="A53" s="31" t="s">
        <v>186</v>
      </c>
      <c r="B53" s="31"/>
      <c r="C53" s="31">
        <v>6.9</v>
      </c>
      <c r="D53" s="31">
        <v>-13.8</v>
      </c>
      <c r="E53" s="31">
        <v>-211.5</v>
      </c>
    </row>
    <row r="54" spans="1:7" x14ac:dyDescent="0.4">
      <c r="A54" s="31" t="s">
        <v>187</v>
      </c>
      <c r="B54" s="31"/>
      <c r="C54" s="31">
        <v>30</v>
      </c>
      <c r="D54" s="31">
        <v>1.1000000000000001</v>
      </c>
      <c r="E54" s="31">
        <v>261.8</v>
      </c>
    </row>
    <row r="55" spans="1:7" x14ac:dyDescent="0.4">
      <c r="A55" s="32" t="s">
        <v>188</v>
      </c>
      <c r="B55" s="25"/>
    </row>
    <row r="56" spans="1:7" x14ac:dyDescent="0.4">
      <c r="A56" s="33" t="s">
        <v>189</v>
      </c>
      <c r="D56" s="25">
        <v>0.3</v>
      </c>
      <c r="E56" s="25">
        <v>0.2</v>
      </c>
      <c r="G56" s="25" t="s">
        <v>260</v>
      </c>
    </row>
    <row r="57" spans="1:7" x14ac:dyDescent="0.4">
      <c r="A57" s="33" t="s">
        <v>190</v>
      </c>
      <c r="D57" s="25">
        <v>68.099999999999994</v>
      </c>
      <c r="E57" s="25">
        <v>64.8</v>
      </c>
      <c r="G57" s="25" t="s">
        <v>260</v>
      </c>
    </row>
    <row r="58" spans="1:7" x14ac:dyDescent="0.4">
      <c r="A58" s="33" t="s">
        <v>191</v>
      </c>
      <c r="D58" s="25">
        <v>4.2</v>
      </c>
      <c r="E58" s="25">
        <v>4.9000000000000004</v>
      </c>
      <c r="G58" s="25" t="s">
        <v>260</v>
      </c>
    </row>
    <row r="59" spans="1:7" x14ac:dyDescent="0.4">
      <c r="A59" s="33" t="s">
        <v>185</v>
      </c>
      <c r="D59" s="25">
        <v>7.9</v>
      </c>
      <c r="E59" s="25">
        <v>11.9</v>
      </c>
      <c r="G59" s="25" t="s">
        <v>261</v>
      </c>
    </row>
    <row r="60" spans="1:7" x14ac:dyDescent="0.4">
      <c r="A60" s="34" t="s">
        <v>192</v>
      </c>
      <c r="D60" s="25">
        <v>1.3</v>
      </c>
      <c r="E60" s="25">
        <v>8.6</v>
      </c>
      <c r="G60" s="25" t="s">
        <v>261</v>
      </c>
    </row>
    <row r="61" spans="1:7" x14ac:dyDescent="0.4">
      <c r="A61" s="34" t="s">
        <v>193</v>
      </c>
      <c r="D61" s="25">
        <v>184.6</v>
      </c>
      <c r="E61" s="25">
        <v>128.4</v>
      </c>
      <c r="G61" s="25" t="s">
        <v>262</v>
      </c>
    </row>
    <row r="62" spans="1:7" x14ac:dyDescent="0.4">
      <c r="A62" s="34" t="s">
        <v>194</v>
      </c>
      <c r="D62" s="25">
        <v>0.5</v>
      </c>
      <c r="E62" s="25">
        <v>0.5</v>
      </c>
      <c r="G62" s="25" t="s">
        <v>260</v>
      </c>
    </row>
    <row r="63" spans="1:7" x14ac:dyDescent="0.4">
      <c r="A63" s="34" t="s">
        <v>195</v>
      </c>
      <c r="D63" s="25">
        <v>35.200000000000003</v>
      </c>
      <c r="E63" s="25">
        <v>30.1</v>
      </c>
      <c r="G63" s="25" t="s">
        <v>263</v>
      </c>
    </row>
    <row r="64" spans="1:7" x14ac:dyDescent="0.4">
      <c r="A64" s="32" t="s">
        <v>196</v>
      </c>
    </row>
    <row r="65" spans="1:7" x14ac:dyDescent="0.4">
      <c r="A65" s="34" t="s">
        <v>198</v>
      </c>
      <c r="D65" s="25">
        <v>42.3</v>
      </c>
      <c r="E65" s="25">
        <v>53</v>
      </c>
      <c r="G65" s="25" t="s">
        <v>220</v>
      </c>
    </row>
    <row r="66" spans="1:7" x14ac:dyDescent="0.4">
      <c r="A66" s="34" t="s">
        <v>199</v>
      </c>
      <c r="D66" s="25">
        <v>121.4</v>
      </c>
      <c r="E66" s="25">
        <v>55.1</v>
      </c>
      <c r="G66" s="25" t="s">
        <v>221</v>
      </c>
    </row>
    <row r="67" spans="1:7" x14ac:dyDescent="0.4">
      <c r="A67" s="34" t="s">
        <v>197</v>
      </c>
      <c r="D67" s="25">
        <v>6.6</v>
      </c>
      <c r="E67" s="25">
        <v>7.3</v>
      </c>
      <c r="G67" s="25" t="s">
        <v>222</v>
      </c>
    </row>
    <row r="68" spans="1:7" x14ac:dyDescent="0.4">
      <c r="A68" s="34" t="s">
        <v>200</v>
      </c>
      <c r="D68" s="25">
        <v>0.8</v>
      </c>
      <c r="E68" s="25">
        <v>0.9</v>
      </c>
      <c r="G68" s="25" t="s">
        <v>223</v>
      </c>
    </row>
    <row r="69" spans="1:7" x14ac:dyDescent="0.4">
      <c r="A69" s="34" t="s">
        <v>195</v>
      </c>
      <c r="D69" s="25">
        <v>1</v>
      </c>
      <c r="E69" s="25">
        <v>0.4</v>
      </c>
      <c r="G69" s="25" t="s">
        <v>224</v>
      </c>
    </row>
    <row r="70" spans="1:7" x14ac:dyDescent="0.4">
      <c r="A70" s="37" t="s">
        <v>259</v>
      </c>
    </row>
    <row r="71" spans="1:7" x14ac:dyDescent="0.4">
      <c r="A71" s="32" t="s">
        <v>188</v>
      </c>
      <c r="B71" s="25"/>
    </row>
    <row r="72" spans="1:7" x14ac:dyDescent="0.4">
      <c r="A72" s="33" t="s">
        <v>189</v>
      </c>
      <c r="D72" s="29">
        <f>D56/D$3</f>
        <v>1.0073875083948958E-3</v>
      </c>
      <c r="E72" s="29">
        <f>E56/E$3</f>
        <v>1.0298661174047376E-3</v>
      </c>
    </row>
    <row r="73" spans="1:7" x14ac:dyDescent="0.4">
      <c r="A73" s="33" t="s">
        <v>190</v>
      </c>
      <c r="D73" s="29">
        <f t="shared" ref="D73:E85" si="3">D57/D$3</f>
        <v>0.22867696440564134</v>
      </c>
      <c r="E73" s="29">
        <f t="shared" si="3"/>
        <v>0.3336766220391349</v>
      </c>
    </row>
    <row r="74" spans="1:7" x14ac:dyDescent="0.4">
      <c r="A74" s="33" t="s">
        <v>191</v>
      </c>
      <c r="D74" s="29">
        <f t="shared" si="3"/>
        <v>1.4103425117528543E-2</v>
      </c>
      <c r="E74" s="29">
        <f t="shared" si="3"/>
        <v>2.5231719876416068E-2</v>
      </c>
    </row>
    <row r="75" spans="1:7" x14ac:dyDescent="0.4">
      <c r="A75" s="33" t="s">
        <v>185</v>
      </c>
      <c r="D75" s="29">
        <f t="shared" si="3"/>
        <v>2.6527871054398924E-2</v>
      </c>
      <c r="E75" s="29">
        <f t="shared" si="3"/>
        <v>6.1277033985581882E-2</v>
      </c>
    </row>
    <row r="76" spans="1:7" x14ac:dyDescent="0.4">
      <c r="A76" s="34" t="s">
        <v>192</v>
      </c>
      <c r="D76" s="29">
        <f t="shared" si="3"/>
        <v>4.3653458697112159E-3</v>
      </c>
      <c r="E76" s="29">
        <f t="shared" si="3"/>
        <v>4.4284243048403706E-2</v>
      </c>
    </row>
    <row r="77" spans="1:7" x14ac:dyDescent="0.4">
      <c r="A77" s="34" t="s">
        <v>193</v>
      </c>
      <c r="D77" s="29">
        <f t="shared" si="3"/>
        <v>0.61987911349899261</v>
      </c>
      <c r="E77" s="29">
        <f t="shared" si="3"/>
        <v>0.66117404737384144</v>
      </c>
    </row>
    <row r="78" spans="1:7" x14ac:dyDescent="0.4">
      <c r="A78" s="34" t="s">
        <v>194</v>
      </c>
      <c r="D78" s="29">
        <f t="shared" si="3"/>
        <v>1.6789791806581598E-3</v>
      </c>
      <c r="E78" s="29">
        <f t="shared" si="3"/>
        <v>2.5746652935118436E-3</v>
      </c>
    </row>
    <row r="79" spans="1:7" x14ac:dyDescent="0.4">
      <c r="A79" s="34" t="s">
        <v>195</v>
      </c>
      <c r="D79" s="29">
        <f t="shared" si="3"/>
        <v>0.11820013431833445</v>
      </c>
      <c r="E79" s="29">
        <f t="shared" si="3"/>
        <v>0.15499485066941299</v>
      </c>
    </row>
    <row r="80" spans="1:7" x14ac:dyDescent="0.4">
      <c r="A80" s="32" t="s">
        <v>196</v>
      </c>
      <c r="D80" s="29"/>
      <c r="E80" s="29"/>
      <c r="F80" s="27" t="s">
        <v>410</v>
      </c>
    </row>
    <row r="81" spans="1:7" x14ac:dyDescent="0.4">
      <c r="A81" s="34" t="s">
        <v>198</v>
      </c>
      <c r="D81" s="29">
        <f t="shared" si="3"/>
        <v>0.1420416386836803</v>
      </c>
      <c r="E81" s="29">
        <f>E65/E$3</f>
        <v>0.27291452111225545</v>
      </c>
      <c r="F81" s="29">
        <f>D65/D6</f>
        <v>0.36030664395229978</v>
      </c>
      <c r="G81" s="29">
        <f>E65/E6</f>
        <v>0.59819413092550799</v>
      </c>
    </row>
    <row r="82" spans="1:7" x14ac:dyDescent="0.4">
      <c r="A82" s="34" t="s">
        <v>199</v>
      </c>
      <c r="D82" s="29">
        <f t="shared" si="3"/>
        <v>0.40765614506380121</v>
      </c>
      <c r="E82" s="29">
        <f>E66/E$3</f>
        <v>0.28372811534500519</v>
      </c>
      <c r="F82" s="29">
        <f>D66/D7</f>
        <v>0.80503978779840846</v>
      </c>
      <c r="G82" s="29">
        <f>E66/E7</f>
        <v>0.73173970783532538</v>
      </c>
    </row>
    <row r="83" spans="1:7" x14ac:dyDescent="0.4">
      <c r="A83" s="34" t="s">
        <v>197</v>
      </c>
      <c r="D83" s="29">
        <f t="shared" si="3"/>
        <v>2.2162525184687708E-2</v>
      </c>
      <c r="E83" s="29">
        <f>E67/E$3</f>
        <v>3.7590113285272918E-2</v>
      </c>
    </row>
    <row r="84" spans="1:7" x14ac:dyDescent="0.4">
      <c r="A84" s="34" t="s">
        <v>200</v>
      </c>
      <c r="D84" s="29">
        <f t="shared" si="3"/>
        <v>2.6863666890530559E-3</v>
      </c>
      <c r="E84" s="29">
        <f>E68/E$3</f>
        <v>4.6343975283213183E-3</v>
      </c>
    </row>
    <row r="85" spans="1:7" x14ac:dyDescent="0.4">
      <c r="A85" s="34" t="s">
        <v>195</v>
      </c>
      <c r="D85" s="29">
        <f t="shared" si="3"/>
        <v>3.3579583613163196E-3</v>
      </c>
      <c r="E85" s="29">
        <f>E69/E$3</f>
        <v>2.0597322348094751E-3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00C-1DB3-4193-B9B0-0F816BD0AA03}">
  <dimension ref="A1:A17"/>
  <sheetViews>
    <sheetView zoomScale="80" zoomScaleNormal="80" workbookViewId="0">
      <selection activeCell="A18" sqref="A18"/>
    </sheetView>
  </sheetViews>
  <sheetFormatPr defaultRowHeight="17.399999999999999" x14ac:dyDescent="0.4"/>
  <sheetData>
    <row r="1" spans="1:1" x14ac:dyDescent="0.4">
      <c r="A1" t="s">
        <v>203</v>
      </c>
    </row>
    <row r="2" spans="1:1" x14ac:dyDescent="0.4">
      <c r="A2" t="s">
        <v>364</v>
      </c>
    </row>
    <row r="4" spans="1:1" x14ac:dyDescent="0.4">
      <c r="A4" t="s">
        <v>234</v>
      </c>
    </row>
    <row r="5" spans="1:1" x14ac:dyDescent="0.4">
      <c r="A5" t="s">
        <v>245</v>
      </c>
    </row>
    <row r="10" spans="1:1" x14ac:dyDescent="0.4">
      <c r="A10" t="s">
        <v>204</v>
      </c>
    </row>
    <row r="11" spans="1:1" x14ac:dyDescent="0.4">
      <c r="A11" t="s">
        <v>244</v>
      </c>
    </row>
    <row r="13" spans="1:1" x14ac:dyDescent="0.4">
      <c r="A13" t="s">
        <v>205</v>
      </c>
    </row>
    <row r="14" spans="1:1" x14ac:dyDescent="0.4">
      <c r="A14" t="s">
        <v>243</v>
      </c>
    </row>
    <row r="16" spans="1:1" x14ac:dyDescent="0.4">
      <c r="A16" t="s">
        <v>241</v>
      </c>
    </row>
    <row r="17" spans="1:1" x14ac:dyDescent="0.4">
      <c r="A17" t="s">
        <v>393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결론</vt:lpstr>
      <vt:lpstr>report</vt:lpstr>
      <vt:lpstr>raw data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서민석</dc:creator>
  <cp:lastModifiedBy>서민석</cp:lastModifiedBy>
  <dcterms:created xsi:type="dcterms:W3CDTF">2024-04-27T04:47:52Z</dcterms:created>
  <dcterms:modified xsi:type="dcterms:W3CDTF">2024-05-07T08:14:03Z</dcterms:modified>
</cp:coreProperties>
</file>