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gimch\OneDrive\바탕 화면\snuvalue\"/>
    </mc:Choice>
  </mc:AlternateContent>
  <xr:revisionPtr revIDLastSave="0" documentId="13_ncr:1_{CB2F9998-C171-4453-A5A6-2B06907E333C}" xr6:coauthVersionLast="36" xr6:coauthVersionMax="36" xr10:uidLastSave="{00000000-0000-0000-0000-000000000000}"/>
  <bookViews>
    <workbookView xWindow="0" yWindow="0" windowWidth="23040" windowHeight="7644" activeTab="2" xr2:uid="{4F874969-5D79-44D8-BA06-1C7A62B053BB}"/>
  </bookViews>
  <sheets>
    <sheet name="결론" sheetId="6" r:id="rId1"/>
    <sheet name="report" sheetId="1" r:id="rId2"/>
    <sheet name="raw data" sheetId="7" r:id="rId3"/>
    <sheet name="IR"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11" i="7" l="1"/>
  <c r="AA110" i="7"/>
  <c r="AA100" i="7"/>
  <c r="AA99" i="7"/>
  <c r="AA97" i="7"/>
  <c r="AA90" i="7"/>
  <c r="AA166" i="7"/>
  <c r="AA160" i="7"/>
  <c r="AA155" i="7"/>
  <c r="AA150" i="7"/>
  <c r="AA145" i="7"/>
  <c r="AA161" i="7"/>
  <c r="AA159" i="7"/>
  <c r="AA158" i="7"/>
  <c r="AA157" i="7"/>
  <c r="AA156" i="7"/>
  <c r="AA154" i="7"/>
  <c r="AA153" i="7"/>
  <c r="AA152" i="7"/>
  <c r="AA151" i="7"/>
  <c r="AA149" i="7"/>
  <c r="AA148" i="7"/>
  <c r="AA147" i="7"/>
  <c r="AA146" i="7"/>
  <c r="AA144" i="7"/>
  <c r="AA143" i="7"/>
  <c r="AA121" i="7"/>
  <c r="H336" i="1" l="1"/>
  <c r="H337" i="1"/>
  <c r="H335" i="1"/>
  <c r="E336" i="1"/>
  <c r="E337" i="1"/>
  <c r="E335" i="1"/>
  <c r="C288" i="1"/>
  <c r="D288" i="1" s="1"/>
  <c r="E288" i="1" l="1"/>
  <c r="D316" i="1"/>
  <c r="D322" i="1" s="1"/>
  <c r="F288" i="1" l="1"/>
  <c r="E316" i="1"/>
  <c r="E322" i="1" s="1"/>
  <c r="C316" i="1"/>
  <c r="C289" i="1"/>
  <c r="D289" i="1" s="1"/>
  <c r="E289" i="1" s="1"/>
  <c r="F289" i="1" s="1"/>
  <c r="G289" i="1" s="1"/>
  <c r="C290" i="1"/>
  <c r="C318" i="1" s="1"/>
  <c r="C324" i="1" l="1"/>
  <c r="H289" i="1"/>
  <c r="G317" i="1"/>
  <c r="K316" i="1"/>
  <c r="C322" i="1"/>
  <c r="K322" i="1" s="1"/>
  <c r="D290" i="1"/>
  <c r="D318" i="1" s="1"/>
  <c r="D324" i="1" s="1"/>
  <c r="F316" i="1"/>
  <c r="F322" i="1" s="1"/>
  <c r="G288" i="1"/>
  <c r="D317" i="1"/>
  <c r="D323" i="1" s="1"/>
  <c r="C317" i="1"/>
  <c r="D335" i="1" l="1"/>
  <c r="C335" i="1"/>
  <c r="E290" i="1"/>
  <c r="F290" i="1" s="1"/>
  <c r="G290" i="1" s="1"/>
  <c r="H288" i="1"/>
  <c r="G316" i="1"/>
  <c r="G323" i="1"/>
  <c r="I289" i="1"/>
  <c r="H317" i="1"/>
  <c r="H323" i="1" s="1"/>
  <c r="C323" i="1"/>
  <c r="E318" i="1"/>
  <c r="E324" i="1" s="1"/>
  <c r="K324" i="1" s="1"/>
  <c r="F317" i="1"/>
  <c r="F323" i="1" s="1"/>
  <c r="E317" i="1"/>
  <c r="E323" i="1" s="1"/>
  <c r="F318" i="1"/>
  <c r="F324" i="1" s="1"/>
  <c r="E166" i="7"/>
  <c r="F166" i="7"/>
  <c r="G166" i="7"/>
  <c r="H166" i="7"/>
  <c r="I166" i="7"/>
  <c r="J166" i="7"/>
  <c r="K166" i="7"/>
  <c r="L166" i="7"/>
  <c r="M166" i="7"/>
  <c r="N166" i="7"/>
  <c r="O166" i="7"/>
  <c r="P166" i="7"/>
  <c r="Q166" i="7"/>
  <c r="R166" i="7"/>
  <c r="S166" i="7"/>
  <c r="T166" i="7"/>
  <c r="U166" i="7"/>
  <c r="V166" i="7"/>
  <c r="W166" i="7"/>
  <c r="X166" i="7"/>
  <c r="Y166" i="7"/>
  <c r="Z166" i="7"/>
  <c r="D166" i="7"/>
  <c r="D337" i="1" l="1"/>
  <c r="C337" i="1"/>
  <c r="I288" i="1"/>
  <c r="H316" i="1"/>
  <c r="H322" i="1" s="1"/>
  <c r="J289" i="1"/>
  <c r="J317" i="1" s="1"/>
  <c r="J323" i="1" s="1"/>
  <c r="L323" i="1" s="1"/>
  <c r="I317" i="1"/>
  <c r="I323" i="1" s="1"/>
  <c r="H290" i="1"/>
  <c r="G318" i="1"/>
  <c r="K318" i="1"/>
  <c r="K317" i="1"/>
  <c r="K323" i="1"/>
  <c r="G322" i="1"/>
  <c r="N5" i="7"/>
  <c r="O5" i="7"/>
  <c r="P5" i="7"/>
  <c r="Q5" i="7"/>
  <c r="R5" i="7"/>
  <c r="M5" i="7"/>
  <c r="R4" i="7"/>
  <c r="N4" i="7"/>
  <c r="O4" i="7"/>
  <c r="P4" i="7"/>
  <c r="Q4" i="7"/>
  <c r="M4" i="7"/>
  <c r="G336" i="1" l="1"/>
  <c r="F336" i="1"/>
  <c r="D336" i="1"/>
  <c r="C336" i="1"/>
  <c r="G324" i="1"/>
  <c r="J288" i="1"/>
  <c r="J316" i="1" s="1"/>
  <c r="J322" i="1" s="1"/>
  <c r="I316" i="1"/>
  <c r="L317" i="1"/>
  <c r="I290" i="1"/>
  <c r="H318" i="1"/>
  <c r="H324" i="1" s="1"/>
  <c r="C144" i="7"/>
  <c r="D144" i="7"/>
  <c r="E144" i="7"/>
  <c r="G144" i="7"/>
  <c r="H144" i="7"/>
  <c r="I144" i="7"/>
  <c r="K144" i="7"/>
  <c r="L144" i="7"/>
  <c r="M144" i="7"/>
  <c r="O144" i="7"/>
  <c r="P144" i="7"/>
  <c r="Q144" i="7"/>
  <c r="S144" i="7"/>
  <c r="T144" i="7"/>
  <c r="U144" i="7"/>
  <c r="W144" i="7"/>
  <c r="X144" i="7"/>
  <c r="Y144" i="7"/>
  <c r="C145" i="7"/>
  <c r="D145" i="7"/>
  <c r="E145" i="7"/>
  <c r="G145" i="7"/>
  <c r="H145" i="7"/>
  <c r="I145" i="7"/>
  <c r="K145" i="7"/>
  <c r="L145" i="7"/>
  <c r="M145" i="7"/>
  <c r="O145" i="7"/>
  <c r="P145" i="7"/>
  <c r="Q145" i="7"/>
  <c r="S145" i="7"/>
  <c r="T145" i="7"/>
  <c r="U145" i="7"/>
  <c r="W145" i="7"/>
  <c r="X145" i="7"/>
  <c r="Y145" i="7"/>
  <c r="C146" i="7"/>
  <c r="D146" i="7"/>
  <c r="E146" i="7"/>
  <c r="G146" i="7"/>
  <c r="H146" i="7"/>
  <c r="I146" i="7"/>
  <c r="K146" i="7"/>
  <c r="L146" i="7"/>
  <c r="M146" i="7"/>
  <c r="O146" i="7"/>
  <c r="P146" i="7"/>
  <c r="Q146" i="7"/>
  <c r="S146" i="7"/>
  <c r="T146" i="7"/>
  <c r="U146" i="7"/>
  <c r="W146" i="7"/>
  <c r="X146" i="7"/>
  <c r="Y146" i="7"/>
  <c r="C147" i="7"/>
  <c r="D147" i="7"/>
  <c r="E147" i="7"/>
  <c r="G147" i="7"/>
  <c r="H147" i="7"/>
  <c r="I147" i="7"/>
  <c r="K147" i="7"/>
  <c r="L147" i="7"/>
  <c r="M147" i="7"/>
  <c r="O147" i="7"/>
  <c r="P147" i="7"/>
  <c r="Q147" i="7"/>
  <c r="S147" i="7"/>
  <c r="T147" i="7"/>
  <c r="U147" i="7"/>
  <c r="W147" i="7"/>
  <c r="X147" i="7"/>
  <c r="Y147" i="7"/>
  <c r="C148" i="7"/>
  <c r="D148" i="7"/>
  <c r="E148" i="7"/>
  <c r="G148" i="7"/>
  <c r="H148" i="7"/>
  <c r="I148" i="7"/>
  <c r="K148" i="7"/>
  <c r="L148" i="7"/>
  <c r="M148" i="7"/>
  <c r="O148" i="7"/>
  <c r="P148" i="7"/>
  <c r="Q148" i="7"/>
  <c r="S148" i="7"/>
  <c r="T148" i="7"/>
  <c r="U148" i="7"/>
  <c r="W148" i="7"/>
  <c r="X148" i="7"/>
  <c r="Y148" i="7"/>
  <c r="C149" i="7"/>
  <c r="D149" i="7"/>
  <c r="E149" i="7"/>
  <c r="F149" i="7"/>
  <c r="G149" i="7"/>
  <c r="H149" i="7"/>
  <c r="I149" i="7"/>
  <c r="K149" i="7"/>
  <c r="L149" i="7"/>
  <c r="M149" i="7"/>
  <c r="O149" i="7"/>
  <c r="P149" i="7"/>
  <c r="Q149" i="7"/>
  <c r="S149" i="7"/>
  <c r="T149" i="7"/>
  <c r="U149" i="7"/>
  <c r="W149" i="7"/>
  <c r="X149" i="7"/>
  <c r="Y149" i="7"/>
  <c r="C150" i="7"/>
  <c r="D150" i="7"/>
  <c r="E150" i="7"/>
  <c r="G150" i="7"/>
  <c r="H150" i="7"/>
  <c r="I150" i="7"/>
  <c r="K150" i="7"/>
  <c r="L150" i="7"/>
  <c r="M150" i="7"/>
  <c r="O150" i="7"/>
  <c r="P150" i="7"/>
  <c r="Q150" i="7"/>
  <c r="S150" i="7"/>
  <c r="T150" i="7"/>
  <c r="U150" i="7"/>
  <c r="W150" i="7"/>
  <c r="X150" i="7"/>
  <c r="Y150" i="7"/>
  <c r="C151" i="7"/>
  <c r="D151" i="7"/>
  <c r="E151" i="7"/>
  <c r="G151" i="7"/>
  <c r="H151" i="7"/>
  <c r="I151" i="7"/>
  <c r="K151" i="7"/>
  <c r="L151" i="7"/>
  <c r="M151" i="7"/>
  <c r="O151" i="7"/>
  <c r="P151" i="7"/>
  <c r="Q151" i="7"/>
  <c r="S151" i="7"/>
  <c r="T151" i="7"/>
  <c r="U151" i="7"/>
  <c r="W151" i="7"/>
  <c r="X151" i="7"/>
  <c r="Y151" i="7"/>
  <c r="C152" i="7"/>
  <c r="D152" i="7"/>
  <c r="E152" i="7"/>
  <c r="G152" i="7"/>
  <c r="H152" i="7"/>
  <c r="I152" i="7"/>
  <c r="K152" i="7"/>
  <c r="L152" i="7"/>
  <c r="M152" i="7"/>
  <c r="O152" i="7"/>
  <c r="P152" i="7"/>
  <c r="Q152" i="7"/>
  <c r="S152" i="7"/>
  <c r="T152" i="7"/>
  <c r="U152" i="7"/>
  <c r="W152" i="7"/>
  <c r="X152" i="7"/>
  <c r="Y152" i="7"/>
  <c r="C153" i="7"/>
  <c r="D153" i="7"/>
  <c r="E153" i="7"/>
  <c r="G153" i="7"/>
  <c r="H153" i="7"/>
  <c r="I153" i="7"/>
  <c r="K153" i="7"/>
  <c r="L153" i="7"/>
  <c r="M153" i="7"/>
  <c r="O153" i="7"/>
  <c r="P153" i="7"/>
  <c r="Q153" i="7"/>
  <c r="S153" i="7"/>
  <c r="T153" i="7"/>
  <c r="U153" i="7"/>
  <c r="W153" i="7"/>
  <c r="X153" i="7"/>
  <c r="Y153" i="7"/>
  <c r="C154" i="7"/>
  <c r="D154" i="7"/>
  <c r="E154" i="7"/>
  <c r="G154" i="7"/>
  <c r="H154" i="7"/>
  <c r="I154" i="7"/>
  <c r="K154" i="7"/>
  <c r="L154" i="7"/>
  <c r="M154" i="7"/>
  <c r="O154" i="7"/>
  <c r="P154" i="7"/>
  <c r="Q154" i="7"/>
  <c r="S154" i="7"/>
  <c r="T154" i="7"/>
  <c r="U154" i="7"/>
  <c r="W154" i="7"/>
  <c r="X154" i="7"/>
  <c r="Y154" i="7"/>
  <c r="C155" i="7"/>
  <c r="D155" i="7"/>
  <c r="E155" i="7"/>
  <c r="G155" i="7"/>
  <c r="H155" i="7"/>
  <c r="I155" i="7"/>
  <c r="K155" i="7"/>
  <c r="L155" i="7"/>
  <c r="M155" i="7"/>
  <c r="O155" i="7"/>
  <c r="P155" i="7"/>
  <c r="Q155" i="7"/>
  <c r="S155" i="7"/>
  <c r="T155" i="7"/>
  <c r="U155" i="7"/>
  <c r="W155" i="7"/>
  <c r="X155" i="7"/>
  <c r="Y155" i="7"/>
  <c r="C156" i="7"/>
  <c r="D156" i="7"/>
  <c r="E156" i="7"/>
  <c r="G156" i="7"/>
  <c r="H156" i="7"/>
  <c r="I156" i="7"/>
  <c r="K156" i="7"/>
  <c r="L156" i="7"/>
  <c r="M156" i="7"/>
  <c r="O156" i="7"/>
  <c r="P156" i="7"/>
  <c r="Q156" i="7"/>
  <c r="S156" i="7"/>
  <c r="T156" i="7"/>
  <c r="U156" i="7"/>
  <c r="W156" i="7"/>
  <c r="X156" i="7"/>
  <c r="Y156" i="7"/>
  <c r="C157" i="7"/>
  <c r="D157" i="7"/>
  <c r="E157" i="7"/>
  <c r="G157" i="7"/>
  <c r="H157" i="7"/>
  <c r="I157" i="7"/>
  <c r="K157" i="7"/>
  <c r="L157" i="7"/>
  <c r="M157" i="7"/>
  <c r="O157" i="7"/>
  <c r="P157" i="7"/>
  <c r="Q157" i="7"/>
  <c r="S157" i="7"/>
  <c r="T157" i="7"/>
  <c r="U157" i="7"/>
  <c r="W157" i="7"/>
  <c r="X157" i="7"/>
  <c r="Y157" i="7"/>
  <c r="C158" i="7"/>
  <c r="D158" i="7"/>
  <c r="E158" i="7"/>
  <c r="G158" i="7"/>
  <c r="H158" i="7"/>
  <c r="I158" i="7"/>
  <c r="K158" i="7"/>
  <c r="L158" i="7"/>
  <c r="M158" i="7"/>
  <c r="O158" i="7"/>
  <c r="P158" i="7"/>
  <c r="Q158" i="7"/>
  <c r="S158" i="7"/>
  <c r="T158" i="7"/>
  <c r="U158" i="7"/>
  <c r="W158" i="7"/>
  <c r="X158" i="7"/>
  <c r="Y158" i="7"/>
  <c r="C159" i="7"/>
  <c r="D159" i="7"/>
  <c r="E159" i="7"/>
  <c r="G159" i="7"/>
  <c r="H159" i="7"/>
  <c r="I159" i="7"/>
  <c r="K159" i="7"/>
  <c r="L159" i="7"/>
  <c r="M159" i="7"/>
  <c r="O159" i="7"/>
  <c r="P159" i="7"/>
  <c r="Q159" i="7"/>
  <c r="S159" i="7"/>
  <c r="T159" i="7"/>
  <c r="U159" i="7"/>
  <c r="W159" i="7"/>
  <c r="X159" i="7"/>
  <c r="Y159" i="7"/>
  <c r="C160" i="7"/>
  <c r="D160" i="7"/>
  <c r="E160" i="7"/>
  <c r="G160" i="7"/>
  <c r="H160" i="7"/>
  <c r="I160" i="7"/>
  <c r="K160" i="7"/>
  <c r="L160" i="7"/>
  <c r="M160" i="7"/>
  <c r="O160" i="7"/>
  <c r="P160" i="7"/>
  <c r="Q160" i="7"/>
  <c r="S160" i="7"/>
  <c r="T160" i="7"/>
  <c r="U160" i="7"/>
  <c r="W160" i="7"/>
  <c r="X160" i="7"/>
  <c r="Y160" i="7"/>
  <c r="C161" i="7"/>
  <c r="D161" i="7"/>
  <c r="E161" i="7"/>
  <c r="G161" i="7"/>
  <c r="H161" i="7"/>
  <c r="I161" i="7"/>
  <c r="K161" i="7"/>
  <c r="L161" i="7"/>
  <c r="M161" i="7"/>
  <c r="O161" i="7"/>
  <c r="P161" i="7"/>
  <c r="Q161" i="7"/>
  <c r="S161" i="7"/>
  <c r="T161" i="7"/>
  <c r="U161" i="7"/>
  <c r="W161" i="7"/>
  <c r="X161" i="7"/>
  <c r="Y161" i="7"/>
  <c r="D143" i="7"/>
  <c r="E143" i="7"/>
  <c r="F143" i="7"/>
  <c r="G143" i="7"/>
  <c r="H143" i="7"/>
  <c r="I143" i="7"/>
  <c r="K143" i="7"/>
  <c r="L143" i="7"/>
  <c r="M143" i="7"/>
  <c r="O143" i="7"/>
  <c r="P143" i="7"/>
  <c r="Q143" i="7"/>
  <c r="S143" i="7"/>
  <c r="T143" i="7"/>
  <c r="U143" i="7"/>
  <c r="W143" i="7"/>
  <c r="X143" i="7"/>
  <c r="Y143" i="7"/>
  <c r="C143" i="7"/>
  <c r="J290" i="1" l="1"/>
  <c r="J318" i="1" s="1"/>
  <c r="J324" i="1" s="1"/>
  <c r="I318" i="1"/>
  <c r="I322" i="1"/>
  <c r="L322" i="1" s="1"/>
  <c r="L316" i="1"/>
  <c r="Z124" i="7"/>
  <c r="Z144" i="7" s="1"/>
  <c r="Z125" i="7"/>
  <c r="Z145" i="7" s="1"/>
  <c r="Z126" i="7"/>
  <c r="Z146" i="7" s="1"/>
  <c r="Z127" i="7"/>
  <c r="Z147" i="7" s="1"/>
  <c r="Z128" i="7"/>
  <c r="Z148" i="7" s="1"/>
  <c r="Z129" i="7"/>
  <c r="Z149" i="7" s="1"/>
  <c r="Z130" i="7"/>
  <c r="Z150" i="7" s="1"/>
  <c r="Z131" i="7"/>
  <c r="Z151" i="7" s="1"/>
  <c r="Z132" i="7"/>
  <c r="Z152" i="7" s="1"/>
  <c r="Z133" i="7"/>
  <c r="Z153" i="7" s="1"/>
  <c r="Z134" i="7"/>
  <c r="Z154" i="7" s="1"/>
  <c r="Z135" i="7"/>
  <c r="Z155" i="7" s="1"/>
  <c r="Z136" i="7"/>
  <c r="Z156" i="7" s="1"/>
  <c r="Z137" i="7"/>
  <c r="Z157" i="7" s="1"/>
  <c r="Z138" i="7"/>
  <c r="Z158" i="7" s="1"/>
  <c r="Z139" i="7"/>
  <c r="Z159" i="7" s="1"/>
  <c r="Z140" i="7"/>
  <c r="Z160" i="7" s="1"/>
  <c r="Z141" i="7"/>
  <c r="Z161" i="7" s="1"/>
  <c r="Z123" i="7"/>
  <c r="Z143" i="7" s="1"/>
  <c r="V124" i="7"/>
  <c r="V144" i="7" s="1"/>
  <c r="V125" i="7"/>
  <c r="V145" i="7" s="1"/>
  <c r="V126" i="7"/>
  <c r="V146" i="7" s="1"/>
  <c r="V127" i="7"/>
  <c r="V147" i="7" s="1"/>
  <c r="V128" i="7"/>
  <c r="V148" i="7" s="1"/>
  <c r="V129" i="7"/>
  <c r="V149" i="7" s="1"/>
  <c r="V130" i="7"/>
  <c r="V150" i="7" s="1"/>
  <c r="V131" i="7"/>
  <c r="V151" i="7" s="1"/>
  <c r="V132" i="7"/>
  <c r="V152" i="7" s="1"/>
  <c r="V133" i="7"/>
  <c r="V153" i="7" s="1"/>
  <c r="V134" i="7"/>
  <c r="V154" i="7" s="1"/>
  <c r="V135" i="7"/>
  <c r="V155" i="7" s="1"/>
  <c r="V136" i="7"/>
  <c r="V156" i="7" s="1"/>
  <c r="V137" i="7"/>
  <c r="V157" i="7" s="1"/>
  <c r="V138" i="7"/>
  <c r="V158" i="7" s="1"/>
  <c r="V139" i="7"/>
  <c r="V159" i="7" s="1"/>
  <c r="V140" i="7"/>
  <c r="V160" i="7" s="1"/>
  <c r="V141" i="7"/>
  <c r="V161" i="7" s="1"/>
  <c r="V123" i="7"/>
  <c r="V143" i="7" s="1"/>
  <c r="R124" i="7"/>
  <c r="R144" i="7" s="1"/>
  <c r="R125" i="7"/>
  <c r="R145" i="7" s="1"/>
  <c r="R126" i="7"/>
  <c r="R146" i="7" s="1"/>
  <c r="R127" i="7"/>
  <c r="R147" i="7" s="1"/>
  <c r="R128" i="7"/>
  <c r="R148" i="7" s="1"/>
  <c r="R129" i="7"/>
  <c r="R149" i="7" s="1"/>
  <c r="R130" i="7"/>
  <c r="R150" i="7" s="1"/>
  <c r="R131" i="7"/>
  <c r="R151" i="7" s="1"/>
  <c r="R132" i="7"/>
  <c r="R152" i="7" s="1"/>
  <c r="R133" i="7"/>
  <c r="R153" i="7" s="1"/>
  <c r="R134" i="7"/>
  <c r="R154" i="7" s="1"/>
  <c r="R135" i="7"/>
  <c r="R155" i="7" s="1"/>
  <c r="R136" i="7"/>
  <c r="R156" i="7" s="1"/>
  <c r="R137" i="7"/>
  <c r="R157" i="7" s="1"/>
  <c r="R138" i="7"/>
  <c r="R158" i="7" s="1"/>
  <c r="R139" i="7"/>
  <c r="R159" i="7" s="1"/>
  <c r="R140" i="7"/>
  <c r="R160" i="7" s="1"/>
  <c r="R141" i="7"/>
  <c r="R161" i="7" s="1"/>
  <c r="R123" i="7"/>
  <c r="R143" i="7" s="1"/>
  <c r="N124" i="7"/>
  <c r="N144" i="7" s="1"/>
  <c r="N125" i="7"/>
  <c r="N145" i="7" s="1"/>
  <c r="N126" i="7"/>
  <c r="N146" i="7" s="1"/>
  <c r="N127" i="7"/>
  <c r="N147" i="7" s="1"/>
  <c r="N128" i="7"/>
  <c r="N148" i="7" s="1"/>
  <c r="N129" i="7"/>
  <c r="N149" i="7" s="1"/>
  <c r="N130" i="7"/>
  <c r="N150" i="7" s="1"/>
  <c r="N131" i="7"/>
  <c r="N151" i="7" s="1"/>
  <c r="N132" i="7"/>
  <c r="N152" i="7" s="1"/>
  <c r="N133" i="7"/>
  <c r="N153" i="7" s="1"/>
  <c r="N134" i="7"/>
  <c r="N154" i="7" s="1"/>
  <c r="N135" i="7"/>
  <c r="N155" i="7" s="1"/>
  <c r="N136" i="7"/>
  <c r="N156" i="7" s="1"/>
  <c r="N137" i="7"/>
  <c r="N157" i="7" s="1"/>
  <c r="N138" i="7"/>
  <c r="N158" i="7" s="1"/>
  <c r="N139" i="7"/>
  <c r="N159" i="7" s="1"/>
  <c r="N140" i="7"/>
  <c r="N160" i="7" s="1"/>
  <c r="N141" i="7"/>
  <c r="N161" i="7" s="1"/>
  <c r="N123" i="7"/>
  <c r="N143" i="7" s="1"/>
  <c r="J124" i="7"/>
  <c r="J144" i="7" s="1"/>
  <c r="J125" i="7"/>
  <c r="J145" i="7" s="1"/>
  <c r="J126" i="7"/>
  <c r="J146" i="7" s="1"/>
  <c r="J127" i="7"/>
  <c r="J147" i="7" s="1"/>
  <c r="J128" i="7"/>
  <c r="J148" i="7" s="1"/>
  <c r="J129" i="7"/>
  <c r="J130" i="7"/>
  <c r="J150" i="7" s="1"/>
  <c r="J131" i="7"/>
  <c r="J151" i="7" s="1"/>
  <c r="J132" i="7"/>
  <c r="J152" i="7" s="1"/>
  <c r="J133" i="7"/>
  <c r="J153" i="7" s="1"/>
  <c r="J134" i="7"/>
  <c r="J154" i="7" s="1"/>
  <c r="J135" i="7"/>
  <c r="J155" i="7" s="1"/>
  <c r="J136" i="7"/>
  <c r="J156" i="7" s="1"/>
  <c r="J137" i="7"/>
  <c r="J157" i="7" s="1"/>
  <c r="J138" i="7"/>
  <c r="J158" i="7" s="1"/>
  <c r="J139" i="7"/>
  <c r="J159" i="7" s="1"/>
  <c r="J140" i="7"/>
  <c r="J160" i="7" s="1"/>
  <c r="J141" i="7"/>
  <c r="J161" i="7" s="1"/>
  <c r="J123" i="7"/>
  <c r="F127" i="7"/>
  <c r="F128" i="7"/>
  <c r="F130" i="7"/>
  <c r="F131" i="7"/>
  <c r="F132" i="7"/>
  <c r="F133" i="7"/>
  <c r="F134" i="7"/>
  <c r="F135" i="7"/>
  <c r="F136" i="7"/>
  <c r="F137" i="7"/>
  <c r="F138" i="7"/>
  <c r="F139" i="7"/>
  <c r="F140" i="7"/>
  <c r="F141" i="7"/>
  <c r="F161" i="7" s="1"/>
  <c r="F126" i="7"/>
  <c r="F125" i="7"/>
  <c r="F124" i="7"/>
  <c r="Z120" i="7"/>
  <c r="V120" i="7"/>
  <c r="V121" i="7" s="1"/>
  <c r="R120" i="7"/>
  <c r="R121" i="7" s="1"/>
  <c r="N120" i="7"/>
  <c r="N121" i="7" s="1"/>
  <c r="J120" i="7"/>
  <c r="J121" i="7" s="1"/>
  <c r="F120" i="7"/>
  <c r="F121" i="7" s="1"/>
  <c r="D121" i="7"/>
  <c r="E121" i="7"/>
  <c r="G121" i="7"/>
  <c r="H121" i="7"/>
  <c r="I121" i="7"/>
  <c r="K121" i="7"/>
  <c r="L121" i="7"/>
  <c r="M121" i="7"/>
  <c r="O121" i="7"/>
  <c r="P121" i="7"/>
  <c r="Q121" i="7"/>
  <c r="S121" i="7"/>
  <c r="T121" i="7"/>
  <c r="U121" i="7"/>
  <c r="W121" i="7"/>
  <c r="X121" i="7"/>
  <c r="Y121" i="7"/>
  <c r="Z121" i="7"/>
  <c r="C121" i="7"/>
  <c r="I324" i="1" l="1"/>
  <c r="L324" i="1" s="1"/>
  <c r="L318" i="1"/>
  <c r="G335" i="1"/>
  <c r="F335" i="1"/>
  <c r="F144" i="7"/>
  <c r="F148" i="7"/>
  <c r="J149" i="7"/>
  <c r="F158" i="7"/>
  <c r="F147" i="7"/>
  <c r="F146" i="7"/>
  <c r="F157" i="7"/>
  <c r="F152" i="7"/>
  <c r="J143" i="7"/>
  <c r="F159" i="7"/>
  <c r="F153" i="7"/>
  <c r="F156" i="7"/>
  <c r="F151" i="7"/>
  <c r="F154" i="7"/>
  <c r="F145" i="7"/>
  <c r="F160" i="7"/>
  <c r="F155" i="7"/>
  <c r="F150" i="7"/>
  <c r="D57" i="7"/>
  <c r="E57" i="7"/>
  <c r="F57" i="7"/>
  <c r="G57" i="7"/>
  <c r="H57" i="7"/>
  <c r="C57" i="7"/>
  <c r="G337" i="1" l="1"/>
  <c r="F337" i="1"/>
</calcChain>
</file>

<file path=xl/sharedStrings.xml><?xml version="1.0" encoding="utf-8"?>
<sst xmlns="http://schemas.openxmlformats.org/spreadsheetml/2006/main" count="485" uniqueCount="388">
  <si>
    <t>20240401 태경케미컬 - 서민석</t>
    <phoneticPr fontId="3" type="noConversion"/>
  </si>
  <si>
    <t>태경케미컬은 탄산가스사업부문 93.3%, 환경사업부문 6.3%의 매출 비중을 가진 회사이다.(2023년 매출 기준)</t>
    <phoneticPr fontId="3" type="noConversion"/>
  </si>
  <si>
    <t>BM</t>
    <phoneticPr fontId="3" type="noConversion"/>
  </si>
  <si>
    <t>환경사업부문은 slurry 상태의 수산화마그네슘을 생산하는 부문이다.</t>
    <phoneticPr fontId="3" type="noConversion"/>
  </si>
  <si>
    <t>수산화마그네슘은 화력발전소와 폐수처리장에 공급되어 산성폐수를 중화하는 용도로 사용된다.</t>
    <phoneticPr fontId="3" type="noConversion"/>
  </si>
  <si>
    <t>주요 매출처는 조선사와 빙과사로 장기공급계약 체결을 통한 안정적인 판매 전략을 목표로 하는 회사이다.</t>
    <phoneticPr fontId="3" type="noConversion"/>
  </si>
  <si>
    <t>탄산가스사업부문은 공장으로부터 부산물로 발생되는 탄산가스를 공급받아 액체탄산, 드라이아이스로 제조하여 판매하는 부문이고</t>
    <phoneticPr fontId="3" type="noConversion"/>
  </si>
  <si>
    <t>태경케미컬은 한화토탈 등 여러 원료공급처로부터 저렴한 가격에 탄산가스 원재료를 수급해 오는 점이 강점이다.</t>
    <phoneticPr fontId="3" type="noConversion"/>
  </si>
  <si>
    <t>물론 환경부문에선 쓰이는 수산화마그네슘의 경우 원가율이 높지만 대부분의 매출을 차지하는 탄산가스의 경우</t>
    <phoneticPr fontId="3" type="noConversion"/>
  </si>
  <si>
    <t>원재료 가격이 매우 저렴하고 다양한 공급처에서 조달할 수 있기에 리스크도 적다고 할 수 있다.</t>
    <phoneticPr fontId="3" type="noConversion"/>
  </si>
  <si>
    <t>안정적인 원재료 수급</t>
    <phoneticPr fontId="3" type="noConversion"/>
  </si>
  <si>
    <t>사업 부문</t>
    <phoneticPr fontId="3" type="noConversion"/>
  </si>
  <si>
    <t>최근 3년간 원재료의 가격은 kg당 26~7원 수준이었고 21년에는 282원, 22년에는 305원, 23년에는 351원에 제품을 판매하였다.</t>
    <phoneticPr fontId="3" type="noConversion"/>
  </si>
  <si>
    <t>이 중 일부는 드라이아스로 가공하여 각각은 수요처에 공급하는 형태로 사업이 영위된다.</t>
    <phoneticPr fontId="3" type="noConversion"/>
  </si>
  <si>
    <t>탄산가스의 활용 용도</t>
    <phoneticPr fontId="3" type="noConversion"/>
  </si>
  <si>
    <t>용접용 액체 탄산</t>
    <phoneticPr fontId="3" type="noConversion"/>
  </si>
  <si>
    <t>서브머지드 아크 용접(SAW)으로 대표되는 자동용접이 있으며, 피복 아크 용접(SMAW)은 가용접과 일부 보수 용접에 사용된다.</t>
    <phoneticPr fontId="3" type="noConversion"/>
  </si>
  <si>
    <t>2022년 기준 피복 아크 용접은 전체 용접의 약 30%, 반자동 아크 용접은 약 60%, 자동 아크 용접은 약 10%를 차지했다.</t>
    <phoneticPr fontId="3" type="noConversion"/>
  </si>
  <si>
    <t>현재 조선산업에서 주로 사용되는 용접방법은 CO2 가스를 보호 가스로 사용하는 반자동 아크 용접(GMAW)과</t>
    <phoneticPr fontId="3" type="noConversion"/>
  </si>
  <si>
    <t>반자동 아크 용접에서는 이산화탄소만 보호 가스로 사용하는 것이 아니라 아르곤도 보호가스로 사용할 수 있다.</t>
    <phoneticPr fontId="3" type="noConversion"/>
  </si>
  <si>
    <t>아르곤 가스를 사용하면 용접이 더 쉬워지고 퀄리티가 높아진다는 장점이 있지만 비싸다는 단점이 있다.</t>
    <phoneticPr fontId="3" type="noConversion"/>
  </si>
  <si>
    <t>가스별 사용 비율은 정확한 데이터가 없어 태경케미컬의 매출을 토대로 향후 이산화탄소 용접의 수요를 예측해 볼 생각이다.</t>
    <phoneticPr fontId="3" type="noConversion"/>
  </si>
  <si>
    <t>선박 건조 과정에서는 1년 정도 설계 기간이 있기에 실제로 용접용 탄산가스 수요는 수주와 1년 정도 오차가 있다.</t>
    <phoneticPr fontId="3" type="noConversion"/>
  </si>
  <si>
    <t>맥주나 콜라 등 탄산이 있는 음료에 들어가는 이산화탄소를 의미한다.</t>
    <phoneticPr fontId="3" type="noConversion"/>
  </si>
  <si>
    <t>식품용이기에 공업용 탄산과 다르게 불순물이 적어야 한다.</t>
    <phoneticPr fontId="3" type="noConversion"/>
  </si>
  <si>
    <t>식음료용 액체탄산</t>
    <phoneticPr fontId="3" type="noConversion"/>
  </si>
  <si>
    <t>반도체 세정용 액체탄산</t>
    <phoneticPr fontId="3" type="noConversion"/>
  </si>
  <si>
    <t>액체와 기체를 구분할 수 없는 시점의 '초임계' 상태의 이산화탄소를 이용해 초임계 세정 장비를 만든다.</t>
    <phoneticPr fontId="3" type="noConversion"/>
  </si>
  <si>
    <t>이산화탄소는 환경과 인체에 무해하고 탁월한 세정능력을 가지고 있어 친환경적 세정기술로 주목 받는다.</t>
    <phoneticPr fontId="3" type="noConversion"/>
  </si>
  <si>
    <t>콜드체인 냉매용 드라이아이스</t>
    <phoneticPr fontId="3" type="noConversion"/>
  </si>
  <si>
    <t>콜드체인이란 식료품처럼 온도에 민감하게 반응하는 제품 등을 생산부터 소비까지의 전체 과정에서</t>
    <phoneticPr fontId="3" type="noConversion"/>
  </si>
  <si>
    <t>적합한 온도에 맞춰 관리하는 신선도 유지 목적의 시스템이다.</t>
    <phoneticPr fontId="3" type="noConversion"/>
  </si>
  <si>
    <t>코로나 19 이후 쿠팡의 새벽 배송, 백신 주사 등의 의약품 신선 배송에 대한 수요가 늘었다.</t>
    <phoneticPr fontId="3" type="noConversion"/>
  </si>
  <si>
    <t>이에 대한 냉매로 드라이아이스의 수요가 있다.</t>
    <phoneticPr fontId="3" type="noConversion"/>
  </si>
  <si>
    <t>음료용 탄산과 드라이아이스 사업으로 인해 여름 테마주로 묶이기 때문이다.</t>
    <phoneticPr fontId="3" type="noConversion"/>
  </si>
  <si>
    <t>봄~여름에는 주가가 오르고 가을~겨울에는 주가가 내리는 계절성을 보이고 있다.</t>
    <phoneticPr fontId="3" type="noConversion"/>
  </si>
  <si>
    <t>태경산업이 지주회사의 역할을 하고 있으며 순환출자의 방식으로 그룹이 구성된다.</t>
    <phoneticPr fontId="3" type="noConversion"/>
  </si>
  <si>
    <t>왼쪽의 사진은 상장사만 나타낸 것이고 비상장회사까지 포함하면 매우 복잡한</t>
    <phoneticPr fontId="3" type="noConversion"/>
  </si>
  <si>
    <t>지배구조를 가지고 있다.</t>
    <phoneticPr fontId="3" type="noConversion"/>
  </si>
  <si>
    <t xml:space="preserve">이러한 순환출자 구조는 창업주 김영환 시절부터 이어져 온 것으로 </t>
    <phoneticPr fontId="3" type="noConversion"/>
  </si>
  <si>
    <t>쉽게 개편될 것으로 보이지 않는다.</t>
    <phoneticPr fontId="3" type="noConversion"/>
  </si>
  <si>
    <t>매출액</t>
  </si>
  <si>
    <t>% YoY</t>
  </si>
  <si>
    <t>사업부별 매출액</t>
  </si>
  <si>
    <t>탄산가스사업부문</t>
  </si>
  <si>
    <t>환경사업부문</t>
  </si>
  <si>
    <t>기타사업부문</t>
  </si>
  <si>
    <t>연결조정</t>
  </si>
  <si>
    <t>매출총이익</t>
  </si>
  <si>
    <t>% 매출총이익률</t>
  </si>
  <si>
    <t>영업이익</t>
  </si>
  <si>
    <t>% 영업이익률</t>
  </si>
  <si>
    <t>사업부별 영업이익</t>
  </si>
  <si>
    <t>EBITDA</t>
  </si>
  <si>
    <t>% EBITDA Margin</t>
  </si>
  <si>
    <t>법인세차감전이익</t>
  </si>
  <si>
    <t>당기순이익</t>
  </si>
  <si>
    <t>% 당기순이익률</t>
  </si>
  <si>
    <t>당기순이익 - 지배주주</t>
  </si>
  <si>
    <t>2019년에서 2020년으로 넘어가며 영업이익률이 크게 급등하였고 이로 인해 당시 주가가 약 3~4배 정도 상승하였다.</t>
    <phoneticPr fontId="3" type="noConversion"/>
  </si>
  <si>
    <t>이는 2019년까지 100원 후반대에 머물던 판가를 2020년부터 크게 높여 받았기 때문이다.</t>
    <phoneticPr fontId="3" type="noConversion"/>
  </si>
  <si>
    <t xml:space="preserve">Q. 2019년에서 2020년으로 넘어가면서 계속 판가가 상승. 왜? </t>
    <phoneticPr fontId="3" type="noConversion"/>
  </si>
  <si>
    <t>코로나 19의 영향으로 백신 유통과 신선식품 수요가 증가하고 콜드체인 냉매의 수요가 높아졌기 때문에 이러한 제품 가격 인상이 가능한 것으로 보인다.</t>
    <phoneticPr fontId="3" type="noConversion"/>
  </si>
  <si>
    <t>또한 판가 인상은 이후로도 계속 이어졌고 매출액과 영업이익 모두 꾸준히 증가 중이다.</t>
    <phoneticPr fontId="3" type="noConversion"/>
  </si>
  <si>
    <t>Q. 실제로 여름에 수요가 늘어나는지? 실적 보니 유의미한 경향성이 없는거 같은데 실적에 대한 계절성이 존재하는지?</t>
    <phoneticPr fontId="3" type="noConversion"/>
  </si>
  <si>
    <t>다른 분기에 비해 유의미하게 매출액이 높다거나 영업이익률이 많다거나 하는 경향성은 존재하지 않는다.</t>
    <phoneticPr fontId="3" type="noConversion"/>
  </si>
  <si>
    <t>Q.판가를 결정하는데 기업의 협상력이 큰지? 아니면 시장 가격을 따라가는지</t>
    <phoneticPr fontId="3" type="noConversion"/>
  </si>
  <si>
    <t>Q.탄산가스 원재료 가격이 안정된 모습이 보이는데 혹시 이것 또한 시장 가격으로 정해지는 건가요 아니면 동사가 높은 협상력을 바탕으로 공급처에서 좋은 가격으로 받아 오는 건가요</t>
    <phoneticPr fontId="3" type="noConversion"/>
  </si>
  <si>
    <t>재고자산의 변동</t>
    <phoneticPr fontId="3" type="noConversion"/>
  </si>
  <si>
    <t>원재료와 상품의 사용액</t>
    <phoneticPr fontId="3" type="noConversion"/>
  </si>
  <si>
    <t>급여</t>
    <phoneticPr fontId="3" type="noConversion"/>
  </si>
  <si>
    <t>퇴직급여</t>
    <phoneticPr fontId="3" type="noConversion"/>
  </si>
  <si>
    <t>복리후생비</t>
    <phoneticPr fontId="3" type="noConversion"/>
  </si>
  <si>
    <t>감가상각비</t>
    <phoneticPr fontId="3" type="noConversion"/>
  </si>
  <si>
    <t>무형자산상각비</t>
    <phoneticPr fontId="3" type="noConversion"/>
  </si>
  <si>
    <t>수선비</t>
    <phoneticPr fontId="3" type="noConversion"/>
  </si>
  <si>
    <t>운반비</t>
    <phoneticPr fontId="3" type="noConversion"/>
  </si>
  <si>
    <t>전력 및 수도광열비</t>
    <phoneticPr fontId="3" type="noConversion"/>
  </si>
  <si>
    <t>차량유지비</t>
    <phoneticPr fontId="3" type="noConversion"/>
  </si>
  <si>
    <t>지급수수료</t>
    <phoneticPr fontId="3" type="noConversion"/>
  </si>
  <si>
    <t>수출제비용</t>
    <phoneticPr fontId="3" type="noConversion"/>
  </si>
  <si>
    <t>접대비</t>
    <phoneticPr fontId="3" type="noConversion"/>
  </si>
  <si>
    <t>지급임차료</t>
    <phoneticPr fontId="3" type="noConversion"/>
  </si>
  <si>
    <t>보험료</t>
    <phoneticPr fontId="3" type="noConversion"/>
  </si>
  <si>
    <t>대손상각비</t>
    <phoneticPr fontId="3" type="noConversion"/>
  </si>
  <si>
    <t>기타</t>
    <phoneticPr fontId="3" type="noConversion"/>
  </si>
  <si>
    <t>합계</t>
    <phoneticPr fontId="3" type="noConversion"/>
  </si>
  <si>
    <t>유동자산</t>
    <phoneticPr fontId="3" type="noConversion"/>
  </si>
  <si>
    <t>현금및현금성자산</t>
    <phoneticPr fontId="3" type="noConversion"/>
  </si>
  <si>
    <t>매출채권</t>
    <phoneticPr fontId="3" type="noConversion"/>
  </si>
  <si>
    <t>단기기타금융자산</t>
    <phoneticPr fontId="3" type="noConversion"/>
  </si>
  <si>
    <t>재고자산</t>
    <phoneticPr fontId="3" type="noConversion"/>
  </si>
  <si>
    <t>비유동자산</t>
    <phoneticPr fontId="3" type="noConversion"/>
  </si>
  <si>
    <t>장기기타채권</t>
    <phoneticPr fontId="3" type="noConversion"/>
  </si>
  <si>
    <t>장기기타금융자산</t>
    <phoneticPr fontId="3" type="noConversion"/>
  </si>
  <si>
    <t>지분법적용투자지분</t>
    <phoneticPr fontId="3" type="noConversion"/>
  </si>
  <si>
    <t>투자부동산</t>
    <phoneticPr fontId="3" type="noConversion"/>
  </si>
  <si>
    <t>유형자산</t>
    <phoneticPr fontId="3" type="noConversion"/>
  </si>
  <si>
    <t>자산총계</t>
    <phoneticPr fontId="3" type="noConversion"/>
  </si>
  <si>
    <t>유동부채</t>
    <phoneticPr fontId="3" type="noConversion"/>
  </si>
  <si>
    <t>매입채무</t>
    <phoneticPr fontId="3" type="noConversion"/>
  </si>
  <si>
    <t>단기기타채무</t>
    <phoneticPr fontId="3" type="noConversion"/>
  </si>
  <si>
    <t>당기법인세부채</t>
    <phoneticPr fontId="3" type="noConversion"/>
  </si>
  <si>
    <t>비유동부채</t>
    <phoneticPr fontId="3" type="noConversion"/>
  </si>
  <si>
    <t>이연법인세부채</t>
    <phoneticPr fontId="3" type="noConversion"/>
  </si>
  <si>
    <t>부채총계</t>
    <phoneticPr fontId="3" type="noConversion"/>
  </si>
  <si>
    <t>자본금</t>
    <phoneticPr fontId="3" type="noConversion"/>
  </si>
  <si>
    <t>자본잉여금</t>
    <phoneticPr fontId="3" type="noConversion"/>
  </si>
  <si>
    <t>기타포괄손익누계액</t>
    <phoneticPr fontId="3" type="noConversion"/>
  </si>
  <si>
    <t>이익잉여금(결손금)</t>
    <phoneticPr fontId="3" type="noConversion"/>
  </si>
  <si>
    <t>자본총계</t>
    <phoneticPr fontId="3" type="noConversion"/>
  </si>
  <si>
    <t>판매비와관리비</t>
    <phoneticPr fontId="3" type="noConversion"/>
  </si>
  <si>
    <t>판매비와 관리비</t>
    <phoneticPr fontId="3" type="noConversion"/>
  </si>
  <si>
    <t>% of sales</t>
    <phoneticPr fontId="3" type="noConversion"/>
  </si>
  <si>
    <t>비용의성격별분류</t>
    <phoneticPr fontId="3" type="noConversion"/>
  </si>
  <si>
    <t>기말현금및현금성자산</t>
    <phoneticPr fontId="3" type="noConversion"/>
  </si>
  <si>
    <t>영업활동현금흐름</t>
    <phoneticPr fontId="3" type="noConversion"/>
  </si>
  <si>
    <t>투자활동현금흐름</t>
    <phoneticPr fontId="3" type="noConversion"/>
  </si>
  <si>
    <t>재무활동현금흐름</t>
    <phoneticPr fontId="3" type="noConversion"/>
  </si>
  <si>
    <t>연도별 data(단위: 억원)</t>
    <phoneticPr fontId="3" type="noConversion"/>
  </si>
  <si>
    <t>분기별 data(단위: 억원)</t>
    <phoneticPr fontId="3" type="noConversion"/>
  </si>
  <si>
    <t>흑전</t>
  </si>
  <si>
    <t>영업활동으로 인한 현금흐름</t>
  </si>
  <si>
    <t>- 감가상각비</t>
  </si>
  <si>
    <t>투자활동으로 인한 현금흐름</t>
  </si>
  <si>
    <t>- CAPEX (유형자산 투자)</t>
  </si>
  <si>
    <t>재무활동으로 인한 현금흐름</t>
  </si>
  <si>
    <t>재무분석</t>
    <phoneticPr fontId="3" type="noConversion"/>
  </si>
  <si>
    <t>매출액, 매출총이익, 영업이익이 모두 우상향하는 것을 우측의 그래프에서 확인할 수 있다.</t>
    <phoneticPr fontId="3" type="noConversion"/>
  </si>
  <si>
    <t>특히 판가 인상이 본격적으로 이루어지기 시작한 2020년부터는 더욱 강한 실적의 성장성이 확인된다.</t>
    <phoneticPr fontId="3" type="noConversion"/>
  </si>
  <si>
    <t>실적 관련 comment</t>
    <phoneticPr fontId="3" type="noConversion"/>
  </si>
  <si>
    <t>2020년의 주가 상승의 원동력은 크게 개선된 opm과 gpm을 꼽을 수 있다.</t>
    <phoneticPr fontId="3" type="noConversion"/>
  </si>
  <si>
    <t>우측의 gpm, opm, 원재료와 상품의 사용액을 매출로 나눈 백분율, 판관비를 매출로 나눈 백분율 그래프를 보자.</t>
    <phoneticPr fontId="3" type="noConversion"/>
  </si>
  <si>
    <t>전반적으로 gpm과 opm은 비슷한 추세를 그리는 것을 확인할 수 있다.</t>
    <phoneticPr fontId="3" type="noConversion"/>
  </si>
  <si>
    <t>판관비 비율이 거의 20%대로 일정하기 때문이다.</t>
    <phoneticPr fontId="3" type="noConversion"/>
  </si>
  <si>
    <t>그리고 원재료와 상품의 사용액이 gpm, opm과 역의 관계를 보인다는 것이 확인된다.</t>
    <phoneticPr fontId="3" type="noConversion"/>
  </si>
  <si>
    <t>따라서 동사는 원가율을 얼마나 낮출 수 있냐가 영업 레버리지에 있어 중요하다.</t>
    <phoneticPr fontId="3" type="noConversion"/>
  </si>
  <si>
    <t>동사는 여름 테마주라는 세간의 인식과 달리 실제로는 여름에 해당하는 3분기 실적이 유의미하게 좋지는 않다.</t>
    <phoneticPr fontId="3" type="noConversion"/>
  </si>
  <si>
    <t xml:space="preserve">따라서 시장이 동사의 콜드체인용 드라이아이스와 식음료용 액체 탄산 부문에만 집중하고 조선용 용접 탄산이나 반도체 세정 등 </t>
    <phoneticPr fontId="3" type="noConversion"/>
  </si>
  <si>
    <t>다양한 사업 분야에서 꾸준한 수요처가 있다는 점을 간과하는 것으로 보인다.</t>
    <phoneticPr fontId="3" type="noConversion"/>
  </si>
  <si>
    <t>우리는 이 점으로 노려 초과수익을 노려볼 수 있을 것이다.</t>
    <phoneticPr fontId="3" type="noConversion"/>
  </si>
  <si>
    <t>비용 분석</t>
    <phoneticPr fontId="3" type="noConversion"/>
  </si>
  <si>
    <t>탄산가스 원재료</t>
    <phoneticPr fontId="3" type="noConversion"/>
  </si>
  <si>
    <t>*2020년 이전의 공시에서는 탄산가스 제품 가격이 액체탄산과 드라이아이스로 나누어 제시되어 있습니다.</t>
    <phoneticPr fontId="3" type="noConversion"/>
  </si>
  <si>
    <t>원활한 비교를 위해 공시 정보와 회사 IR북의 자료를 통해 탄산가스 제품 가격을 산출하는데 쓰이는 가중치를 연립을 통해 구하였음을 주의바랍니다.</t>
    <phoneticPr fontId="3" type="noConversion"/>
  </si>
  <si>
    <t>탄산가스 제품</t>
    <phoneticPr fontId="3" type="noConversion"/>
  </si>
  <si>
    <t>kg당 가격(단위: 원)</t>
    <phoneticPr fontId="3" type="noConversion"/>
  </si>
  <si>
    <t>raw data 시트와 오른쪽의 그래프를 확인하면 동사의 비용 관리 능력은 매우 뛰어남을 알 수 있다.</t>
    <phoneticPr fontId="3" type="noConversion"/>
  </si>
  <si>
    <t>감가상각비는 꾸준히 5~6억 정도로 일정하고 다른 비용들도 거의 고정적이다.</t>
    <phoneticPr fontId="3" type="noConversion"/>
  </si>
  <si>
    <t>원재료 가격은 거의 변동 없이 오히려 18,19년에 비하면 감소하는 추세이다.</t>
    <phoneticPr fontId="3" type="noConversion"/>
  </si>
  <si>
    <t>동사는 안정적인 원료 공급처를 이미 많이 확보해두었고 우수한 저장 능력을 보유하고 있다.</t>
    <phoneticPr fontId="3" type="noConversion"/>
  </si>
  <si>
    <t>이를 토대로 원재료 가격 인상이 없는 채 거의 매 분기 탄산가스 제품 가격을 꾸준히 인상해왔음을 확인할 수 있다.</t>
    <phoneticPr fontId="3" type="noConversion"/>
  </si>
  <si>
    <t>Q. 판가를 올리면 이에 대한 매출 인식은 어느 정도의 기간을 두고 반영되는지?</t>
    <phoneticPr fontId="3" type="noConversion"/>
  </si>
  <si>
    <t>재무 건전성 분석</t>
    <phoneticPr fontId="3" type="noConversion"/>
  </si>
  <si>
    <t>급여와 퇴직급여가 준변동비의 모습을 보이는데 매출액 대비 평균 10% 초반의 비율로 마진율에 유의미한 영향은 적을 것으로 보인다.</t>
    <phoneticPr fontId="3" type="noConversion"/>
  </si>
  <si>
    <t>동사의 부채비율은 당기 12.0%, 전기 13.6%로 안정적인 재무구조를 유지하고 있다.</t>
    <phoneticPr fontId="3" type="noConversion"/>
  </si>
  <si>
    <t>당기의 유동비율은 554.7%, 이자보상비율은 1877.3%로 이자 지급 능력이 우수함도 확인할 수 있다.</t>
    <phoneticPr fontId="3" type="noConversion"/>
  </si>
  <si>
    <t>재고자산회전기간</t>
    <phoneticPr fontId="3" type="noConversion"/>
  </si>
  <si>
    <t>매출채권 회수기간은 18,19년에 80일 정도에서 최근엔 6-70일 정도까지 줄었고</t>
    <phoneticPr fontId="3" type="noConversion"/>
  </si>
  <si>
    <t>매출채권회수기간</t>
    <phoneticPr fontId="3" type="noConversion"/>
  </si>
  <si>
    <t>재고자산 회전기간은 평균 10~20일 정도로 매우 빠름을 확인할 수 있다.</t>
    <phoneticPr fontId="3" type="noConversion"/>
  </si>
  <si>
    <t>따라서 동사의 재무는 현재 매우 건전하다고 말할 수 있다.</t>
    <phoneticPr fontId="3" type="noConversion"/>
  </si>
  <si>
    <t>PQC 분석</t>
    <phoneticPr fontId="3" type="noConversion"/>
  </si>
  <si>
    <t>price</t>
    <phoneticPr fontId="3" type="noConversion"/>
  </si>
  <si>
    <t>동사 매출의 대부분을 차지하는 탄산가스 제품의 판가는 2020년부터 분기 단위로 우상향하는 추세이다.</t>
    <phoneticPr fontId="3" type="noConversion"/>
  </si>
  <si>
    <t>판가 qoq</t>
    <phoneticPr fontId="3" type="noConversion"/>
  </si>
  <si>
    <t>20년 3분기에 판가가 QOQ 34% 증가한 이후 QOQ가 평균 3%로 꾸준히 증가하는 것을 확인할 수 있다.</t>
    <phoneticPr fontId="3" type="noConversion"/>
  </si>
  <si>
    <t>2020년부터 코로나19로 인한 신선식품 배송 증가와 백신 등 의료 제품의 수요 증가로 인해 콜드체인용 냉매 수요가 증가하였다.</t>
    <phoneticPr fontId="3" type="noConversion"/>
  </si>
  <si>
    <t>이에 따라 탄산가스 쇼티지 문제가 심해졌으며 동사는 꾸준히 판가를 올릴 수 있게 되었다.</t>
    <phoneticPr fontId="3" type="noConversion"/>
  </si>
  <si>
    <t>특히 탄산음료와 드라이아이스 수요가 증가하는 여름에 판가 인상이 다른 분기에 비해 더 높은 모습이 나타나고 있다.</t>
    <phoneticPr fontId="3" type="noConversion"/>
  </si>
  <si>
    <t>최근에는 조선업 호황으로 인해 용접용 탄산가스 수요도 높아지고 있는 상황이다.</t>
    <phoneticPr fontId="3" type="noConversion"/>
  </si>
  <si>
    <t>https://www.todayenergy.kr/news/articleView.html?idxno=256207</t>
    <phoneticPr fontId="3" type="noConversion"/>
  </si>
  <si>
    <t>[신년기획] 매년 반복되는 탄산 수급 문제</t>
    <phoneticPr fontId="3" type="noConversion"/>
  </si>
  <si>
    <t>탄산가스 사업부문 중 액체탄산, 드라이아이스와 같은 탄산가스류의 매출 비중만 따지면 전체 매출의 70% 정도가 나온다.</t>
    <phoneticPr fontId="3" type="noConversion"/>
  </si>
  <si>
    <t>이러한 탄산가스의 제조 공정은 석유화학사에서 원료가스를 공급 받고 이를 압축/냉각하여 정제한 후 액체탄산으로 저장하는 과정으로 이루어진다.</t>
    <phoneticPr fontId="3" type="noConversion"/>
  </si>
  <si>
    <t>탄산가스 쇼티지는 매년 지속되고 있는 상황이고 앞으로도 해소되기 어려울 것으로 보인다.</t>
    <phoneticPr fontId="3" type="noConversion"/>
  </si>
  <si>
    <t>지속되는 판가 상승의 가장 큰 근거는 코로나 19로 인한 신선식품 및 백신 배송 수요 증가였다.</t>
    <phoneticPr fontId="3" type="noConversion"/>
  </si>
  <si>
    <t>하지만 국내 탄산 수요 시장 구조를 보면 알 수 있듯이 식음료와 콜드체인용 냉매의 수요보다 조선 용접용 비중이 훨씬 큼을 확인할 수 있다.</t>
    <phoneticPr fontId="3" type="noConversion"/>
  </si>
  <si>
    <t>동사의 범조선향 매출은 21년 124억원, 22년 148억원, 23년 189억원으로 증가하는 추세이다.</t>
    <phoneticPr fontId="3" type="noConversion"/>
  </si>
  <si>
    <t>코로나로 인해 드라이아이스 공급이 어려워지자 유통 업체들은 드라이아이스 생산을 내재화하기 시작하였다.</t>
    <phoneticPr fontId="3" type="noConversion"/>
  </si>
  <si>
    <t>쿠팡과 SSG는 드라이아이스를 자체 생산하기 시작하였고 마켓컬리는 드라이아이스 제조업체 빅텍스에 지분 투자를 하며 직접 생산을 한다.</t>
    <phoneticPr fontId="3" type="noConversion"/>
  </si>
  <si>
    <t>Q.코로나 때 쿠팡이나 마켓컬리 같은 기업들이 드라이아이스 생산을 내재화 한다고 발표. 이에 따른 수요 감소 효과는 어느정도인지?</t>
    <phoneticPr fontId="3" type="noConversion"/>
  </si>
  <si>
    <t>다만 판가 상승이 지속적으로 이루어지지 않을 가능성도 일부 있다.</t>
    <phoneticPr fontId="3" type="noConversion"/>
  </si>
  <si>
    <t>작년 말 태경케미컬 포함 6개의 드라이아이스 제조업체들이 가격 담함으로 인한 과징금을 물게 되었다.</t>
    <phoneticPr fontId="3" type="noConversion"/>
  </si>
  <si>
    <t>2007년부터 이들 기업은 빙과사에 판매하는 단가를 인상하고 시장 점유율을 서로 유지 할 수 있도록 담합해왔다.</t>
    <phoneticPr fontId="3" type="noConversion"/>
  </si>
  <si>
    <t>23년 4분기의 판가 감소도 이에 따른 것이 아닐까 추측한다.</t>
    <phoneticPr fontId="3" type="noConversion"/>
  </si>
  <si>
    <t>하지만 모든 탄산가스 제품이 아닌 드라이아이스 담합에 대한 과징금 부여이므로 액체탄산 판가에는 영향이 적을 것 같다.</t>
    <phoneticPr fontId="3" type="noConversion"/>
  </si>
  <si>
    <t>quantity</t>
    <phoneticPr fontId="3" type="noConversion"/>
  </si>
  <si>
    <t>동사의 사업보고서에 따르면 탄산가스의 일일 최대 생산 가능 능력은 1061톤이다.</t>
    <phoneticPr fontId="3" type="noConversion"/>
  </si>
  <si>
    <t>하지만 실제 가동률은 약 47% 후반대 정도로 실제로는 하루에 500여톤의 탄산가스를 생산하는 중이다.</t>
    <phoneticPr fontId="3" type="noConversion"/>
  </si>
  <si>
    <t>이는 탄산가스 원료의 부족으로 인해 full capa를 돌릴 수 없기 때문이다.</t>
    <phoneticPr fontId="3" type="noConversion"/>
  </si>
  <si>
    <t>LG화학은 충남 대산 사업장에 연산 5만톤 규모의 수소 생산 공장을 건설하며 태경케미컬과 MOU를 체결하였다.</t>
    <phoneticPr fontId="3" type="noConversion"/>
  </si>
  <si>
    <t>협약 내용은 수소 생산 과정에서 발생하는 고순도의 이산화탄소 부산물을 일일 600톤을 공급 받게 된다는 것이다.</t>
    <phoneticPr fontId="3" type="noConversion"/>
  </si>
  <si>
    <t>cost</t>
    <phoneticPr fontId="3" type="noConversion"/>
  </si>
  <si>
    <t>위에서 언급했듯이 동사의 비용 관리 능력은 매우 우수하다.</t>
    <phoneticPr fontId="3" type="noConversion"/>
  </si>
  <si>
    <t>판관비의 매출액 대비 비중은 매분기 20% 정도를 유지하고 고정비 또한 매년 비슷한 금액으로 유지된다.</t>
    <phoneticPr fontId="3" type="noConversion"/>
  </si>
  <si>
    <t>탄산가스 원재료 가격 또한 매년 일정한 수준이므로 C가 증가할 가능성은 적다고 본다.</t>
    <phoneticPr fontId="3" type="noConversion"/>
  </si>
  <si>
    <t>경쟁사 분석</t>
    <phoneticPr fontId="3" type="noConversion"/>
  </si>
  <si>
    <t>국내 조선소의 수주잔고가 쌓여 있고 온라인 유통 시장이 매년 성장하는 현재 상황에서 수요는 항상 충분할 것이다.</t>
    <phoneticPr fontId="3" type="noConversion"/>
  </si>
  <si>
    <t>이러한 상황에서 CAPA의 증설은 고스란히 Q의 증가로 모두 이어지게 될 것이다.</t>
    <phoneticPr fontId="3" type="noConversion"/>
  </si>
  <si>
    <t>21,22년에는 코로나로 인한 기대감으로 인해 주가 변동폭이 더 컸다.</t>
    <phoneticPr fontId="3" type="noConversion"/>
  </si>
  <si>
    <t>동사의 국내 액체탄산 시정 점유율은 25%, 드라이아이스 시장 점유율은 34%로 두 시장 모두에서 점유율 1위를 차지하고 있다.</t>
    <phoneticPr fontId="3" type="noConversion"/>
  </si>
  <si>
    <t>이에 따라 드라이아이스 매출이 줄어들게 될 것이지만 액체탄산과 드라이아이스의 정확한 매출액이 공시되지 않아 확인할 수는 없다.</t>
    <phoneticPr fontId="3" type="noConversion"/>
  </si>
  <si>
    <t>기업의 IR자료에 따르면 드라이아이스 매출 비중이 21년 30.4%, 22년 26.4%, 23년 23.4%로 감소 추세인 것은 확인할 수 있다.</t>
    <phoneticPr fontId="3" type="noConversion"/>
  </si>
  <si>
    <t>하지만 자체 생산을 선택한 고객사들이 드라이아이스의 원료로 액체탄산 공급 받기 시작했다고 한다.</t>
    <phoneticPr fontId="3" type="noConversion"/>
  </si>
  <si>
    <t>감소한 드라이아이스 매출액은 액체탄산 매출액으로 대체되었고 실제로 전체 매출액은 YOY 기준 매년 증가하였다.</t>
    <phoneticPr fontId="3" type="noConversion"/>
  </si>
  <si>
    <t>따라서 수요는 계속 증가할 것이고 원재료와 판가의 스프레드는 줄어들지 않고 증가 추세를 이어갈 것으로 보인다.</t>
    <phoneticPr fontId="3" type="noConversion"/>
  </si>
  <si>
    <t>동사와 BM이 같은 기업들로는 선도화학, 창신화학, 에스케이머티리얼즈리뉴텍, 유진화학, 빅텍스, 동광화학 등이 있다.</t>
    <phoneticPr fontId="3" type="noConversion"/>
  </si>
  <si>
    <t>하지만 이 중 상장기업은 태경케미컬 밖에 없어 경쟁사들에 대한 수치가 잘 공개되어 있지 않다.</t>
    <phoneticPr fontId="3" type="noConversion"/>
  </si>
  <si>
    <t>경쟁사들의 실적이나 성장성에 대해 정확히 알 수는 없지만 동사가 경쟁에서 밀려 성장성이 꺾일 가능성은 적다고 본다.</t>
    <phoneticPr fontId="3" type="noConversion"/>
  </si>
  <si>
    <t>오히려 탄산가스 수요가 늘어나며 경쟁사들과 나눌 수 있는 파이가 커질 것이라고 예상한다.</t>
    <phoneticPr fontId="3" type="noConversion"/>
  </si>
  <si>
    <t>조선업, 신선식품, 반도체 세정 등 수요는 계속 늘어나는 상황에서 쇼티지는 지속될 것이고 플레이어들 모두에게 수혜가 갈 것으로 예상된다.</t>
    <phoneticPr fontId="3" type="noConversion"/>
  </si>
  <si>
    <t>탄산가스 사업에서 가장 중요한 것은 원재료를 얼마나 안정적으로 공급 받을 수 있냐이다.</t>
    <phoneticPr fontId="3" type="noConversion"/>
  </si>
  <si>
    <t>이 점에서 동사는 다수의 원료 수급처를 확보하였고 저장 용량도 크다는 점에서 경쟁 우위에 있다고 말할 수 있다.</t>
    <phoneticPr fontId="3" type="noConversion"/>
  </si>
  <si>
    <t>또한 원료의 질도 중요한데 수소 기반의 고품질의 원재료는 동사의 제품 경쟁력을 높이는데 일조한다.</t>
    <phoneticPr fontId="3" type="noConversion"/>
  </si>
  <si>
    <t>원료 수급이 중요한 산업 특성상 신규 플레이어의 진출도 어려워 보인다.</t>
    <phoneticPr fontId="3" type="noConversion"/>
  </si>
  <si>
    <t>동사 뿐만 아니라 경쟁업체들 또한 정유사나 석유화학사에서 공급 계약을 맺어 원재료를 공급받는다.</t>
    <phoneticPr fontId="3" type="noConversion"/>
  </si>
  <si>
    <t>이러한 안정적인 공급망을 구축하는데에 신규 플레이어들은 어려움을 겪을 것이고 이 점에서 동사의 해자가 있다.</t>
    <phoneticPr fontId="3" type="noConversion"/>
  </si>
  <si>
    <t>동사는 탄산가스 사업부문에서 액체탄산, 드라이아이스, 기타 가스 3가지의 제품을 취급한다.</t>
    <phoneticPr fontId="3" type="noConversion"/>
  </si>
  <si>
    <t>하지만 이들 각각의 판매가격은 공시되어 있지 않고 뭉뚱그려 탄산가스 제품 가격이 공시되어 있다.</t>
    <phoneticPr fontId="3" type="noConversion"/>
  </si>
  <si>
    <t>따라서 정확한 매출액 추정은 힘들어 회귀분석을 통한 매출 추정을 해보려고 한다.</t>
    <phoneticPr fontId="3" type="noConversion"/>
  </si>
  <si>
    <t>위 그래프는 매분기 탄산가스 제품 판매가격에 따른 탄산가스 사업부문 매출액을 나타낸 것이다.</t>
    <phoneticPr fontId="3" type="noConversion"/>
  </si>
  <si>
    <t>둘 사이의 선형회귀를 수행하면 상관계수가 0.82 정도로 신뢰할 만하다.</t>
    <phoneticPr fontId="3" type="noConversion"/>
  </si>
  <si>
    <t>탄산가스 사업부문 매출액을 Y, 탄산가스 판가를 X라고 하면 다음과 같은 식이 성립한다.</t>
    <phoneticPr fontId="3" type="noConversion"/>
  </si>
  <si>
    <t>위 회귀분석은 탄산가스 사업부문은 항상 쇼티지가 발생해 Q는 항상 동사의 최대 생산능력을 따라간다고 가정했기에 의미를 가진다.</t>
    <phoneticPr fontId="3" type="noConversion"/>
  </si>
  <si>
    <t>환경사업부문과 기타사업부문, 연결조정은 각각 12분기 평균치인 11억, 0, -12억으로 가정한다.</t>
    <phoneticPr fontId="3" type="noConversion"/>
  </si>
  <si>
    <t>(실제로 0은 아니지만 5천만원 미만이기에 반올림한 수치로 0을 사용)</t>
    <phoneticPr fontId="3" type="noConversion"/>
  </si>
  <si>
    <t>그리고 P는 다음과 같은 3가지의 CASE로 나눌 수 있다.</t>
    <phoneticPr fontId="3" type="noConversion"/>
  </si>
  <si>
    <t>bear case</t>
    <phoneticPr fontId="3" type="noConversion"/>
  </si>
  <si>
    <t>base case</t>
    <phoneticPr fontId="3" type="noConversion"/>
  </si>
  <si>
    <t>bull case</t>
    <phoneticPr fontId="3" type="noConversion"/>
  </si>
  <si>
    <t>*3%는 판가가 급등한 3Q20 이후부터 현재까지의 판가 상승률의 기하평균값</t>
    <phoneticPr fontId="3" type="noConversion"/>
  </si>
  <si>
    <t>실제로 수요가 급증한 21년부터 판가를 한 번 올리면 시원시원하게 7~9%씩 올렸다.</t>
    <phoneticPr fontId="3" type="noConversion"/>
  </si>
  <si>
    <t>비용과 관련해서는 대부분의 비용이 변동이 없지만 원재료와 상품 사용액 관련 추정이 어렵다.</t>
    <phoneticPr fontId="3" type="noConversion"/>
  </si>
  <si>
    <t>원재료 가격이 거의 변하지 않는 상태에서 원재료와 상품 사용액 비용이 왔다 갔다 하는 것은 상관관계 추정을 어렵게 한다.</t>
    <phoneticPr fontId="3" type="noConversion"/>
  </si>
  <si>
    <t>따라서 비용 자체를 추정하지는 않고 opm을 과거 분기 수치에 따라 case를 나누어 생각해보려고 한다.</t>
    <phoneticPr fontId="3" type="noConversion"/>
  </si>
  <si>
    <t>매출액</t>
    <phoneticPr fontId="3" type="noConversion"/>
  </si>
  <si>
    <t>Y= 0.4102X + 31.324                         (매출액 단위: 억원, 판매가격 단위: 원)</t>
    <phoneticPr fontId="3" type="noConversion"/>
  </si>
  <si>
    <t>2024E</t>
    <phoneticPr fontId="3" type="noConversion"/>
  </si>
  <si>
    <t>유통 주식: 648억, 41.34%</t>
    <phoneticPr fontId="3" type="noConversion"/>
  </si>
  <si>
    <t xml:space="preserve"> 다만 동사는 내러티브에 의해 멀티플이 형성되는 경향이 강하므로 저평가가 해소되기를 기다리려면 조선업 호황 사실이 부각될 필요가 있다. 동사의 주식을 매매하기</t>
    <phoneticPr fontId="3" type="noConversion"/>
  </si>
  <si>
    <t>위해서는 조선업황, 동사의 실적에 대한 지속적인 트래킹이 필요하다. 조선업의 호황 사실이 부각되지 않으면 동사의 가치가 제대로 평가 받기 힘드므로 계절성에 따라</t>
    <phoneticPr fontId="3" type="noConversion"/>
  </si>
  <si>
    <t>upside potential</t>
    <phoneticPr fontId="3" type="noConversion"/>
  </si>
  <si>
    <t>원료 가스 공급 부족으로 공장 가동률이 40% 후반대 정도만 나오다가 LG 화학과의 업무 협약 체결로 충분한 양의 탄산가스 원료를 공급받을 예정이다. 이로 인해</t>
    <phoneticPr fontId="3" type="noConversion"/>
  </si>
  <si>
    <t>동사의 생산 능력은 120%가 증가할 예정이다.</t>
    <phoneticPr fontId="3" type="noConversion"/>
  </si>
  <si>
    <t>2020년부터 2022년까지는 드라이아이스 수요의 급증, 최근에는 조선용 용접 가스 수요 급증으로 인해 판가는 꾸준히 상승 중이다. 1년에 10% 중반대의 상승률을</t>
    <phoneticPr fontId="3" type="noConversion"/>
  </si>
  <si>
    <t>2.지속적으로 상승하는 판가 - 조선업 호황에 따른 수혜</t>
    <phoneticPr fontId="3" type="noConversion"/>
  </si>
  <si>
    <t>1.capa 증가(가장 중요!)</t>
    <phoneticPr fontId="3" type="noConversion"/>
  </si>
  <si>
    <t>보이고 있고 이러한 상승 추세는 조선업이 다시 불황에 접어들기 전까지 꺾이지 않을 것으로 예상된다.</t>
    <phoneticPr fontId="3" type="noConversion"/>
  </si>
  <si>
    <t>3.우수한 원료 공급을 바탕으로 한 경쟁 우위</t>
    <phoneticPr fontId="3" type="noConversion"/>
  </si>
  <si>
    <t>동사는 다양한 원료 공급처에서 탄산가스 원료를 공급 받아 수년간 원재료 가격 인상 없이 안정적인 원재료 수급을 보여주었다. 또한 경쟁업체 대비 저장 용량이 뛰어나</t>
    <phoneticPr fontId="3" type="noConversion"/>
  </si>
  <si>
    <t>원재료 조달에 리스크가 적다는 것이 타 경쟁 업체 대비 우위에 있다.</t>
    <phoneticPr fontId="3" type="noConversion"/>
  </si>
  <si>
    <t>downside risk</t>
    <phoneticPr fontId="3" type="noConversion"/>
  </si>
  <si>
    <t>1.순환출자 형식의 지배구조</t>
    <phoneticPr fontId="3" type="noConversion"/>
  </si>
  <si>
    <t>1970년 태경그룹 창립 당시부터 순환출자 형식이 유지되고 있다. 태경산업, 태경케미컬, 태경비케이 3개의 상장사들이 서로의 지분을 보유 중이다.</t>
    <phoneticPr fontId="3" type="noConversion"/>
  </si>
  <si>
    <t>이외에도 여러 비상장사까지 포함하면 매우 복잡한 지분 구조를 가지고 있는 것이 risk이다. 다만 동사의 재무가 매우 건전하고 성장성이 높아보이는 점에서</t>
    <phoneticPr fontId="3" type="noConversion"/>
  </si>
  <si>
    <t>충분히 감내할만한 risk라고 판단된다.</t>
    <phoneticPr fontId="3" type="noConversion"/>
  </si>
  <si>
    <t>실적 추정, 밸류에이션</t>
    <phoneticPr fontId="3" type="noConversion"/>
  </si>
  <si>
    <t>사실 경쟁사 분석 자체가 큰 의미가 없다고 생각한다.</t>
    <phoneticPr fontId="3" type="noConversion"/>
  </si>
  <si>
    <t>경쟁사 분석을 하는 것은 경쟁에서 질 위험이 있나, 파이가 뺏길 수 있나를 분석하기 위함이다.</t>
    <phoneticPr fontId="3" type="noConversion"/>
  </si>
  <si>
    <t>근데 탄산가스 업체들 하는거 보면 치킨게임을 할 생각이 전혀 없어 보인다.</t>
    <phoneticPr fontId="3" type="noConversion"/>
  </si>
  <si>
    <t>https://www.e4ds.com/sub_view.asp?ch=5&amp;t=0&amp;idx=18660</t>
    <phoneticPr fontId="3" type="noConversion"/>
  </si>
  <si>
    <t>태경케미컬 어프로티움, 포스코 액화탄산 입찰 담합 과징금 4200만원 (2024.03.21)</t>
    <phoneticPr fontId="3" type="noConversion"/>
  </si>
  <si>
    <t>https://www.etoday.co.kr/news/view/2303661</t>
    <phoneticPr fontId="3" type="noConversion"/>
  </si>
  <si>
    <t>위 기사들을 보면 최근에 담합으로 인해 과징금을 물었다는 사실을 알 수 있다.</t>
    <phoneticPr fontId="3" type="noConversion"/>
  </si>
  <si>
    <r>
      <t>담합으로 드라이아이스 단가 87%</t>
    </r>
    <r>
      <rPr>
        <sz val="11"/>
        <color theme="1"/>
        <rFont val="맑은 고딕"/>
        <family val="3"/>
        <charset val="129"/>
      </rPr>
      <t>↑… 태경케미컬 등 6곳 48억 과징금</t>
    </r>
    <r>
      <rPr>
        <sz val="11"/>
        <color theme="1"/>
        <rFont val="맑은 고딕"/>
        <family val="2"/>
        <charset val="129"/>
        <scheme val="minor"/>
      </rPr>
      <t xml:space="preserve"> (2023.11.29)</t>
    </r>
    <phoneticPr fontId="3" type="noConversion"/>
  </si>
  <si>
    <t>2007년부터 2019년까지 빙과사에 납품하는 드라이아이스 가격을 담합 했다고 과징금을 물었는데 정신 못차리고 또 담합했다.</t>
    <phoneticPr fontId="3" type="noConversion"/>
  </si>
  <si>
    <t>불과 반년도 안 되서 과징금 2번이나 물었다는 거는 탄산가스 사업 자체가 서로 파이를 사이 좋게 나눠 먹는 윈윈구조가 아닐까 싶다.</t>
    <phoneticPr fontId="3" type="noConversion"/>
  </si>
  <si>
    <t>따라서 쇼티지가 지속되는 상황에서 굳이 치킨게임을 할 유인도 없고 회사들 하는 모습을 보면 그럴 의지도 전혀 보이지 않으니 걱정하지 말자.</t>
    <phoneticPr fontId="3" type="noConversion"/>
  </si>
  <si>
    <t>1Q24E</t>
    <phoneticPr fontId="3" type="noConversion"/>
  </si>
  <si>
    <t>2Q24E</t>
    <phoneticPr fontId="3" type="noConversion"/>
  </si>
  <si>
    <t>3Q24E</t>
    <phoneticPr fontId="3" type="noConversion"/>
  </si>
  <si>
    <t>4Q24E</t>
    <phoneticPr fontId="3" type="noConversion"/>
  </si>
  <si>
    <t>1Q25E</t>
    <phoneticPr fontId="3" type="noConversion"/>
  </si>
  <si>
    <t>2Q25E</t>
    <phoneticPr fontId="3" type="noConversion"/>
  </si>
  <si>
    <t>3Q25E</t>
    <phoneticPr fontId="3" type="noConversion"/>
  </si>
  <si>
    <t>4Q25E</t>
    <phoneticPr fontId="3" type="noConversion"/>
  </si>
  <si>
    <t>2025E</t>
    <phoneticPr fontId="3" type="noConversion"/>
  </si>
  <si>
    <t>***매매 시 트래킹할 사항들</t>
    <phoneticPr fontId="3" type="noConversion"/>
  </si>
  <si>
    <t>조선사들의 수주잔고가 부각되며 조선소들 주가가 올라가는지(시장의 관심을 받는지)</t>
    <phoneticPr fontId="3" type="noConversion"/>
  </si>
  <si>
    <t>판가 상승이 지속적으로 이루어지는지 최소한 떨어지지는 않는지</t>
    <phoneticPr fontId="3" type="noConversion"/>
  </si>
  <si>
    <t>탄산가스 쇼티지가 지속되는지</t>
    <phoneticPr fontId="3" type="noConversion"/>
  </si>
  <si>
    <t>투자 의견</t>
    <phoneticPr fontId="3" type="noConversion"/>
  </si>
  <si>
    <t>A. 둘 다. 수요와 공급 논리에 의해 지속적인 판가 상승</t>
    <phoneticPr fontId="3" type="noConversion"/>
  </si>
  <si>
    <t>A.위 질문과 같은 답변</t>
    <phoneticPr fontId="3" type="noConversion"/>
  </si>
  <si>
    <t>A.원재료 특성. 원료 공급처 입장에서는 버려지는 거라 싸게 받는 것.</t>
    <phoneticPr fontId="3" type="noConversion"/>
  </si>
  <si>
    <t>A. 드라이아이스 매출은 증가함. 다만 드라이아이스 시장이 성장하기 시작한게 코로나 19 이후라 데이터가 3년밖에 없음.</t>
    <phoneticPr fontId="3" type="noConversion"/>
  </si>
  <si>
    <t>Q. 과거 공시를 보면 액체탄산보다는 드라이아이스 가격이 더 높음. 그럼 둘 사이의 매출이나 이익률에서 유의미한 차이?</t>
    <phoneticPr fontId="3" type="noConversion"/>
  </si>
  <si>
    <t>A. 아무래도 드라이아이스는 가공을 한 번 더 거친 제품이므로 부가가치가 부여될 수 밖에 없음. 맞음.</t>
    <phoneticPr fontId="3" type="noConversion"/>
  </si>
  <si>
    <t>A.이미 매출액에 전부 반영. 드라이아이스 수요가 그만큼 줄었고 대신 유통 기업들이 액체탄산을 원하기 시작.</t>
    <phoneticPr fontId="3" type="noConversion"/>
  </si>
  <si>
    <t>Q.공시에서 생산설비 가동률이 50%정도가 나오는 것은 원료 부족? 그럼 LG화학 공장이 2분기에 완공되면 이것이 즉시 해소?</t>
    <phoneticPr fontId="3" type="noConversion"/>
  </si>
  <si>
    <t>A.원료부족이 맞음. 일단 lg 화학 공장 완공이 정확히 2분기가 아닐수도 있음. 계획과 실제는 다를 수도 있음. 그리고 원료를 공급 받는다 해서 바로 가동률이 증가하는 것이 아니라 설비 안정화로 인해 점진적으로 증가할 것.</t>
    <phoneticPr fontId="3" type="noConversion"/>
  </si>
  <si>
    <t>회사 ir 문의 결과 공급처 입장에서는 원료 가스가 버리는 것이어서 앞으로도 원재료 가격이 올라갈 가능성은 적다고 함.</t>
    <phoneticPr fontId="3" type="noConversion"/>
  </si>
  <si>
    <t>우측의 판가와 gpm을 비교해보면 약간의 시차가 존재하는 것을 알 수 있다.</t>
    <phoneticPr fontId="3" type="noConversion"/>
  </si>
  <si>
    <t>ir 문의 결과 계약 형태에 따라 건마다 시차가 달라지기에 회사 측에서도 판가 상승이 매출에 반영되기까지의 시차가 파악하기 힘들다고 한다.</t>
    <phoneticPr fontId="3" type="noConversion"/>
  </si>
  <si>
    <t>A.건마다 계약 특성이 다름. 회사에서도 예측치가 없다.</t>
    <phoneticPr fontId="3" type="noConversion"/>
  </si>
  <si>
    <t>Q.설비 가동률이 어느 정도로 증가할까? 회사 측에서 가동률 100%까지 도달하는데 어느 정도의 기간을 목표로 잡는지? 과거 데이터가 있나?</t>
    <phoneticPr fontId="3" type="noConversion"/>
  </si>
  <si>
    <t>Q.비용의 성격별 분류에서 원재료와 상품의 사용액이 분기별로 가장 변동이 커 보이던데 왜? 원료 가격은 일정한거 아닌가? 어떤 비용들이 여기에 포함되는지</t>
    <phoneticPr fontId="3" type="noConversion"/>
  </si>
  <si>
    <t>A.데이터나 예측치는 알려줄 수 없음. 그리고 원료를 받아오는 것도 바로 600톤을 받아오는게 아니라 LG화학 측에서도 공장이 가동되는데 걸리는 시간이 있음.</t>
    <phoneticPr fontId="3" type="noConversion"/>
  </si>
  <si>
    <t>A.탄산가스 제품만 취급하는게 아니기 때문에 그럴 듯. 그냥 원재료와 상품 관련 비용들이 포함. 설비 가동 비용은 제조 원가를 참고</t>
    <phoneticPr fontId="3" type="noConversion"/>
  </si>
  <si>
    <t>밸류에이션 방법에 대해서는 몇 가지 고민을 해보았다.</t>
    <phoneticPr fontId="3" type="noConversion"/>
  </si>
  <si>
    <t>일단 테마주라는 특성을 고려하면 내러티브 위주로 주가가 움직이는 경향이 강하므로 DCF는 적절한 방법이 아니라고 생각했다.</t>
    <phoneticPr fontId="3" type="noConversion"/>
  </si>
  <si>
    <t>capa 증가가 바로 이루어지지는 24년 실적은 잘 찍히지 않겠지만 25년이나 26년에 매출 2배는 거의 확정적인 일이라 fper를 쓸까도 고민했다.</t>
    <phoneticPr fontId="3" type="noConversion"/>
  </si>
  <si>
    <t>하지만 LG화학과 MOU 체결 이후에도 주가가 잘 움직이지 않고 23년 주가가 부진한 모습에서 시장 참여자들이 이를 잘 알아주지 않는다는 생각이 들었다.</t>
    <phoneticPr fontId="3" type="noConversion"/>
  </si>
  <si>
    <t>심지어 시총이 그렇게 큰 기업도 아니라 미래 실적을 예측하는 사람이 많을거 같지도 않아 forward per보다 현재 per이 더 중요하다고 생각한다.</t>
    <phoneticPr fontId="3" type="noConversion"/>
  </si>
  <si>
    <t>물론 per를 사용하는 것도 만족스러운 밸류에이션은 아니다.</t>
    <phoneticPr fontId="3" type="noConversion"/>
  </si>
  <si>
    <t>오른쪽의 per 밴드 그래프를 보면 동사의 주가는 20년 실적 개선 이후에는 per가 10~20 정도를 왔다 갔다 한다.</t>
    <phoneticPr fontId="3" type="noConversion"/>
  </si>
  <si>
    <t>고평가 받을 때는 코로나 내러티브로 인한 드라이아이스 사업 부각이 원인이었다.</t>
    <phoneticPr fontId="3" type="noConversion"/>
  </si>
  <si>
    <t>현재는 주가는 큰 변동이 없었지만 동사의 실적 증가로 인한 상대적인 저평가 상태이다.</t>
    <phoneticPr fontId="3" type="noConversion"/>
  </si>
  <si>
    <t>시장 참여자들이 올해 영업이익 yoy가 72%인 점을 잘 못 알아주는 느낌이 매우 강하게 든다.</t>
    <phoneticPr fontId="3" type="noConversion"/>
  </si>
  <si>
    <t>동사의 주가는 실적이 반영되는게 매우 느린 경향이 있으므로 밸류에이션 자체가 어려운 느낌이다.</t>
    <phoneticPr fontId="3" type="noConversion"/>
  </si>
  <si>
    <t>하지만 언젠가는 capa 증가로 인한 실적이 2배 찍힐 것은 확실하기에 2~3년 정도 놓고 보면 충분히 투자할 가치가 있는 기업이라고 생각한다.</t>
    <phoneticPr fontId="3" type="noConversion"/>
  </si>
  <si>
    <t>BUY</t>
    <phoneticPr fontId="3" type="noConversion"/>
  </si>
  <si>
    <t>LG화학 IR</t>
    <phoneticPr fontId="3" type="noConversion"/>
  </si>
  <si>
    <t>태경케미컬 IR</t>
    <phoneticPr fontId="3" type="noConversion"/>
  </si>
  <si>
    <t>Q.뉴스를 보니 충남 대산 공장이 24년 6월 예정. 정상적으로 마칠 수 있나?</t>
    <phoneticPr fontId="3" type="noConversion"/>
  </si>
  <si>
    <t>A.기사가 잘못 나간거 같다. 25년 완공 예정이다. 정확히 몇월부터일지는 모르지만 25년에는 가동이 시작될 것.</t>
    <phoneticPr fontId="3" type="noConversion"/>
  </si>
  <si>
    <t>Q.더 늦어질 가능성은?</t>
    <phoneticPr fontId="3" type="noConversion"/>
  </si>
  <si>
    <t>A.있다. 하지만 가능성이 얼마나 될지는 잘 모르겠다.</t>
    <phoneticPr fontId="3" type="noConversion"/>
  </si>
  <si>
    <t>Q.가동률 100%까지 도달하는데 얼마나 걸릴까? 회사 데이터나 예측치가 있는지? 태경케미컬의 공급하기로 한 600톤의 이산화탄소는 잘 공급 될까?</t>
    <phoneticPr fontId="3" type="noConversion"/>
  </si>
  <si>
    <t>A.회사 측에서도 잘 파악이 되지는 않지만 최대한 빠르게 가동을 하려는 의지가 있다. 하지만 얼마나 빨리 될지는 파악하기 어려움.</t>
    <phoneticPr fontId="3" type="noConversion"/>
  </si>
  <si>
    <t>이 공장은 25년 중에 완공을 앞두고 있으며 가동 시 태경케미컬의 CAPA는 무려 120%나 늘어나게 된다.</t>
    <phoneticPr fontId="3" type="noConversion"/>
  </si>
  <si>
    <t>동사 IR문의 결과 가동률 증가와 관한 정확한 수치는 제공해 줄 수 없다고 한다.</t>
    <phoneticPr fontId="3" type="noConversion"/>
  </si>
  <si>
    <t>LG화학에 IR 담당자와 통화한 결과 25년 중에 완공이 무조건 되며 최대한 빠르게 capa 돌릴 의지가 강하다고 한다.</t>
    <phoneticPr fontId="3" type="noConversion"/>
  </si>
  <si>
    <t>하지만 LG화학 측에서도 정확한 가동률 수치에 대한 예측은 힘들다고 얘기한다.</t>
    <phoneticPr fontId="3" type="noConversion"/>
  </si>
  <si>
    <t>bear case에서는 담합으로 인한 공정위의 제재로 인해 판가 상승률이 24년 QOQ로 2%를 가정하고 25년은 Q증가로 인한 P flat을 가정했다.</t>
    <phoneticPr fontId="3" type="noConversion"/>
  </si>
  <si>
    <t>base case에서는 2024년 판가 상승률 3%를 주고 25년 P를 flat을 주었다.</t>
    <phoneticPr fontId="3" type="noConversion"/>
  </si>
  <si>
    <t>bull case에서는 24년 3%, 25년은 1%를 가정하였다.</t>
    <phoneticPr fontId="3" type="noConversion"/>
  </si>
  <si>
    <t>사실 조선업의 수주잔고량으로 인해 탄산가스 수요는 계속될 것이므로 QOQ가 3%보다 더 상승할 가능성도 있다고 생각한다.</t>
    <phoneticPr fontId="3" type="noConversion"/>
  </si>
  <si>
    <t>그래서 위의 판가 예측이 약간 보수적이라고 생각하긴 하지만 이미 19년 수준의 2배까지 판가가 올라와서 합리적인 수준에서 보수적인 것 같다.</t>
    <phoneticPr fontId="3" type="noConversion"/>
  </si>
  <si>
    <t>유의미한 변동비는 원재료와 상품 사용액으로 가장 편차가 크다. 그리고 매출액이 크면 상대적으로 비중이 작아지는 모습을 볼 수 있다.</t>
    <phoneticPr fontId="3" type="noConversion"/>
  </si>
  <si>
    <t>판가가 급등한 3Q20이후 opm은 10퍼센트 후반대에서 20 퍼센트 중반 정도가 찍히고 매출액이 높을수록 레버리지가 작용해 더 높은 opm을 보여준다.</t>
    <phoneticPr fontId="3" type="noConversion"/>
  </si>
  <si>
    <t>3Q23과 3Q24의 높은 opm은 아웃라이어라고 생각하고 opm 예측치를 bear는 18%, base는 21%, bull은 24%라고 예측하겠다.</t>
    <phoneticPr fontId="3" type="noConversion"/>
  </si>
  <si>
    <t>그리고 동사가 영업 이외에서 크게 헛짓거리를 안하는 점에서 당기순이익은 영업이익의 90%라고 가정하겠다.</t>
    <phoneticPr fontId="3" type="noConversion"/>
  </si>
  <si>
    <t>동사 향후 매출에 가장 큰 역할을 하는 Q예측의 경우 불확실성이 많다.</t>
    <phoneticPr fontId="3" type="noConversion"/>
  </si>
  <si>
    <t>정확히 제공되는 정보나 레퍼런스가 없어 IR문의 결과를 토대로 작성자의 주관이 많이 들어간 예측이라는 점을 감안하기 바란다.</t>
    <phoneticPr fontId="3" type="noConversion"/>
  </si>
  <si>
    <t>25년 완공되는 수소 공장은 연산 5만 2천톤 규모라고 IR팀에서 이야기하였다.</t>
    <phoneticPr fontId="3" type="noConversion"/>
  </si>
  <si>
    <t>2022년 9월 15일에 기후솔루션 연구팀에서 발간한 자료에 따르면 LG화학 공장에서 진행하는 SMR공정에서 이산화탄소 배출량은 25%라고 한다.</t>
    <phoneticPr fontId="3" type="noConversion"/>
  </si>
  <si>
    <t>이 수치가 얼마나 신뢰 가능한지는 모르겠지만 LG화학 공장의 규모가 매우 큼을 고려하면 태경케미컬이 받기로 한 600톤의 이산화탄소는 큰 문제 없을 것 같다.</t>
    <phoneticPr fontId="3" type="noConversion"/>
  </si>
  <si>
    <t>그래서 그냥 25년 1분기부터 4분기까지 21.8%씩 가동률이 증가하여 25년 4분기엔 full capa가 돌아갈 것이라고 가정하겠다.</t>
    <phoneticPr fontId="3" type="noConversion"/>
  </si>
  <si>
    <t>당기순이익</t>
    <phoneticPr fontId="3" type="noConversion"/>
  </si>
  <si>
    <t>동사는 내러티브가 붙지 않으면 고평가가 힘들다는 점을 생각하여 앞으로의 하방 per가 감소할 것이라고 생각한다.</t>
    <phoneticPr fontId="3" type="noConversion"/>
  </si>
  <si>
    <t>판가 상승으로 인해 실적은 더 좋아질 것이지만 주가가 움직이기는 힘들다고 생각하기 때문이다.</t>
    <phoneticPr fontId="3" type="noConversion"/>
  </si>
  <si>
    <t>주가: 13440원</t>
    <phoneticPr fontId="3" type="noConversion"/>
  </si>
  <si>
    <t>시가총액: 1559억</t>
    <phoneticPr fontId="3" type="noConversion"/>
  </si>
  <si>
    <t>현재가: 13440원</t>
    <phoneticPr fontId="3" type="noConversion"/>
  </si>
  <si>
    <t>현재 per가 9정도 받고 있는데 주가 하방은 per 8정도에 형성된다고 보수적으로 잡도록 하자.</t>
    <phoneticPr fontId="3" type="noConversion"/>
  </si>
  <si>
    <t>주가 고평가 시에 21년이나 22년에 per가 20정도까지도 갔었는데 그때는 시총이 작았어서 가능한 것 같고 상방은 per 15를 주겠다.</t>
    <phoneticPr fontId="3" type="noConversion"/>
  </si>
  <si>
    <t>각 case에 대해 주가의 상방과 하방을 예측하면 다음과 같다.</t>
    <phoneticPr fontId="3" type="noConversion"/>
  </si>
  <si>
    <t>상방</t>
    <phoneticPr fontId="3" type="noConversion"/>
  </si>
  <si>
    <t>하방</t>
    <phoneticPr fontId="3" type="noConversion"/>
  </si>
  <si>
    <t>예측의 과정을 열심히 읽어 보았고 위의 예측 주가도 보면 알겠지만 사실 얼마나 per를 받을 수 있냐가 더 중요한 것 같다.</t>
    <phoneticPr fontId="3" type="noConversion"/>
  </si>
  <si>
    <t>특히 계절에 따라 고평가와 저평가가 반복되는 동사의 주식의 특성을 생각하면 just buy&amp;hold는 부적절한 전략이라고 생각한다.</t>
    <phoneticPr fontId="3" type="noConversion"/>
  </si>
  <si>
    <t>21년과 22년 여름에는 신선식품 내러티브로 인해 주가가 고평가 되었었다.</t>
    <phoneticPr fontId="3" type="noConversion"/>
  </si>
  <si>
    <t>여름에 높은 per를 받았던 것도 위의 내러티브로 충분히 이해 가능하다.</t>
    <phoneticPr fontId="3" type="noConversion"/>
  </si>
  <si>
    <t>23년에 높은 per를 받지 못한것도 신선식품 내러티브에 관한 아이디어가 훼손됐기 때문이다.</t>
    <phoneticPr fontId="3" type="noConversion"/>
  </si>
  <si>
    <t>그리고 목표가는 per 10을 주고 계산을 하도록 하겠다.(이 per에 대한 설명은 표 바로 밑에서 할 예정)</t>
    <phoneticPr fontId="3" type="noConversion"/>
  </si>
  <si>
    <t>목표가</t>
    <phoneticPr fontId="3" type="noConversion"/>
  </si>
  <si>
    <t>그래도 시장이 인정하는 계절성으로 인해 단기 고점은 8월에 형성되었었고 이때의 per이 10정도였다.</t>
    <phoneticPr fontId="3" type="noConversion"/>
  </si>
  <si>
    <t>올해도 계절성이 지속될 가능성이 높고 목표가의 per는 여름의 단기 고점 형성 시의 예측 주가이다.</t>
    <phoneticPr fontId="3" type="noConversion"/>
  </si>
  <si>
    <t>목표가:여름에 예측되는 합리적인 수준에서의 주가 고점</t>
    <phoneticPr fontId="3" type="noConversion"/>
  </si>
  <si>
    <t>하방:겨울에 예측되는 주가 저점</t>
    <phoneticPr fontId="3" type="noConversion"/>
  </si>
  <si>
    <t>상방:조선 관련 내러티브 형성 시의 행복회로 반영 고점</t>
    <phoneticPr fontId="3" type="noConversion"/>
  </si>
  <si>
    <t>그리고 per15를 받기 위해서는 무조건 내러티브가 붙어줘야 한다.</t>
    <phoneticPr fontId="3" type="noConversion"/>
  </si>
  <si>
    <t>21, 22년 신선식품 내러티브 형성 당시 동사 뿐 아니라 관련 섹터 자체가 잘 갔었다.</t>
    <phoneticPr fontId="3" type="noConversion"/>
  </si>
  <si>
    <t>마찬가지로 지금 판가 상승의 주된 원인인 조선업 호황이 주목 받아야만 동사가 고평가 받을 수 있다고 생각한다.</t>
    <phoneticPr fontId="3" type="noConversion"/>
  </si>
  <si>
    <t>현재는 이미 쌓여있는 수주잔고로 인해 판가 측면에서 수혜받는 상황인데도 시장의 외면을 받고 있다.</t>
    <phoneticPr fontId="3" type="noConversion"/>
  </si>
  <si>
    <t>따라서 호실적에 맞는 제대로 된 밸류를 받기 위해서는 조선소 주가 상승이 선행되어야 한다.</t>
    <phoneticPr fontId="3" type="noConversion"/>
  </si>
  <si>
    <t>조선소들의 주가가 올라 시장의 관심을 가지기 시작하면 괜찮은 기자재 관련주를 찾기 시작할 것이고 동사가 주목 받기 시작할 것이다.</t>
    <phoneticPr fontId="3" type="noConversion"/>
  </si>
  <si>
    <t>조선업 호황으로 인한 높은 per, 그리고 Q증가로 인한 역대급 호실적의 상황에서 아마 상승 랠리가 시작될 것으로 보인다.</t>
    <phoneticPr fontId="3" type="noConversion"/>
  </si>
  <si>
    <t>25년 중에는 가동률이 증가 추세에 있을 것이고 이것이 온전히 매출에 반영되는 해는 2026년부터이다.</t>
    <phoneticPr fontId="3" type="noConversion"/>
  </si>
  <si>
    <t>그러므로 동사의 성장성을 긍정적으로 보는 투자자는 3년 이상 길게 보는 것을 추천한다.</t>
    <phoneticPr fontId="3" type="noConversion"/>
  </si>
  <si>
    <t>다만 판가의 상승 추이나 가동률의 정보를 2026년까지 예측하는 것은 불확실성이 크기에 본 보고서에서는 생략했다.</t>
    <phoneticPr fontId="3" type="noConversion"/>
  </si>
  <si>
    <t>그 전까지는 포트 비중을 너무 크게 가져가지 않으면서 판가, 가동률의 정보를 트래킹 하자.</t>
    <phoneticPr fontId="3" type="noConversion"/>
  </si>
  <si>
    <t>그리고 실적의 성장성이 꺾이지 않은 것을 확인하면서 계절성을 활용한 매매를 추천하는 바이다.</t>
    <phoneticPr fontId="3" type="noConversion"/>
  </si>
  <si>
    <t>24년 목표가: 17310원</t>
    <phoneticPr fontId="3" type="noConversion"/>
  </si>
  <si>
    <t>25년 목표가: 18510원</t>
    <phoneticPr fontId="3" type="noConversion"/>
  </si>
  <si>
    <t xml:space="preserve"> 동사의 주가는 테마주의 특성으로 인해 계절성을 가진다. 여름에 단기 고점을 형성하고 현재는 주가와 멀티플 모두 하단에 위치한 모습을 보여주고 있다. 판가는</t>
    <phoneticPr fontId="3" type="noConversion"/>
  </si>
  <si>
    <t>지속적으로 증가하고 있고 비용 또한 증가할 위험이 적은 상황에서 25년 capa가  점진적으로 증가해 총 120% 증가할 예정이다. 이에 따라 높은 상방을 기대할 수 있고</t>
    <phoneticPr fontId="3" type="noConversion"/>
  </si>
  <si>
    <t xml:space="preserve">저평가가 계속되어도 단단한 하방을 보장되므로 여러 확인사항들을 트래킹 하며 적극적으로 리밸런싱을 수행하면 2배 이상의 수익을 기대할 수 있기에 </t>
    <phoneticPr fontId="3" type="noConversion"/>
  </si>
  <si>
    <r>
      <t xml:space="preserve">투자 의견을 </t>
    </r>
    <r>
      <rPr>
        <sz val="11"/>
        <color rgb="FFFF0000"/>
        <rFont val="맑은 고딕"/>
        <family val="3"/>
        <charset val="129"/>
        <scheme val="minor"/>
      </rPr>
      <t>BUY</t>
    </r>
    <r>
      <rPr>
        <sz val="11"/>
        <color theme="1"/>
        <rFont val="맑은 고딕"/>
        <family val="2"/>
        <charset val="129"/>
        <scheme val="minor"/>
      </rPr>
      <t>로 제시한다.</t>
    </r>
    <phoneticPr fontId="3" type="noConversion"/>
  </si>
  <si>
    <t xml:space="preserve">가을에는 일부 보유 주식을 수익실현 하는 전략을 추천한다. 또한 25년 가동률의 증가 정도를 확인하며 실적 예측을 다시 해 줄 필요가 있다. </t>
    <phoneticPr fontId="3" type="noConversion"/>
  </si>
  <si>
    <t>높은 상방은 가동률 증가에서 비롯된 것이므로 25에 가동률 증가율이 어느정도인지</t>
    <phoneticPr fontId="3" type="noConversion"/>
  </si>
  <si>
    <t>Q. LG화학에서 수소 생산 공장 완공이 25년이라는데 파악이 되고 있는지?</t>
    <phoneticPr fontId="3" type="noConversion"/>
  </si>
  <si>
    <t>A.</t>
    <phoneticPr fontId="3" type="noConversion"/>
  </si>
  <si>
    <t>Q.조선업에서 반자동 아크 용접을 할 때 이산화탄소를 쓰는 걸로 어는데 아르곤도 쓸 수 있다고 한다. 이거와 관련해서 조선업 쪽 수요가 줄어드는 경향이 있는지? 혹은 가능성은?</t>
    <phoneticPr fontId="3" type="noConversion"/>
  </si>
  <si>
    <t>A.</t>
    <phoneticPr fontId="3" type="noConversion"/>
  </si>
  <si>
    <t>Q.회사 IR북 참고하면 원료 공급 차원에서 동사의 해자가 았다고 생각. 근데 이렇게 쇼티지가 있는 상황에서 원재료를 더 높은 가격을 불러 사와서 경쟁자가 등장하는 것도 가능하지 않나?</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</si>
</sst>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mm/yy"/>
    <numFmt numFmtId="177" formatCode="0.0_ "/>
    <numFmt numFmtId="178" formatCode="0_ "/>
    <numFmt numFmtId="179" formatCode="0.0%"/>
    <numFmt numFmtId="180" formatCode="0.00000000000000%"/>
    <numFmt numFmtId="181" formatCode="0.00_ "/>
    <numFmt numFmtId="182" formatCode="0_);[Red]\(0\)"/>
  </numFmts>
  <fonts count="30" x14ac:knownFonts="1">
    <font>
      <sz val="11"/>
      <color theme="1"/>
      <name val="맑은 고딕"/>
      <family val="2"/>
      <charset val="129"/>
      <scheme val="minor"/>
    </font>
    <font>
      <sz val="11"/>
      <color rgb="FF006100"/>
      <name val="맑은 고딕"/>
      <family val="2"/>
      <charset val="129"/>
      <scheme val="minor"/>
    </font>
    <font>
      <sz val="11"/>
      <color rgb="FF9C5700"/>
      <name val="맑은 고딕"/>
      <family val="2"/>
      <charset val="129"/>
      <scheme val="minor"/>
    </font>
    <font>
      <sz val="8"/>
      <name val="맑은 고딕"/>
      <family val="2"/>
      <charset val="129"/>
      <scheme val="minor"/>
    </font>
    <font>
      <b/>
      <sz val="11"/>
      <color rgb="FF9C5700"/>
      <name val="맑은 고딕"/>
      <family val="3"/>
      <charset val="129"/>
      <scheme val="minor"/>
    </font>
    <font>
      <sz val="11"/>
      <color rgb="FF9C0006"/>
      <name val="맑은 고딕"/>
      <family val="2"/>
      <charset val="129"/>
      <scheme val="minor"/>
    </font>
    <font>
      <b/>
      <sz val="11"/>
      <color rgb="FF9C0006"/>
      <name val="맑은 고딕"/>
      <family val="3"/>
      <charset val="129"/>
      <scheme val="minor"/>
    </font>
    <font>
      <b/>
      <sz val="9"/>
      <color rgb="FFFFFFFF"/>
      <name val="맑은 고딕"/>
      <family val="3"/>
      <charset val="129"/>
    </font>
    <font>
      <b/>
      <sz val="9"/>
      <name val="맑은 고딕"/>
      <family val="3"/>
      <charset val="129"/>
    </font>
    <font>
      <sz val="9"/>
      <name val="맑은 고딕"/>
      <family val="3"/>
      <charset val="129"/>
    </font>
    <font>
      <sz val="9"/>
      <color rgb="FFFF0000"/>
      <name val="맑은 고딕"/>
      <family val="3"/>
      <charset val="129"/>
    </font>
    <font>
      <sz val="9"/>
      <color theme="1"/>
      <name val="맑은 고딕"/>
      <family val="3"/>
      <charset val="129"/>
      <scheme val="minor"/>
    </font>
    <font>
      <sz val="11"/>
      <color theme="1"/>
      <name val="맑은 고딕"/>
      <family val="2"/>
      <charset val="129"/>
      <scheme val="minor"/>
    </font>
    <font>
      <b/>
      <sz val="9"/>
      <color rgb="FF9C5700"/>
      <name val="맑은 고딕"/>
      <family val="3"/>
      <charset val="129"/>
      <scheme val="minor"/>
    </font>
    <font>
      <b/>
      <sz val="9"/>
      <color theme="1"/>
      <name val="맑은 고딕"/>
      <family val="3"/>
      <charset val="129"/>
      <scheme val="minor"/>
    </font>
    <font>
      <b/>
      <sz val="9"/>
      <color theme="0"/>
      <name val="맑은 고딕"/>
      <family val="3"/>
      <charset val="129"/>
      <scheme val="minor"/>
    </font>
    <font>
      <b/>
      <sz val="8"/>
      <name val="맑은 고딕"/>
      <family val="3"/>
      <charset val="129"/>
    </font>
    <font>
      <sz val="8"/>
      <name val="맑은 고딕"/>
      <family val="3"/>
      <charset val="129"/>
    </font>
    <font>
      <sz val="9"/>
      <color theme="1"/>
      <name val="맑은 고딕"/>
      <family val="2"/>
      <charset val="129"/>
      <scheme val="minor"/>
    </font>
    <font>
      <u/>
      <sz val="11"/>
      <color theme="10"/>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color rgb="FF00B050"/>
      <name val="맑은 고딕"/>
      <family val="2"/>
      <charset val="129"/>
      <scheme val="minor"/>
    </font>
    <font>
      <sz val="11"/>
      <color rgb="FF00B0F0"/>
      <name val="맑은 고딕"/>
      <family val="2"/>
      <charset val="129"/>
      <scheme val="minor"/>
    </font>
    <font>
      <b/>
      <sz val="20"/>
      <color rgb="FF9C0006"/>
      <name val="맑은 고딕"/>
      <family val="3"/>
      <charset val="129"/>
      <scheme val="minor"/>
    </font>
    <font>
      <b/>
      <sz val="18"/>
      <color rgb="FF006100"/>
      <name val="맑은 고딕"/>
      <family val="3"/>
      <charset val="129"/>
      <scheme val="minor"/>
    </font>
    <font>
      <b/>
      <sz val="20"/>
      <color rgb="FF9C5700"/>
      <name val="맑은 고딕"/>
      <family val="3"/>
      <charset val="129"/>
      <scheme val="minor"/>
    </font>
    <font>
      <sz val="11"/>
      <color theme="1"/>
      <name val="맑은 고딕"/>
      <family val="3"/>
      <charset val="129"/>
    </font>
    <font>
      <sz val="11"/>
      <color rgb="FFFF0000"/>
      <name val="맑은 고딕"/>
      <family val="3"/>
      <charset val="129"/>
      <scheme val="minor"/>
    </font>
    <font>
      <b/>
      <sz val="20"/>
      <color rgb="FFFF0000"/>
      <name val="맑은 고딕"/>
      <family val="3"/>
      <charset val="129"/>
      <scheme val="minor"/>
    </font>
  </fonts>
  <fills count="12">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000000"/>
        <bgColor rgb="FF000000"/>
      </patternFill>
    </fill>
    <fill>
      <patternFill patternType="solid">
        <fgColor rgb="FFEEEEEE"/>
        <bgColor rgb="FFEEEEEE"/>
      </patternFill>
    </fill>
    <fill>
      <patternFill patternType="solid">
        <fgColor theme="6" tint="0.79998168889431442"/>
        <bgColor indexed="65"/>
      </patternFill>
    </fill>
    <fill>
      <patternFill patternType="solid">
        <fgColor theme="1"/>
        <bgColor indexed="64"/>
      </patternFill>
    </fill>
    <fill>
      <patternFill patternType="solid">
        <fgColor theme="6" tint="0.59999389629810485"/>
        <bgColor indexed="65"/>
      </patternFill>
    </fill>
    <fill>
      <patternFill patternType="solid">
        <fgColor theme="6" tint="0.39997558519241921"/>
        <bgColor indexed="65"/>
      </patternFill>
    </fill>
    <fill>
      <patternFill patternType="solid">
        <fgColor theme="0"/>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rgb="FFFFFFFF"/>
      </left>
      <right/>
      <top/>
      <bottom/>
      <diagonal/>
    </border>
    <border>
      <left/>
      <right/>
      <top style="thin">
        <color rgb="FFDDDDDD"/>
      </top>
      <bottom/>
      <diagonal/>
    </border>
    <border>
      <left style="thin">
        <color rgb="FFDDDDDD"/>
      </left>
      <right/>
      <top style="thin">
        <color rgb="FFDDDDDD"/>
      </top>
      <bottom/>
      <diagonal/>
    </border>
    <border>
      <left style="thin">
        <color rgb="FFDDDDDD"/>
      </left>
      <right/>
      <top/>
      <bottom/>
      <diagonal/>
    </border>
    <border>
      <left/>
      <right/>
      <top style="thin">
        <color rgb="FFDDDDDD"/>
      </top>
      <bottom style="thin">
        <color rgb="FFDDDDDD"/>
      </bottom>
      <diagonal/>
    </border>
    <border>
      <left style="thin">
        <color rgb="FFDDDDDD"/>
      </left>
      <right/>
      <top style="thin">
        <color rgb="FFDDDDDD"/>
      </top>
      <bottom style="thin">
        <color rgb="FFDDDDDD"/>
      </bottom>
      <diagonal/>
    </border>
    <border>
      <left/>
      <right/>
      <top/>
      <bottom style="thin">
        <color rgb="FFDDDDDD"/>
      </bottom>
      <diagonal/>
    </border>
    <border>
      <left style="thin">
        <color rgb="FFDDDDDD"/>
      </left>
      <right/>
      <top/>
      <bottom style="thin">
        <color rgb="FFDDDDDD"/>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5" fillId="4" borderId="0" applyNumberFormat="0" applyBorder="0" applyAlignment="0" applyProtection="0">
      <alignment vertical="center"/>
    </xf>
    <xf numFmtId="0" fontId="12" fillId="7" borderId="0" applyNumberFormat="0" applyBorder="0" applyAlignment="0" applyProtection="0">
      <alignment vertical="center"/>
    </xf>
    <xf numFmtId="0" fontId="19" fillId="0" borderId="0" applyNumberFormat="0" applyFill="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cellStyleXfs>
  <cellXfs count="123">
    <xf numFmtId="0" fontId="0" fillId="0" borderId="0" xfId="0">
      <alignment vertical="center"/>
    </xf>
    <xf numFmtId="0" fontId="0" fillId="0" borderId="1" xfId="0" applyBorder="1">
      <alignment vertical="center"/>
    </xf>
    <xf numFmtId="0" fontId="0" fillId="0" borderId="0" xfId="0" applyBorder="1">
      <alignment vertical="center"/>
    </xf>
    <xf numFmtId="0" fontId="0" fillId="0" borderId="2" xfId="0" applyBorder="1">
      <alignment vertical="center"/>
    </xf>
    <xf numFmtId="0" fontId="1" fillId="2" borderId="0" xfId="1">
      <alignment vertical="center"/>
    </xf>
    <xf numFmtId="0" fontId="4" fillId="3" borderId="1" xfId="2" applyFont="1" applyBorder="1">
      <alignment vertical="center"/>
    </xf>
    <xf numFmtId="0" fontId="4" fillId="3" borderId="0" xfId="2" applyFont="1" applyBorder="1">
      <alignment vertical="center"/>
    </xf>
    <xf numFmtId="0" fontId="4" fillId="3" borderId="2" xfId="2" applyFont="1" applyBorder="1">
      <alignment vertical="center"/>
    </xf>
    <xf numFmtId="0" fontId="5" fillId="4" borderId="0" xfId="3" applyBorder="1">
      <alignment vertical="center"/>
    </xf>
    <xf numFmtId="0" fontId="5" fillId="4" borderId="2" xfId="3" applyBorder="1">
      <alignment vertical="center"/>
    </xf>
    <xf numFmtId="0" fontId="6" fillId="4" borderId="1" xfId="3" applyFont="1" applyBorder="1">
      <alignment vertical="center"/>
    </xf>
    <xf numFmtId="0" fontId="2" fillId="3" borderId="0" xfId="2" applyBorder="1">
      <alignment vertical="center"/>
    </xf>
    <xf numFmtId="0" fontId="2" fillId="3" borderId="2" xfId="2" applyBorder="1">
      <alignment vertical="center"/>
    </xf>
    <xf numFmtId="0" fontId="6" fillId="4" borderId="0" xfId="3" applyFont="1" applyBorder="1">
      <alignment vertical="center"/>
    </xf>
    <xf numFmtId="0" fontId="0" fillId="0" borderId="0" xfId="0" applyFill="1" applyBorder="1">
      <alignment vertical="center"/>
    </xf>
    <xf numFmtId="0" fontId="1" fillId="2" borderId="0" xfId="1" applyBorder="1">
      <alignment vertical="center"/>
    </xf>
    <xf numFmtId="0" fontId="0" fillId="0" borderId="0" xfId="0" applyAlignment="1"/>
    <xf numFmtId="0" fontId="0" fillId="0" borderId="0" xfId="0" applyAlignment="1">
      <alignment horizontal="right" vertical="center"/>
    </xf>
    <xf numFmtId="0" fontId="8" fillId="6" borderId="4" xfId="0" applyFont="1" applyFill="1" applyBorder="1" applyAlignment="1">
      <alignment horizontal="left" vertical="center"/>
    </xf>
    <xf numFmtId="3" fontId="8" fillId="6" borderId="5" xfId="0" applyNumberFormat="1" applyFont="1" applyFill="1" applyBorder="1" applyAlignment="1">
      <alignment horizontal="right" vertical="center"/>
    </xf>
    <xf numFmtId="0" fontId="9" fillId="0" borderId="0" xfId="0" applyFont="1" applyAlignment="1">
      <alignment horizontal="left" vertical="center"/>
    </xf>
    <xf numFmtId="10" fontId="9" fillId="0" borderId="6" xfId="0" applyNumberFormat="1" applyFont="1" applyBorder="1" applyAlignment="1">
      <alignment horizontal="right" vertical="center"/>
    </xf>
    <xf numFmtId="0" fontId="10" fillId="0" borderId="0" xfId="0" applyFont="1" applyAlignment="1">
      <alignment horizontal="left" vertical="center"/>
    </xf>
    <xf numFmtId="3" fontId="10" fillId="0" borderId="6" xfId="0" applyNumberFormat="1" applyFont="1" applyBorder="1" applyAlignment="1">
      <alignment horizontal="right" vertical="center"/>
    </xf>
    <xf numFmtId="0" fontId="9" fillId="0" borderId="0" xfId="0" applyFont="1" applyAlignment="1">
      <alignment horizontal="left" vertical="center" indent="1"/>
    </xf>
    <xf numFmtId="3" fontId="9" fillId="0" borderId="6" xfId="0" applyNumberFormat="1" applyFont="1" applyBorder="1" applyAlignment="1">
      <alignment horizontal="right" vertical="center"/>
    </xf>
    <xf numFmtId="0" fontId="8" fillId="0" borderId="4" xfId="0" applyFont="1" applyBorder="1" applyAlignment="1">
      <alignment horizontal="left" vertical="center"/>
    </xf>
    <xf numFmtId="3" fontId="8" fillId="0" borderId="5" xfId="0" applyNumberFormat="1" applyFont="1" applyBorder="1" applyAlignment="1">
      <alignment horizontal="right" vertical="center"/>
    </xf>
    <xf numFmtId="0" fontId="8" fillId="0" borderId="7" xfId="0" applyFont="1" applyBorder="1" applyAlignment="1">
      <alignment horizontal="left" vertical="center"/>
    </xf>
    <xf numFmtId="3" fontId="8" fillId="0" borderId="8" xfId="0" applyNumberFormat="1" applyFont="1" applyBorder="1" applyAlignment="1">
      <alignment horizontal="right" vertical="center"/>
    </xf>
    <xf numFmtId="0" fontId="9" fillId="0" borderId="4" xfId="0" applyFont="1" applyBorder="1" applyAlignment="1">
      <alignment horizontal="left" vertical="center"/>
    </xf>
    <xf numFmtId="176" fontId="7" fillId="5" borderId="3" xfId="0" applyNumberFormat="1" applyFont="1" applyFill="1" applyBorder="1" applyAlignment="1">
      <alignment horizontal="right" vertical="center"/>
    </xf>
    <xf numFmtId="0" fontId="11" fillId="0" borderId="1" xfId="0" applyFont="1" applyBorder="1" applyAlignment="1">
      <alignment horizontal="left" vertical="center"/>
    </xf>
    <xf numFmtId="0" fontId="11" fillId="0" borderId="0" xfId="0" applyFont="1" applyBorder="1" applyAlignment="1">
      <alignment horizontal="left" vertical="center"/>
    </xf>
    <xf numFmtId="177" fontId="9" fillId="0" borderId="6" xfId="0" applyNumberFormat="1" applyFont="1" applyBorder="1" applyAlignment="1">
      <alignment horizontal="right" vertical="center"/>
    </xf>
    <xf numFmtId="177" fontId="9" fillId="0" borderId="5" xfId="0" applyNumberFormat="1" applyFont="1" applyBorder="1" applyAlignment="1">
      <alignment horizontal="right" vertical="center"/>
    </xf>
    <xf numFmtId="177" fontId="11" fillId="0" borderId="0" xfId="0" applyNumberFormat="1" applyFont="1" applyBorder="1" applyAlignment="1">
      <alignment horizontal="right" vertical="center"/>
    </xf>
    <xf numFmtId="0" fontId="11" fillId="0" borderId="0" xfId="0" applyFont="1">
      <alignment vertical="center"/>
    </xf>
    <xf numFmtId="0" fontId="13" fillId="3" borderId="0" xfId="2" applyFont="1">
      <alignment vertical="center"/>
    </xf>
    <xf numFmtId="0" fontId="14" fillId="7" borderId="0" xfId="4" applyFont="1">
      <alignment vertical="center"/>
    </xf>
    <xf numFmtId="0" fontId="10" fillId="0" borderId="0" xfId="0" applyFont="1" applyAlignment="1">
      <alignment horizontal="left" vertical="center" indent="1"/>
    </xf>
    <xf numFmtId="10" fontId="14" fillId="7" borderId="6" xfId="4" applyNumberFormat="1" applyFont="1" applyBorder="1" applyAlignment="1">
      <alignment horizontal="right" vertical="center"/>
    </xf>
    <xf numFmtId="3" fontId="8" fillId="0" borderId="6" xfId="0" applyNumberFormat="1" applyFont="1" applyBorder="1" applyAlignment="1">
      <alignment horizontal="right" vertical="center"/>
    </xf>
    <xf numFmtId="3" fontId="8" fillId="0" borderId="10" xfId="0" applyNumberFormat="1" applyFont="1" applyBorder="1" applyAlignment="1">
      <alignment horizontal="right" vertical="center"/>
    </xf>
    <xf numFmtId="10" fontId="8" fillId="0" borderId="6" xfId="0" applyNumberFormat="1" applyFont="1" applyBorder="1" applyAlignment="1">
      <alignment horizontal="right" vertical="center"/>
    </xf>
    <xf numFmtId="0" fontId="15" fillId="8" borderId="0" xfId="0" applyFont="1" applyFill="1">
      <alignment vertical="center"/>
    </xf>
    <xf numFmtId="0" fontId="8" fillId="0" borderId="0" xfId="0" applyFont="1" applyAlignment="1">
      <alignment horizontal="left" vertical="center"/>
    </xf>
    <xf numFmtId="0" fontId="8" fillId="0" borderId="9" xfId="0" applyFont="1" applyBorder="1" applyAlignment="1">
      <alignment horizontal="left" vertical="center"/>
    </xf>
    <xf numFmtId="0" fontId="16" fillId="0" borderId="4" xfId="0" applyFont="1" applyBorder="1"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indent="1"/>
    </xf>
    <xf numFmtId="0" fontId="16" fillId="0" borderId="9" xfId="0" applyFont="1" applyBorder="1" applyAlignment="1">
      <alignment horizontal="left" vertical="center"/>
    </xf>
    <xf numFmtId="9" fontId="14" fillId="7" borderId="0" xfId="4" applyNumberFormat="1" applyFont="1">
      <alignment vertical="center"/>
    </xf>
    <xf numFmtId="3" fontId="14" fillId="7" borderId="0" xfId="4" applyNumberFormat="1" applyFont="1">
      <alignment vertical="center"/>
    </xf>
    <xf numFmtId="0" fontId="9" fillId="0" borderId="0" xfId="0" applyFont="1" applyBorder="1" applyAlignment="1">
      <alignment horizontal="left" vertical="center"/>
    </xf>
    <xf numFmtId="178" fontId="9" fillId="0" borderId="6" xfId="0" applyNumberFormat="1" applyFont="1" applyBorder="1" applyAlignment="1">
      <alignment vertical="center"/>
    </xf>
    <xf numFmtId="178" fontId="9" fillId="0" borderId="0" xfId="0" applyNumberFormat="1" applyFont="1" applyAlignment="1">
      <alignment vertical="center"/>
    </xf>
    <xf numFmtId="178" fontId="9" fillId="0" borderId="10" xfId="0" applyNumberFormat="1" applyFont="1" applyBorder="1" applyAlignment="1">
      <alignment vertical="center"/>
    </xf>
    <xf numFmtId="178" fontId="9" fillId="0" borderId="9" xfId="0" applyNumberFormat="1" applyFont="1" applyBorder="1" applyAlignment="1">
      <alignment vertical="center"/>
    </xf>
    <xf numFmtId="178" fontId="11" fillId="0" borderId="0" xfId="0" applyNumberFormat="1" applyFont="1" applyAlignment="1">
      <alignment vertical="center"/>
    </xf>
    <xf numFmtId="176" fontId="1" fillId="2" borderId="3" xfId="1" applyNumberFormat="1" applyBorder="1" applyAlignment="1">
      <alignment horizontal="right" vertical="center"/>
    </xf>
    <xf numFmtId="0" fontId="1" fillId="2" borderId="0" xfId="1" applyAlignment="1">
      <alignment horizontal="right" vertical="center"/>
    </xf>
    <xf numFmtId="3" fontId="1" fillId="2" borderId="5" xfId="1" applyNumberFormat="1" applyBorder="1" applyAlignment="1">
      <alignment horizontal="right" vertical="center"/>
    </xf>
    <xf numFmtId="10" fontId="1" fillId="2" borderId="6" xfId="1" applyNumberFormat="1" applyBorder="1" applyAlignment="1">
      <alignment horizontal="right" vertical="center"/>
    </xf>
    <xf numFmtId="3" fontId="1" fillId="2" borderId="6" xfId="1" applyNumberFormat="1" applyBorder="1" applyAlignment="1">
      <alignment horizontal="right" vertical="center"/>
    </xf>
    <xf numFmtId="3" fontId="1" fillId="2" borderId="8" xfId="1" applyNumberFormat="1" applyBorder="1" applyAlignment="1">
      <alignment horizontal="right" vertical="center"/>
    </xf>
    <xf numFmtId="176" fontId="1" fillId="2" borderId="0" xfId="1" applyNumberFormat="1" applyBorder="1" applyAlignment="1">
      <alignment horizontal="right" vertical="center"/>
    </xf>
    <xf numFmtId="3" fontId="1" fillId="2" borderId="4" xfId="1" applyNumberFormat="1" applyBorder="1" applyAlignment="1">
      <alignment horizontal="right" vertical="center"/>
    </xf>
    <xf numFmtId="10" fontId="1" fillId="2" borderId="0" xfId="1" applyNumberFormat="1" applyBorder="1" applyAlignment="1">
      <alignment horizontal="right" vertical="center"/>
    </xf>
    <xf numFmtId="3" fontId="1" fillId="2" borderId="0" xfId="1" applyNumberFormat="1" applyBorder="1" applyAlignment="1">
      <alignment horizontal="right" vertical="center"/>
    </xf>
    <xf numFmtId="3" fontId="1" fillId="2" borderId="7" xfId="1" applyNumberFormat="1" applyBorder="1" applyAlignment="1">
      <alignment horizontal="right" vertical="center"/>
    </xf>
    <xf numFmtId="9" fontId="11" fillId="0" borderId="0" xfId="0" applyNumberFormat="1" applyFont="1">
      <alignment vertical="center"/>
    </xf>
    <xf numFmtId="0" fontId="18" fillId="0" borderId="0" xfId="0" applyFont="1">
      <alignment vertical="center"/>
    </xf>
    <xf numFmtId="179" fontId="11" fillId="0" borderId="0" xfId="0" applyNumberFormat="1" applyFont="1">
      <alignment vertical="center"/>
    </xf>
    <xf numFmtId="0" fontId="11" fillId="0" borderId="0" xfId="0" applyNumberFormat="1" applyFont="1">
      <alignment vertical="center"/>
    </xf>
    <xf numFmtId="177" fontId="11" fillId="0" borderId="0" xfId="0" applyNumberFormat="1" applyFont="1">
      <alignment vertical="center"/>
    </xf>
    <xf numFmtId="0" fontId="19" fillId="0" borderId="1" xfId="5" applyBorder="1">
      <alignment vertical="center"/>
    </xf>
    <xf numFmtId="0" fontId="21" fillId="0" borderId="1" xfId="0" applyFont="1" applyBorder="1">
      <alignment vertical="center"/>
    </xf>
    <xf numFmtId="0" fontId="9" fillId="0" borderId="0" xfId="0" applyFont="1" applyAlignment="1">
      <alignment vertical="center"/>
    </xf>
    <xf numFmtId="0" fontId="12" fillId="10" borderId="0" xfId="7" applyBorder="1">
      <alignment vertical="center"/>
    </xf>
    <xf numFmtId="0" fontId="23" fillId="10" borderId="1" xfId="7" applyFont="1" applyBorder="1">
      <alignment vertical="center"/>
    </xf>
    <xf numFmtId="0" fontId="20" fillId="10" borderId="1" xfId="7" applyFont="1" applyBorder="1">
      <alignment vertical="center"/>
    </xf>
    <xf numFmtId="0" fontId="22" fillId="10" borderId="1" xfId="7" applyFont="1" applyBorder="1">
      <alignment vertical="center"/>
    </xf>
    <xf numFmtId="180" fontId="11" fillId="0" borderId="0" xfId="0" applyNumberFormat="1" applyFont="1">
      <alignment vertical="center"/>
    </xf>
    <xf numFmtId="181" fontId="11" fillId="0" borderId="0" xfId="0" applyNumberFormat="1" applyFont="1">
      <alignment vertical="center"/>
    </xf>
    <xf numFmtId="0" fontId="12" fillId="7" borderId="0" xfId="4" applyBorder="1">
      <alignment vertical="center"/>
    </xf>
    <xf numFmtId="0" fontId="0" fillId="10" borderId="11" xfId="7" applyFont="1" applyBorder="1">
      <alignment vertical="center"/>
    </xf>
    <xf numFmtId="0" fontId="12" fillId="10" borderId="12" xfId="7" applyBorder="1">
      <alignment vertical="center"/>
    </xf>
    <xf numFmtId="0" fontId="0" fillId="10" borderId="12" xfId="7" applyFont="1" applyBorder="1">
      <alignment vertical="center"/>
    </xf>
    <xf numFmtId="0" fontId="12" fillId="10" borderId="13" xfId="7" applyBorder="1">
      <alignment vertical="center"/>
    </xf>
    <xf numFmtId="182" fontId="12" fillId="7" borderId="1" xfId="4" applyNumberFormat="1" applyBorder="1" applyAlignment="1">
      <alignment horizontal="right" vertical="center"/>
    </xf>
    <xf numFmtId="182" fontId="12" fillId="7" borderId="0" xfId="4" applyNumberFormat="1" applyBorder="1" applyAlignment="1">
      <alignment horizontal="right" vertical="center"/>
    </xf>
    <xf numFmtId="182" fontId="12" fillId="7" borderId="2" xfId="4" applyNumberFormat="1" applyBorder="1" applyAlignment="1">
      <alignment horizontal="right" vertical="center"/>
    </xf>
    <xf numFmtId="182" fontId="12" fillId="7" borderId="14" xfId="4" applyNumberFormat="1" applyBorder="1" applyAlignment="1">
      <alignment horizontal="right" vertical="center"/>
    </xf>
    <xf numFmtId="182" fontId="12" fillId="7" borderId="15" xfId="4" applyNumberFormat="1" applyBorder="1" applyAlignment="1">
      <alignment horizontal="right" vertical="center"/>
    </xf>
    <xf numFmtId="182" fontId="12" fillId="7" borderId="16" xfId="4" applyNumberFormat="1" applyBorder="1" applyAlignment="1">
      <alignment horizontal="right" vertical="center"/>
    </xf>
    <xf numFmtId="0" fontId="12" fillId="7" borderId="0" xfId="4">
      <alignment vertical="center"/>
    </xf>
    <xf numFmtId="0" fontId="12" fillId="11" borderId="0" xfId="4" applyFill="1">
      <alignment vertical="center"/>
    </xf>
    <xf numFmtId="0" fontId="12" fillId="11" borderId="0" xfId="4" applyFill="1" applyBorder="1">
      <alignment vertical="center"/>
    </xf>
    <xf numFmtId="0" fontId="2" fillId="3" borderId="0" xfId="2">
      <alignment vertical="center"/>
    </xf>
    <xf numFmtId="0" fontId="0" fillId="11" borderId="0" xfId="4" applyFont="1" applyFill="1">
      <alignment vertical="center"/>
    </xf>
    <xf numFmtId="0" fontId="0" fillId="11" borderId="0" xfId="4" applyFont="1" applyFill="1" applyBorder="1">
      <alignment vertical="center"/>
    </xf>
    <xf numFmtId="0" fontId="4" fillId="3" borderId="0" xfId="2" applyFont="1">
      <alignment vertical="center"/>
    </xf>
    <xf numFmtId="0" fontId="0" fillId="9" borderId="11" xfId="6" applyFont="1" applyBorder="1" applyAlignment="1">
      <alignment horizontal="right" vertical="center"/>
    </xf>
    <xf numFmtId="0" fontId="0" fillId="9" borderId="12" xfId="6" applyFont="1" applyBorder="1" applyAlignment="1">
      <alignment horizontal="right" vertical="center"/>
    </xf>
    <xf numFmtId="0" fontId="0" fillId="9" borderId="13" xfId="6" applyFont="1" applyBorder="1" applyAlignment="1">
      <alignment horizontal="right" vertical="center"/>
    </xf>
    <xf numFmtId="182" fontId="12" fillId="7" borderId="1" xfId="4" applyNumberFormat="1" applyBorder="1" applyAlignment="1">
      <alignment horizontal="left" vertical="center"/>
    </xf>
    <xf numFmtId="182" fontId="12" fillId="7" borderId="0" xfId="4" applyNumberFormat="1" applyBorder="1" applyAlignment="1">
      <alignment horizontal="left" vertical="center"/>
    </xf>
    <xf numFmtId="182" fontId="12" fillId="7" borderId="14" xfId="4" applyNumberFormat="1" applyBorder="1" applyAlignment="1">
      <alignment horizontal="left" vertical="center"/>
    </xf>
    <xf numFmtId="182" fontId="12" fillId="7" borderId="15" xfId="4" applyNumberFormat="1" applyBorder="1" applyAlignment="1">
      <alignment horizontal="left" vertical="center"/>
    </xf>
    <xf numFmtId="182" fontId="12" fillId="7" borderId="16" xfId="4" applyNumberFormat="1" applyBorder="1" applyAlignment="1">
      <alignment horizontal="left" vertical="center"/>
    </xf>
    <xf numFmtId="182" fontId="12" fillId="7" borderId="2" xfId="4" applyNumberFormat="1" applyBorder="1" applyAlignment="1">
      <alignment horizontal="left" vertical="center"/>
    </xf>
    <xf numFmtId="0" fontId="0" fillId="9" borderId="11" xfId="6" applyFont="1" applyBorder="1" applyAlignment="1">
      <alignment horizontal="left" vertical="center"/>
    </xf>
    <xf numFmtId="0" fontId="0" fillId="9" borderId="12" xfId="6" applyFont="1" applyBorder="1" applyAlignment="1">
      <alignment horizontal="left" vertical="center"/>
    </xf>
    <xf numFmtId="0" fontId="0" fillId="9" borderId="13" xfId="6" applyFont="1" applyBorder="1" applyAlignment="1">
      <alignment horizontal="left" vertical="center"/>
    </xf>
    <xf numFmtId="0" fontId="12" fillId="10" borderId="0" xfId="7" applyBorder="1" applyAlignment="1">
      <alignment horizontal="left" vertical="center"/>
    </xf>
    <xf numFmtId="0" fontId="0" fillId="9" borderId="0" xfId="6" applyFont="1" applyBorder="1">
      <alignment vertical="center"/>
    </xf>
    <xf numFmtId="178" fontId="12" fillId="7" borderId="0" xfId="4" applyNumberFormat="1" applyBorder="1">
      <alignment vertical="center"/>
    </xf>
    <xf numFmtId="0" fontId="12" fillId="7" borderId="0" xfId="4" applyAlignment="1">
      <alignment horizontal="center" vertical="center"/>
    </xf>
    <xf numFmtId="0" fontId="24" fillId="4" borderId="0" xfId="3" applyFont="1" applyAlignment="1">
      <alignment horizontal="center" vertical="center"/>
    </xf>
    <xf numFmtId="0" fontId="26" fillId="3" borderId="0" xfId="2" applyFont="1" applyAlignment="1">
      <alignment horizontal="center" vertical="center"/>
    </xf>
    <xf numFmtId="0" fontId="25" fillId="2" borderId="0" xfId="1" applyFont="1" applyAlignment="1">
      <alignment horizontal="center" vertical="center"/>
    </xf>
    <xf numFmtId="0" fontId="29" fillId="3" borderId="0" xfId="2" applyFont="1" applyAlignment="1">
      <alignment horizontal="center" vertical="center"/>
    </xf>
  </cellXfs>
  <cellStyles count="8">
    <cellStyle name="20% - 강조색3" xfId="4" builtinId="38"/>
    <cellStyle name="40% - 강조색3" xfId="6" builtinId="39"/>
    <cellStyle name="60% - 강조색3" xfId="7" builtinId="40"/>
    <cellStyle name="나쁨" xfId="3" builtinId="27"/>
    <cellStyle name="보통" xfId="2" builtinId="28"/>
    <cellStyle name="좋음" xfId="1" builtinId="26"/>
    <cellStyle name="표준" xfId="0" builtinId="0"/>
    <cellStyle name="하이퍼링크" xfId="5"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실적</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v>매출액</c:v>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layout>
                <c:manualLayout>
                  <c:x val="-0.10388645346815253"/>
                  <c:y val="-8.440348486692348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trendlineLbl>
          </c:trendline>
          <c:cat>
            <c:numRef>
              <c:f>'raw data'!$C$87:$AA$87</c:f>
              <c:numCache>
                <c:formatCode>mm\/yy</c:formatCode>
                <c:ptCount val="25"/>
                <c:pt idx="0">
                  <c:v>43160</c:v>
                </c:pt>
                <c:pt idx="1">
                  <c:v>43252</c:v>
                </c:pt>
                <c:pt idx="2">
                  <c:v>43344</c:v>
                </c:pt>
                <c:pt idx="3">
                  <c:v>43435</c:v>
                </c:pt>
                <c:pt idx="4">
                  <c:v>43525</c:v>
                </c:pt>
                <c:pt idx="5">
                  <c:v>43617</c:v>
                </c:pt>
                <c:pt idx="6">
                  <c:v>43709</c:v>
                </c:pt>
                <c:pt idx="7">
                  <c:v>43800</c:v>
                </c:pt>
                <c:pt idx="8">
                  <c:v>43891</c:v>
                </c:pt>
                <c:pt idx="9">
                  <c:v>43983</c:v>
                </c:pt>
                <c:pt idx="10">
                  <c:v>44075</c:v>
                </c:pt>
                <c:pt idx="11">
                  <c:v>44166</c:v>
                </c:pt>
                <c:pt idx="12">
                  <c:v>44256</c:v>
                </c:pt>
                <c:pt idx="13">
                  <c:v>44348</c:v>
                </c:pt>
                <c:pt idx="14">
                  <c:v>44440</c:v>
                </c:pt>
                <c:pt idx="15">
                  <c:v>44531</c:v>
                </c:pt>
                <c:pt idx="16">
                  <c:v>44621</c:v>
                </c:pt>
                <c:pt idx="17">
                  <c:v>44713</c:v>
                </c:pt>
                <c:pt idx="18">
                  <c:v>44805</c:v>
                </c:pt>
                <c:pt idx="19">
                  <c:v>44896</c:v>
                </c:pt>
                <c:pt idx="20">
                  <c:v>44986</c:v>
                </c:pt>
                <c:pt idx="21">
                  <c:v>45078</c:v>
                </c:pt>
                <c:pt idx="22">
                  <c:v>45170</c:v>
                </c:pt>
                <c:pt idx="23">
                  <c:v>45261</c:v>
                </c:pt>
                <c:pt idx="24">
                  <c:v>45375</c:v>
                </c:pt>
              </c:numCache>
            </c:numRef>
          </c:cat>
          <c:val>
            <c:numRef>
              <c:f>'raw data'!$C$89:$AA$89</c:f>
              <c:numCache>
                <c:formatCode>#,##0</c:formatCode>
                <c:ptCount val="25"/>
                <c:pt idx="0">
                  <c:v>118</c:v>
                </c:pt>
                <c:pt idx="1">
                  <c:v>117</c:v>
                </c:pt>
                <c:pt idx="2">
                  <c:v>122</c:v>
                </c:pt>
                <c:pt idx="3">
                  <c:v>118</c:v>
                </c:pt>
                <c:pt idx="4">
                  <c:v>117</c:v>
                </c:pt>
                <c:pt idx="5">
                  <c:v>96</c:v>
                </c:pt>
                <c:pt idx="6">
                  <c:v>101</c:v>
                </c:pt>
                <c:pt idx="7">
                  <c:v>105</c:v>
                </c:pt>
                <c:pt idx="8">
                  <c:v>133</c:v>
                </c:pt>
                <c:pt idx="9">
                  <c:v>101</c:v>
                </c:pt>
                <c:pt idx="10">
                  <c:v>115</c:v>
                </c:pt>
                <c:pt idx="11">
                  <c:v>122</c:v>
                </c:pt>
                <c:pt idx="12">
                  <c:v>138</c:v>
                </c:pt>
                <c:pt idx="13">
                  <c:v>126</c:v>
                </c:pt>
                <c:pt idx="14">
                  <c:v>152</c:v>
                </c:pt>
                <c:pt idx="15">
                  <c:v>125</c:v>
                </c:pt>
                <c:pt idx="16">
                  <c:v>143</c:v>
                </c:pt>
                <c:pt idx="17">
                  <c:v>141</c:v>
                </c:pt>
                <c:pt idx="18">
                  <c:v>154</c:v>
                </c:pt>
                <c:pt idx="19">
                  <c:v>158</c:v>
                </c:pt>
                <c:pt idx="20">
                  <c:v>158</c:v>
                </c:pt>
                <c:pt idx="21">
                  <c:v>185</c:v>
                </c:pt>
                <c:pt idx="22">
                  <c:v>195</c:v>
                </c:pt>
                <c:pt idx="23">
                  <c:v>170</c:v>
                </c:pt>
                <c:pt idx="24">
                  <c:v>165</c:v>
                </c:pt>
              </c:numCache>
            </c:numRef>
          </c:val>
          <c:smooth val="0"/>
          <c:extLst>
            <c:ext xmlns:c16="http://schemas.microsoft.com/office/drawing/2014/chart" uri="{C3380CC4-5D6E-409C-BE32-E72D297353CC}">
              <c16:uniqueId val="{00000000-B745-4558-B2A0-B01D8544561A}"/>
            </c:ext>
          </c:extLst>
        </c:ser>
        <c:ser>
          <c:idx val="1"/>
          <c:order val="1"/>
          <c:tx>
            <c:v>매출총이익</c:v>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8.4605768976993276E-2"/>
                  <c:y val="1.51520290152876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trendlineLbl>
          </c:trendline>
          <c:cat>
            <c:numRef>
              <c:f>'raw data'!$C$87:$AA$87</c:f>
              <c:numCache>
                <c:formatCode>mm\/yy</c:formatCode>
                <c:ptCount val="25"/>
                <c:pt idx="0">
                  <c:v>43160</c:v>
                </c:pt>
                <c:pt idx="1">
                  <c:v>43252</c:v>
                </c:pt>
                <c:pt idx="2">
                  <c:v>43344</c:v>
                </c:pt>
                <c:pt idx="3">
                  <c:v>43435</c:v>
                </c:pt>
                <c:pt idx="4">
                  <c:v>43525</c:v>
                </c:pt>
                <c:pt idx="5">
                  <c:v>43617</c:v>
                </c:pt>
                <c:pt idx="6">
                  <c:v>43709</c:v>
                </c:pt>
                <c:pt idx="7">
                  <c:v>43800</c:v>
                </c:pt>
                <c:pt idx="8">
                  <c:v>43891</c:v>
                </c:pt>
                <c:pt idx="9">
                  <c:v>43983</c:v>
                </c:pt>
                <c:pt idx="10">
                  <c:v>44075</c:v>
                </c:pt>
                <c:pt idx="11">
                  <c:v>44166</c:v>
                </c:pt>
                <c:pt idx="12">
                  <c:v>44256</c:v>
                </c:pt>
                <c:pt idx="13">
                  <c:v>44348</c:v>
                </c:pt>
                <c:pt idx="14">
                  <c:v>44440</c:v>
                </c:pt>
                <c:pt idx="15">
                  <c:v>44531</c:v>
                </c:pt>
                <c:pt idx="16">
                  <c:v>44621</c:v>
                </c:pt>
                <c:pt idx="17">
                  <c:v>44713</c:v>
                </c:pt>
                <c:pt idx="18">
                  <c:v>44805</c:v>
                </c:pt>
                <c:pt idx="19">
                  <c:v>44896</c:v>
                </c:pt>
                <c:pt idx="20">
                  <c:v>44986</c:v>
                </c:pt>
                <c:pt idx="21">
                  <c:v>45078</c:v>
                </c:pt>
                <c:pt idx="22">
                  <c:v>45170</c:v>
                </c:pt>
                <c:pt idx="23">
                  <c:v>45261</c:v>
                </c:pt>
                <c:pt idx="24">
                  <c:v>45375</c:v>
                </c:pt>
              </c:numCache>
            </c:numRef>
          </c:cat>
          <c:val>
            <c:numRef>
              <c:f>'raw data'!$C$96:$AA$96</c:f>
              <c:numCache>
                <c:formatCode>#,##0</c:formatCode>
                <c:ptCount val="25"/>
                <c:pt idx="0">
                  <c:v>31</c:v>
                </c:pt>
                <c:pt idx="1">
                  <c:v>35</c:v>
                </c:pt>
                <c:pt idx="2">
                  <c:v>33</c:v>
                </c:pt>
                <c:pt idx="3">
                  <c:v>32</c:v>
                </c:pt>
                <c:pt idx="4">
                  <c:v>29</c:v>
                </c:pt>
                <c:pt idx="5">
                  <c:v>26</c:v>
                </c:pt>
                <c:pt idx="6">
                  <c:v>28</c:v>
                </c:pt>
                <c:pt idx="7">
                  <c:v>31</c:v>
                </c:pt>
                <c:pt idx="8">
                  <c:v>45</c:v>
                </c:pt>
                <c:pt idx="9">
                  <c:v>38</c:v>
                </c:pt>
                <c:pt idx="10">
                  <c:v>44</c:v>
                </c:pt>
                <c:pt idx="11">
                  <c:v>51</c:v>
                </c:pt>
                <c:pt idx="12">
                  <c:v>63</c:v>
                </c:pt>
                <c:pt idx="13">
                  <c:v>57</c:v>
                </c:pt>
                <c:pt idx="14">
                  <c:v>64</c:v>
                </c:pt>
                <c:pt idx="15">
                  <c:v>49</c:v>
                </c:pt>
                <c:pt idx="16">
                  <c:v>54</c:v>
                </c:pt>
                <c:pt idx="17">
                  <c:v>48</c:v>
                </c:pt>
                <c:pt idx="18">
                  <c:v>65</c:v>
                </c:pt>
                <c:pt idx="19">
                  <c:v>65</c:v>
                </c:pt>
                <c:pt idx="20">
                  <c:v>66</c:v>
                </c:pt>
                <c:pt idx="21">
                  <c:v>87</c:v>
                </c:pt>
                <c:pt idx="22">
                  <c:v>97</c:v>
                </c:pt>
                <c:pt idx="23">
                  <c:v>66</c:v>
                </c:pt>
                <c:pt idx="24">
                  <c:v>67</c:v>
                </c:pt>
              </c:numCache>
            </c:numRef>
          </c:val>
          <c:smooth val="0"/>
          <c:extLst>
            <c:ext xmlns:c16="http://schemas.microsoft.com/office/drawing/2014/chart" uri="{C3380CC4-5D6E-409C-BE32-E72D297353CC}">
              <c16:uniqueId val="{00000001-B745-4558-B2A0-B01D8544561A}"/>
            </c:ext>
          </c:extLst>
        </c:ser>
        <c:ser>
          <c:idx val="2"/>
          <c:order val="2"/>
          <c:tx>
            <c:v>영업이익</c:v>
          </c:tx>
          <c:spPr>
            <a:ln w="19050" cap="rnd">
              <a:solidFill>
                <a:schemeClr val="accent3"/>
              </a:solidFill>
              <a:round/>
            </a:ln>
            <a:effectLst/>
          </c:spPr>
          <c:marker>
            <c:symbol val="none"/>
          </c:marker>
          <c:trendline>
            <c:spPr>
              <a:ln w="19050" cap="rnd">
                <a:solidFill>
                  <a:schemeClr val="accent3"/>
                </a:solidFill>
                <a:prstDash val="sysDot"/>
              </a:ln>
              <a:effectLst/>
            </c:spPr>
            <c:trendlineType val="linear"/>
            <c:dispRSqr val="1"/>
            <c:dispEq val="1"/>
            <c:trendlineLbl>
              <c:layout>
                <c:manualLayout>
                  <c:x val="-1.3415549317328301E-2"/>
                  <c:y val="4.756854323066395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trendlineLbl>
          </c:trendline>
          <c:cat>
            <c:numRef>
              <c:f>'raw data'!$C$87:$AA$87</c:f>
              <c:numCache>
                <c:formatCode>mm\/yy</c:formatCode>
                <c:ptCount val="25"/>
                <c:pt idx="0">
                  <c:v>43160</c:v>
                </c:pt>
                <c:pt idx="1">
                  <c:v>43252</c:v>
                </c:pt>
                <c:pt idx="2">
                  <c:v>43344</c:v>
                </c:pt>
                <c:pt idx="3">
                  <c:v>43435</c:v>
                </c:pt>
                <c:pt idx="4">
                  <c:v>43525</c:v>
                </c:pt>
                <c:pt idx="5">
                  <c:v>43617</c:v>
                </c:pt>
                <c:pt idx="6">
                  <c:v>43709</c:v>
                </c:pt>
                <c:pt idx="7">
                  <c:v>43800</c:v>
                </c:pt>
                <c:pt idx="8">
                  <c:v>43891</c:v>
                </c:pt>
                <c:pt idx="9">
                  <c:v>43983</c:v>
                </c:pt>
                <c:pt idx="10">
                  <c:v>44075</c:v>
                </c:pt>
                <c:pt idx="11">
                  <c:v>44166</c:v>
                </c:pt>
                <c:pt idx="12">
                  <c:v>44256</c:v>
                </c:pt>
                <c:pt idx="13">
                  <c:v>44348</c:v>
                </c:pt>
                <c:pt idx="14">
                  <c:v>44440</c:v>
                </c:pt>
                <c:pt idx="15">
                  <c:v>44531</c:v>
                </c:pt>
                <c:pt idx="16">
                  <c:v>44621</c:v>
                </c:pt>
                <c:pt idx="17">
                  <c:v>44713</c:v>
                </c:pt>
                <c:pt idx="18">
                  <c:v>44805</c:v>
                </c:pt>
                <c:pt idx="19">
                  <c:v>44896</c:v>
                </c:pt>
                <c:pt idx="20">
                  <c:v>44986</c:v>
                </c:pt>
                <c:pt idx="21">
                  <c:v>45078</c:v>
                </c:pt>
                <c:pt idx="22">
                  <c:v>45170</c:v>
                </c:pt>
                <c:pt idx="23">
                  <c:v>45261</c:v>
                </c:pt>
                <c:pt idx="24">
                  <c:v>45375</c:v>
                </c:pt>
              </c:numCache>
            </c:numRef>
          </c:cat>
          <c:val>
            <c:numRef>
              <c:f>'raw data'!$C$98:$AA$98</c:f>
              <c:numCache>
                <c:formatCode>#,##0</c:formatCode>
                <c:ptCount val="25"/>
                <c:pt idx="0">
                  <c:v>7</c:v>
                </c:pt>
                <c:pt idx="1">
                  <c:v>10</c:v>
                </c:pt>
                <c:pt idx="2">
                  <c:v>8</c:v>
                </c:pt>
                <c:pt idx="3">
                  <c:v>7</c:v>
                </c:pt>
                <c:pt idx="4">
                  <c:v>5</c:v>
                </c:pt>
                <c:pt idx="5">
                  <c:v>1</c:v>
                </c:pt>
                <c:pt idx="6">
                  <c:v>3</c:v>
                </c:pt>
                <c:pt idx="7">
                  <c:v>3</c:v>
                </c:pt>
                <c:pt idx="8">
                  <c:v>19</c:v>
                </c:pt>
                <c:pt idx="9">
                  <c:v>15</c:v>
                </c:pt>
                <c:pt idx="10">
                  <c:v>20</c:v>
                </c:pt>
                <c:pt idx="11">
                  <c:v>23</c:v>
                </c:pt>
                <c:pt idx="12">
                  <c:v>34</c:v>
                </c:pt>
                <c:pt idx="13">
                  <c:v>31</c:v>
                </c:pt>
                <c:pt idx="14">
                  <c:v>34</c:v>
                </c:pt>
                <c:pt idx="15">
                  <c:v>22</c:v>
                </c:pt>
                <c:pt idx="16">
                  <c:v>25</c:v>
                </c:pt>
                <c:pt idx="17">
                  <c:v>18</c:v>
                </c:pt>
                <c:pt idx="18">
                  <c:v>39</c:v>
                </c:pt>
                <c:pt idx="19">
                  <c:v>32</c:v>
                </c:pt>
                <c:pt idx="20">
                  <c:v>34</c:v>
                </c:pt>
                <c:pt idx="21">
                  <c:v>51</c:v>
                </c:pt>
                <c:pt idx="22">
                  <c:v>60</c:v>
                </c:pt>
                <c:pt idx="23">
                  <c:v>34</c:v>
                </c:pt>
                <c:pt idx="24">
                  <c:v>34</c:v>
                </c:pt>
              </c:numCache>
            </c:numRef>
          </c:val>
          <c:smooth val="0"/>
          <c:extLst>
            <c:ext xmlns:c16="http://schemas.microsoft.com/office/drawing/2014/chart" uri="{C3380CC4-5D6E-409C-BE32-E72D297353CC}">
              <c16:uniqueId val="{00000002-B745-4558-B2A0-B01D8544561A}"/>
            </c:ext>
          </c:extLst>
        </c:ser>
        <c:dLbls>
          <c:showLegendKey val="0"/>
          <c:showVal val="0"/>
          <c:showCatName val="0"/>
          <c:showSerName val="0"/>
          <c:showPercent val="0"/>
          <c:showBubbleSize val="0"/>
        </c:dLbls>
        <c:smooth val="0"/>
        <c:axId val="1141811183"/>
        <c:axId val="1144691615"/>
      </c:lineChart>
      <c:dateAx>
        <c:axId val="1141811183"/>
        <c:scaling>
          <c:orientation val="minMax"/>
        </c:scaling>
        <c:delete val="0"/>
        <c:axPos val="b"/>
        <c:majorGridlines>
          <c:spPr>
            <a:ln w="9525" cap="flat" cmpd="sng" algn="ctr">
              <a:solidFill>
                <a:schemeClr val="tx1">
                  <a:lumMod val="15000"/>
                  <a:lumOff val="85000"/>
                </a:schemeClr>
              </a:solidFill>
              <a:round/>
            </a:ln>
            <a:effectLst/>
          </c:spPr>
        </c:majorGridlines>
        <c:numFmt formatCode="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44691615"/>
        <c:crosses val="autoZero"/>
        <c:auto val="1"/>
        <c:lblOffset val="100"/>
        <c:baseTimeUnit val="months"/>
        <c:majorUnit val="3"/>
        <c:majorTimeUnit val="months"/>
      </c:dateAx>
      <c:valAx>
        <c:axId val="1144691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4181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v>gpm</c:v>
          </c:tx>
          <c:spPr>
            <a:ln w="19050" cap="rnd">
              <a:solidFill>
                <a:schemeClr val="accent1"/>
              </a:solidFill>
              <a:round/>
            </a:ln>
            <a:effectLst/>
          </c:spPr>
          <c:marker>
            <c:symbol val="none"/>
          </c:marker>
          <c:cat>
            <c:numRef>
              <c:f>'raw data'!$C$87:$Z$87</c:f>
              <c:numCache>
                <c:formatCode>mm/yy</c:formatCode>
                <c:ptCount val="24"/>
                <c:pt idx="0">
                  <c:v>43160</c:v>
                </c:pt>
                <c:pt idx="1">
                  <c:v>43252</c:v>
                </c:pt>
                <c:pt idx="2">
                  <c:v>43344</c:v>
                </c:pt>
                <c:pt idx="3">
                  <c:v>43435</c:v>
                </c:pt>
                <c:pt idx="4">
                  <c:v>43525</c:v>
                </c:pt>
                <c:pt idx="5">
                  <c:v>43617</c:v>
                </c:pt>
                <c:pt idx="6">
                  <c:v>43709</c:v>
                </c:pt>
                <c:pt idx="7">
                  <c:v>43800</c:v>
                </c:pt>
                <c:pt idx="8">
                  <c:v>43891</c:v>
                </c:pt>
                <c:pt idx="9">
                  <c:v>43983</c:v>
                </c:pt>
                <c:pt idx="10">
                  <c:v>44075</c:v>
                </c:pt>
                <c:pt idx="11">
                  <c:v>44166</c:v>
                </c:pt>
                <c:pt idx="12">
                  <c:v>44256</c:v>
                </c:pt>
                <c:pt idx="13">
                  <c:v>44348</c:v>
                </c:pt>
                <c:pt idx="14">
                  <c:v>44440</c:v>
                </c:pt>
                <c:pt idx="15">
                  <c:v>44531</c:v>
                </c:pt>
                <c:pt idx="16">
                  <c:v>44621</c:v>
                </c:pt>
                <c:pt idx="17">
                  <c:v>44713</c:v>
                </c:pt>
                <c:pt idx="18">
                  <c:v>44805</c:v>
                </c:pt>
                <c:pt idx="19">
                  <c:v>44896</c:v>
                </c:pt>
                <c:pt idx="20">
                  <c:v>44986</c:v>
                </c:pt>
                <c:pt idx="21">
                  <c:v>45078</c:v>
                </c:pt>
                <c:pt idx="22">
                  <c:v>45170</c:v>
                </c:pt>
                <c:pt idx="23">
                  <c:v>45261</c:v>
                </c:pt>
              </c:numCache>
            </c:numRef>
          </c:cat>
          <c:val>
            <c:numRef>
              <c:f>'raw data'!$C$97:$Z$97</c:f>
              <c:numCache>
                <c:formatCode>0.00%</c:formatCode>
                <c:ptCount val="24"/>
                <c:pt idx="0">
                  <c:v>0.25969999999999999</c:v>
                </c:pt>
                <c:pt idx="1">
                  <c:v>0.30380000000000001</c:v>
                </c:pt>
                <c:pt idx="2">
                  <c:v>0.27039999999999997</c:v>
                </c:pt>
                <c:pt idx="3">
                  <c:v>0.26790000000000003</c:v>
                </c:pt>
                <c:pt idx="4">
                  <c:v>0.24809999999999999</c:v>
                </c:pt>
                <c:pt idx="5">
                  <c:v>0.27129999999999999</c:v>
                </c:pt>
                <c:pt idx="6">
                  <c:v>0.27500000000000002</c:v>
                </c:pt>
                <c:pt idx="7">
                  <c:v>0.2913</c:v>
                </c:pt>
                <c:pt idx="8">
                  <c:v>0.34350000000000003</c:v>
                </c:pt>
                <c:pt idx="9">
                  <c:v>0.37869999999999998</c:v>
                </c:pt>
                <c:pt idx="10">
                  <c:v>0.38590000000000002</c:v>
                </c:pt>
                <c:pt idx="11">
                  <c:v>0.41610000000000003</c:v>
                </c:pt>
                <c:pt idx="12">
                  <c:v>0.4546</c:v>
                </c:pt>
                <c:pt idx="13">
                  <c:v>0.4496</c:v>
                </c:pt>
                <c:pt idx="14">
                  <c:v>0.42480000000000001</c:v>
                </c:pt>
                <c:pt idx="15">
                  <c:v>0.3866</c:v>
                </c:pt>
                <c:pt idx="16">
                  <c:v>0.37659999999999999</c:v>
                </c:pt>
                <c:pt idx="17">
                  <c:v>0.34410000000000002</c:v>
                </c:pt>
                <c:pt idx="18">
                  <c:v>0.42449999999999999</c:v>
                </c:pt>
                <c:pt idx="19">
                  <c:v>0.41370000000000001</c:v>
                </c:pt>
                <c:pt idx="20">
                  <c:v>0.41670000000000001</c:v>
                </c:pt>
                <c:pt idx="21">
                  <c:v>0.47060000000000002</c:v>
                </c:pt>
                <c:pt idx="22">
                  <c:v>0.50060000000000004</c:v>
                </c:pt>
                <c:pt idx="23">
                  <c:v>0.38800000000000001</c:v>
                </c:pt>
              </c:numCache>
            </c:numRef>
          </c:val>
          <c:smooth val="0"/>
          <c:extLst>
            <c:ext xmlns:c16="http://schemas.microsoft.com/office/drawing/2014/chart" uri="{C3380CC4-5D6E-409C-BE32-E72D297353CC}">
              <c16:uniqueId val="{00000000-1530-442F-932C-ECA40900054C}"/>
            </c:ext>
          </c:extLst>
        </c:ser>
        <c:ser>
          <c:idx val="1"/>
          <c:order val="1"/>
          <c:tx>
            <c:v>opm</c:v>
          </c:tx>
          <c:spPr>
            <a:ln w="19050" cap="rnd">
              <a:solidFill>
                <a:schemeClr val="accent2"/>
              </a:solidFill>
              <a:round/>
            </a:ln>
            <a:effectLst/>
          </c:spPr>
          <c:marker>
            <c:symbol val="none"/>
          </c:marker>
          <c:cat>
            <c:numRef>
              <c:f>'raw data'!$C$87:$Z$87</c:f>
              <c:numCache>
                <c:formatCode>mm/yy</c:formatCode>
                <c:ptCount val="24"/>
                <c:pt idx="0">
                  <c:v>43160</c:v>
                </c:pt>
                <c:pt idx="1">
                  <c:v>43252</c:v>
                </c:pt>
                <c:pt idx="2">
                  <c:v>43344</c:v>
                </c:pt>
                <c:pt idx="3">
                  <c:v>43435</c:v>
                </c:pt>
                <c:pt idx="4">
                  <c:v>43525</c:v>
                </c:pt>
                <c:pt idx="5">
                  <c:v>43617</c:v>
                </c:pt>
                <c:pt idx="6">
                  <c:v>43709</c:v>
                </c:pt>
                <c:pt idx="7">
                  <c:v>43800</c:v>
                </c:pt>
                <c:pt idx="8">
                  <c:v>43891</c:v>
                </c:pt>
                <c:pt idx="9">
                  <c:v>43983</c:v>
                </c:pt>
                <c:pt idx="10">
                  <c:v>44075</c:v>
                </c:pt>
                <c:pt idx="11">
                  <c:v>44166</c:v>
                </c:pt>
                <c:pt idx="12">
                  <c:v>44256</c:v>
                </c:pt>
                <c:pt idx="13">
                  <c:v>44348</c:v>
                </c:pt>
                <c:pt idx="14">
                  <c:v>44440</c:v>
                </c:pt>
                <c:pt idx="15">
                  <c:v>44531</c:v>
                </c:pt>
                <c:pt idx="16">
                  <c:v>44621</c:v>
                </c:pt>
                <c:pt idx="17">
                  <c:v>44713</c:v>
                </c:pt>
                <c:pt idx="18">
                  <c:v>44805</c:v>
                </c:pt>
                <c:pt idx="19">
                  <c:v>44896</c:v>
                </c:pt>
                <c:pt idx="20">
                  <c:v>44986</c:v>
                </c:pt>
                <c:pt idx="21">
                  <c:v>45078</c:v>
                </c:pt>
                <c:pt idx="22">
                  <c:v>45170</c:v>
                </c:pt>
                <c:pt idx="23">
                  <c:v>45261</c:v>
                </c:pt>
              </c:numCache>
            </c:numRef>
          </c:cat>
          <c:val>
            <c:numRef>
              <c:f>'raw data'!$C$99:$Z$99</c:f>
              <c:numCache>
                <c:formatCode>0.00%</c:formatCode>
                <c:ptCount val="24"/>
                <c:pt idx="0">
                  <c:v>5.5800000000000002E-2</c:v>
                </c:pt>
                <c:pt idx="1">
                  <c:v>8.7999999999999995E-2</c:v>
                </c:pt>
                <c:pt idx="2">
                  <c:v>6.4399999999999999E-2</c:v>
                </c:pt>
                <c:pt idx="3">
                  <c:v>5.8500000000000003E-2</c:v>
                </c:pt>
                <c:pt idx="4">
                  <c:v>4.6399999999999997E-2</c:v>
                </c:pt>
                <c:pt idx="5">
                  <c:v>6.1000000000000004E-3</c:v>
                </c:pt>
                <c:pt idx="6">
                  <c:v>3.0099999999999998E-2</c:v>
                </c:pt>
                <c:pt idx="7">
                  <c:v>2.7400000000000001E-2</c:v>
                </c:pt>
                <c:pt idx="8">
                  <c:v>0.1406</c:v>
                </c:pt>
                <c:pt idx="9">
                  <c:v>0.1497</c:v>
                </c:pt>
                <c:pt idx="10">
                  <c:v>0.17380000000000001</c:v>
                </c:pt>
                <c:pt idx="11">
                  <c:v>0.1908</c:v>
                </c:pt>
                <c:pt idx="12">
                  <c:v>0.24909999999999999</c:v>
                </c:pt>
                <c:pt idx="13">
                  <c:v>0.24579999999999999</c:v>
                </c:pt>
                <c:pt idx="14">
                  <c:v>0.22220000000000001</c:v>
                </c:pt>
                <c:pt idx="15">
                  <c:v>0.1787</c:v>
                </c:pt>
                <c:pt idx="16">
                  <c:v>0.1731</c:v>
                </c:pt>
                <c:pt idx="17">
                  <c:v>0.12859999999999999</c:v>
                </c:pt>
                <c:pt idx="18">
                  <c:v>0.18909999999999999</c:v>
                </c:pt>
                <c:pt idx="19">
                  <c:v>0.20219999999999999</c:v>
                </c:pt>
                <c:pt idx="20">
                  <c:v>0.2165</c:v>
                </c:pt>
                <c:pt idx="21">
                  <c:v>0.27279999999999999</c:v>
                </c:pt>
                <c:pt idx="22">
                  <c:v>0.30830000000000002</c:v>
                </c:pt>
                <c:pt idx="23">
                  <c:v>0.2006</c:v>
                </c:pt>
              </c:numCache>
            </c:numRef>
          </c:val>
          <c:smooth val="0"/>
          <c:extLst>
            <c:ext xmlns:c16="http://schemas.microsoft.com/office/drawing/2014/chart" uri="{C3380CC4-5D6E-409C-BE32-E72D297353CC}">
              <c16:uniqueId val="{00000001-1530-442F-932C-ECA40900054C}"/>
            </c:ext>
          </c:extLst>
        </c:ser>
        <c:ser>
          <c:idx val="2"/>
          <c:order val="2"/>
          <c:tx>
            <c:v>원재료와상품의사용액</c:v>
          </c:tx>
          <c:spPr>
            <a:ln w="19050" cap="rnd">
              <a:solidFill>
                <a:schemeClr val="accent3"/>
              </a:solidFill>
              <a:round/>
            </a:ln>
            <a:effectLst/>
          </c:spPr>
          <c:marker>
            <c:symbol val="none"/>
          </c:marker>
          <c:cat>
            <c:numRef>
              <c:f>'raw data'!$C$87:$Z$87</c:f>
              <c:numCache>
                <c:formatCode>mm/yy</c:formatCode>
                <c:ptCount val="24"/>
                <c:pt idx="0">
                  <c:v>43160</c:v>
                </c:pt>
                <c:pt idx="1">
                  <c:v>43252</c:v>
                </c:pt>
                <c:pt idx="2">
                  <c:v>43344</c:v>
                </c:pt>
                <c:pt idx="3">
                  <c:v>43435</c:v>
                </c:pt>
                <c:pt idx="4">
                  <c:v>43525</c:v>
                </c:pt>
                <c:pt idx="5">
                  <c:v>43617</c:v>
                </c:pt>
                <c:pt idx="6">
                  <c:v>43709</c:v>
                </c:pt>
                <c:pt idx="7">
                  <c:v>43800</c:v>
                </c:pt>
                <c:pt idx="8">
                  <c:v>43891</c:v>
                </c:pt>
                <c:pt idx="9">
                  <c:v>43983</c:v>
                </c:pt>
                <c:pt idx="10">
                  <c:v>44075</c:v>
                </c:pt>
                <c:pt idx="11">
                  <c:v>44166</c:v>
                </c:pt>
                <c:pt idx="12">
                  <c:v>44256</c:v>
                </c:pt>
                <c:pt idx="13">
                  <c:v>44348</c:v>
                </c:pt>
                <c:pt idx="14">
                  <c:v>44440</c:v>
                </c:pt>
                <c:pt idx="15">
                  <c:v>44531</c:v>
                </c:pt>
                <c:pt idx="16">
                  <c:v>44621</c:v>
                </c:pt>
                <c:pt idx="17">
                  <c:v>44713</c:v>
                </c:pt>
                <c:pt idx="18">
                  <c:v>44805</c:v>
                </c:pt>
                <c:pt idx="19">
                  <c:v>44896</c:v>
                </c:pt>
                <c:pt idx="20">
                  <c:v>44986</c:v>
                </c:pt>
                <c:pt idx="21">
                  <c:v>45078</c:v>
                </c:pt>
                <c:pt idx="22">
                  <c:v>45170</c:v>
                </c:pt>
                <c:pt idx="23">
                  <c:v>45261</c:v>
                </c:pt>
              </c:numCache>
            </c:numRef>
          </c:cat>
          <c:val>
            <c:numRef>
              <c:f>'raw data'!$C$144:$Z$144</c:f>
              <c:numCache>
                <c:formatCode>0%</c:formatCode>
                <c:ptCount val="24"/>
                <c:pt idx="0">
                  <c:v>0.49152542372881358</c:v>
                </c:pt>
                <c:pt idx="1">
                  <c:v>0.42735042735042733</c:v>
                </c:pt>
                <c:pt idx="2">
                  <c:v>0.45081967213114754</c:v>
                </c:pt>
                <c:pt idx="3">
                  <c:v>0.48559322033898317</c:v>
                </c:pt>
                <c:pt idx="4">
                  <c:v>0.51282051282051277</c:v>
                </c:pt>
                <c:pt idx="5">
                  <c:v>0.38541666666666669</c:v>
                </c:pt>
                <c:pt idx="6">
                  <c:v>0.44554455445544555</c:v>
                </c:pt>
                <c:pt idx="7">
                  <c:v>0.42285714285714293</c:v>
                </c:pt>
                <c:pt idx="8">
                  <c:v>0.41353383458646614</c:v>
                </c:pt>
                <c:pt idx="9">
                  <c:v>0.33663366336633666</c:v>
                </c:pt>
                <c:pt idx="10">
                  <c:v>0.32173913043478258</c:v>
                </c:pt>
                <c:pt idx="11">
                  <c:v>0.29426229508196727</c:v>
                </c:pt>
                <c:pt idx="12">
                  <c:v>0.32608695652173914</c:v>
                </c:pt>
                <c:pt idx="13">
                  <c:v>0.29365079365079366</c:v>
                </c:pt>
                <c:pt idx="14">
                  <c:v>0.30921052631578949</c:v>
                </c:pt>
                <c:pt idx="15">
                  <c:v>0.33920000000000006</c:v>
                </c:pt>
                <c:pt idx="16">
                  <c:v>0.39860139860139859</c:v>
                </c:pt>
                <c:pt idx="17">
                  <c:v>0.33333333333333331</c:v>
                </c:pt>
                <c:pt idx="18">
                  <c:v>0.29870129870129869</c:v>
                </c:pt>
                <c:pt idx="19">
                  <c:v>0.33037974683544297</c:v>
                </c:pt>
                <c:pt idx="20">
                  <c:v>0.35443037974683544</c:v>
                </c:pt>
                <c:pt idx="21">
                  <c:v>0.25945945945945947</c:v>
                </c:pt>
                <c:pt idx="22">
                  <c:v>0.23076923076923078</c:v>
                </c:pt>
                <c:pt idx="23">
                  <c:v>0.38588235294117645</c:v>
                </c:pt>
              </c:numCache>
            </c:numRef>
          </c:val>
          <c:smooth val="0"/>
          <c:extLst>
            <c:ext xmlns:c16="http://schemas.microsoft.com/office/drawing/2014/chart" uri="{C3380CC4-5D6E-409C-BE32-E72D297353CC}">
              <c16:uniqueId val="{00000002-1530-442F-932C-ECA40900054C}"/>
            </c:ext>
          </c:extLst>
        </c:ser>
        <c:ser>
          <c:idx val="3"/>
          <c:order val="3"/>
          <c:tx>
            <c:v>판관비</c:v>
          </c:tx>
          <c:spPr>
            <a:ln w="19050" cap="rnd">
              <a:solidFill>
                <a:schemeClr val="accent4"/>
              </a:solidFill>
              <a:round/>
            </a:ln>
            <a:effectLst/>
          </c:spPr>
          <c:marker>
            <c:symbol val="none"/>
          </c:marker>
          <c:val>
            <c:numRef>
              <c:f>'raw data'!$C$121:$Z$121</c:f>
              <c:numCache>
                <c:formatCode>0%</c:formatCode>
                <c:ptCount val="24"/>
                <c:pt idx="0">
                  <c:v>0.20338983050847459</c:v>
                </c:pt>
                <c:pt idx="1">
                  <c:v>0.21367521367521367</c:v>
                </c:pt>
                <c:pt idx="2">
                  <c:v>0.20491803278688525</c:v>
                </c:pt>
                <c:pt idx="3">
                  <c:v>0.21186440677966101</c:v>
                </c:pt>
                <c:pt idx="4">
                  <c:v>0.20512820512820512</c:v>
                </c:pt>
                <c:pt idx="5">
                  <c:v>0.26041666666666669</c:v>
                </c:pt>
                <c:pt idx="6">
                  <c:v>0.24752475247524752</c:v>
                </c:pt>
                <c:pt idx="7">
                  <c:v>0.25714285714285712</c:v>
                </c:pt>
                <c:pt idx="8">
                  <c:v>0.20300751879699247</c:v>
                </c:pt>
                <c:pt idx="9">
                  <c:v>0.22772277227722773</c:v>
                </c:pt>
                <c:pt idx="10">
                  <c:v>0.20869565217391303</c:v>
                </c:pt>
                <c:pt idx="11">
                  <c:v>0.22950819672131148</c:v>
                </c:pt>
                <c:pt idx="12">
                  <c:v>0.20289855072463769</c:v>
                </c:pt>
                <c:pt idx="13">
                  <c:v>0.20634920634920634</c:v>
                </c:pt>
                <c:pt idx="14">
                  <c:v>0.20394736842105263</c:v>
                </c:pt>
                <c:pt idx="15">
                  <c:v>0.20799999999999999</c:v>
                </c:pt>
                <c:pt idx="16">
                  <c:v>0.20279720279720279</c:v>
                </c:pt>
                <c:pt idx="17">
                  <c:v>0.21276595744680851</c:v>
                </c:pt>
                <c:pt idx="18">
                  <c:v>0.23376623376623376</c:v>
                </c:pt>
                <c:pt idx="19">
                  <c:v>0.21518987341772153</c:v>
                </c:pt>
                <c:pt idx="20">
                  <c:v>0.20253164556962025</c:v>
                </c:pt>
                <c:pt idx="21">
                  <c:v>0.2</c:v>
                </c:pt>
                <c:pt idx="22">
                  <c:v>0.18974358974358974</c:v>
                </c:pt>
                <c:pt idx="23">
                  <c:v>0.18235294117647058</c:v>
                </c:pt>
              </c:numCache>
            </c:numRef>
          </c:val>
          <c:smooth val="0"/>
          <c:extLst>
            <c:ext xmlns:c16="http://schemas.microsoft.com/office/drawing/2014/chart" uri="{C3380CC4-5D6E-409C-BE32-E72D297353CC}">
              <c16:uniqueId val="{00000003-1530-442F-932C-ECA40900054C}"/>
            </c:ext>
          </c:extLst>
        </c:ser>
        <c:dLbls>
          <c:showLegendKey val="0"/>
          <c:showVal val="0"/>
          <c:showCatName val="0"/>
          <c:showSerName val="0"/>
          <c:showPercent val="0"/>
          <c:showBubbleSize val="0"/>
        </c:dLbls>
        <c:smooth val="0"/>
        <c:axId val="1420077535"/>
        <c:axId val="1415762079"/>
      </c:lineChart>
      <c:dateAx>
        <c:axId val="1420077535"/>
        <c:scaling>
          <c:orientation val="minMax"/>
        </c:scaling>
        <c:delete val="0"/>
        <c:axPos val="b"/>
        <c:majorGridlines>
          <c:spPr>
            <a:ln w="9525" cap="flat" cmpd="sng" algn="ctr">
              <a:solidFill>
                <a:schemeClr val="tx1">
                  <a:lumMod val="15000"/>
                  <a:lumOff val="85000"/>
                </a:schemeClr>
              </a:solidFill>
              <a:round/>
            </a:ln>
            <a:effectLst/>
          </c:spPr>
        </c:majorGridlines>
        <c:numFmt formatCode="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15762079"/>
        <c:crosses val="autoZero"/>
        <c:auto val="1"/>
        <c:lblOffset val="100"/>
        <c:baseTimeUnit val="months"/>
        <c:majorUnit val="3"/>
        <c:majorTimeUnit val="months"/>
      </c:dateAx>
      <c:valAx>
        <c:axId val="14157620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2007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원재료와 판가</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1"/>
          <c:order val="1"/>
          <c:tx>
            <c:v>탄산가스 제품</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'raw data'!$C$87:$AA$87</c:f>
              <c:numCache>
                <c:formatCode>mm/yy</c:formatCode>
                <c:ptCount val="25"/>
                <c:pt idx="0">
                  <c:v>43160</c:v>
                </c:pt>
                <c:pt idx="1">
                  <c:v>43252</c:v>
                </c:pt>
                <c:pt idx="2">
                  <c:v>43344</c:v>
                </c:pt>
                <c:pt idx="3">
                  <c:v>43435</c:v>
                </c:pt>
                <c:pt idx="4">
                  <c:v>43525</c:v>
                </c:pt>
                <c:pt idx="5">
                  <c:v>43617</c:v>
                </c:pt>
                <c:pt idx="6">
                  <c:v>43709</c:v>
                </c:pt>
                <c:pt idx="7">
                  <c:v>43800</c:v>
                </c:pt>
                <c:pt idx="8">
                  <c:v>43891</c:v>
                </c:pt>
                <c:pt idx="9">
                  <c:v>43983</c:v>
                </c:pt>
                <c:pt idx="10">
                  <c:v>44075</c:v>
                </c:pt>
                <c:pt idx="11">
                  <c:v>44166</c:v>
                </c:pt>
                <c:pt idx="12">
                  <c:v>44256</c:v>
                </c:pt>
                <c:pt idx="13">
                  <c:v>44348</c:v>
                </c:pt>
                <c:pt idx="14">
                  <c:v>44440</c:v>
                </c:pt>
                <c:pt idx="15">
                  <c:v>44531</c:v>
                </c:pt>
                <c:pt idx="16">
                  <c:v>44621</c:v>
                </c:pt>
                <c:pt idx="17">
                  <c:v>44713</c:v>
                </c:pt>
                <c:pt idx="18">
                  <c:v>44805</c:v>
                </c:pt>
                <c:pt idx="19">
                  <c:v>44896</c:v>
                </c:pt>
                <c:pt idx="20">
                  <c:v>44986</c:v>
                </c:pt>
                <c:pt idx="21">
                  <c:v>45078</c:v>
                </c:pt>
                <c:pt idx="22">
                  <c:v>45170</c:v>
                </c:pt>
                <c:pt idx="23">
                  <c:v>45261</c:v>
                </c:pt>
                <c:pt idx="24">
                  <c:v>45375</c:v>
                </c:pt>
              </c:numCache>
            </c:numRef>
          </c:cat>
          <c:val>
            <c:numRef>
              <c:f>'raw data'!$C$165:$AA$165</c:f>
              <c:numCache>
                <c:formatCode>General</c:formatCode>
                <c:ptCount val="25"/>
                <c:pt idx="0">
                  <c:v>194</c:v>
                </c:pt>
                <c:pt idx="1">
                  <c:v>187</c:v>
                </c:pt>
                <c:pt idx="2">
                  <c:v>189</c:v>
                </c:pt>
                <c:pt idx="3">
                  <c:v>190</c:v>
                </c:pt>
                <c:pt idx="4">
                  <c:v>177</c:v>
                </c:pt>
                <c:pt idx="5">
                  <c:v>186</c:v>
                </c:pt>
                <c:pt idx="6">
                  <c:v>181</c:v>
                </c:pt>
                <c:pt idx="7">
                  <c:v>186</c:v>
                </c:pt>
                <c:pt idx="8">
                  <c:v>177</c:v>
                </c:pt>
                <c:pt idx="9">
                  <c:v>175</c:v>
                </c:pt>
                <c:pt idx="10">
                  <c:v>235</c:v>
                </c:pt>
                <c:pt idx="11">
                  <c:v>243</c:v>
                </c:pt>
                <c:pt idx="12">
                  <c:v>261</c:v>
                </c:pt>
                <c:pt idx="13">
                  <c:v>283</c:v>
                </c:pt>
                <c:pt idx="14">
                  <c:v>287</c:v>
                </c:pt>
                <c:pt idx="15">
                  <c:v>282</c:v>
                </c:pt>
                <c:pt idx="16">
                  <c:v>260</c:v>
                </c:pt>
                <c:pt idx="17">
                  <c:v>283</c:v>
                </c:pt>
                <c:pt idx="18">
                  <c:v>304</c:v>
                </c:pt>
                <c:pt idx="19">
                  <c:v>304</c:v>
                </c:pt>
                <c:pt idx="20">
                  <c:v>314</c:v>
                </c:pt>
                <c:pt idx="21">
                  <c:v>339</c:v>
                </c:pt>
                <c:pt idx="22">
                  <c:v>354</c:v>
                </c:pt>
                <c:pt idx="23">
                  <c:v>351</c:v>
                </c:pt>
                <c:pt idx="24">
                  <c:v>327</c:v>
                </c:pt>
              </c:numCache>
            </c:numRef>
          </c:val>
          <c:smooth val="0"/>
          <c:extLst>
            <c:ext xmlns:c16="http://schemas.microsoft.com/office/drawing/2014/chart" uri="{C3380CC4-5D6E-409C-BE32-E72D297353CC}">
              <c16:uniqueId val="{00000001-9925-41F8-93E7-CBE297ADC529}"/>
            </c:ext>
          </c:extLst>
        </c:ser>
        <c:dLbls>
          <c:dLblPos val="t"/>
          <c:showLegendKey val="0"/>
          <c:showVal val="1"/>
          <c:showCatName val="0"/>
          <c:showSerName val="0"/>
          <c:showPercent val="0"/>
          <c:showBubbleSize val="0"/>
        </c:dLbls>
        <c:marker val="1"/>
        <c:smooth val="0"/>
        <c:axId val="359669599"/>
        <c:axId val="358416463"/>
      </c:lineChart>
      <c:lineChart>
        <c:grouping val="standard"/>
        <c:varyColors val="0"/>
        <c:ser>
          <c:idx val="0"/>
          <c:order val="0"/>
          <c:tx>
            <c:v>탄산가스 원재료</c:v>
          </c:tx>
          <c:spPr>
            <a:ln w="28575" cap="rnd">
              <a:solidFill>
                <a:schemeClr val="accent1"/>
              </a:solidFill>
              <a:round/>
            </a:ln>
            <a:effectLst/>
          </c:spPr>
          <c:marker>
            <c:symbol val="none"/>
          </c:marker>
          <c:dLbls>
            <c:delete val="1"/>
          </c:dLbls>
          <c:cat>
            <c:numRef>
              <c:f>'raw data'!$C$87:$Z$87</c:f>
              <c:numCache>
                <c:formatCode>mm/yy</c:formatCode>
                <c:ptCount val="24"/>
                <c:pt idx="0">
                  <c:v>43160</c:v>
                </c:pt>
                <c:pt idx="1">
                  <c:v>43252</c:v>
                </c:pt>
                <c:pt idx="2">
                  <c:v>43344</c:v>
                </c:pt>
                <c:pt idx="3">
                  <c:v>43435</c:v>
                </c:pt>
                <c:pt idx="4">
                  <c:v>43525</c:v>
                </c:pt>
                <c:pt idx="5">
                  <c:v>43617</c:v>
                </c:pt>
                <c:pt idx="6">
                  <c:v>43709</c:v>
                </c:pt>
                <c:pt idx="7">
                  <c:v>43800</c:v>
                </c:pt>
                <c:pt idx="8">
                  <c:v>43891</c:v>
                </c:pt>
                <c:pt idx="9">
                  <c:v>43983</c:v>
                </c:pt>
                <c:pt idx="10">
                  <c:v>44075</c:v>
                </c:pt>
                <c:pt idx="11">
                  <c:v>44166</c:v>
                </c:pt>
                <c:pt idx="12">
                  <c:v>44256</c:v>
                </c:pt>
                <c:pt idx="13">
                  <c:v>44348</c:v>
                </c:pt>
                <c:pt idx="14">
                  <c:v>44440</c:v>
                </c:pt>
                <c:pt idx="15">
                  <c:v>44531</c:v>
                </c:pt>
                <c:pt idx="16">
                  <c:v>44621</c:v>
                </c:pt>
                <c:pt idx="17">
                  <c:v>44713</c:v>
                </c:pt>
                <c:pt idx="18">
                  <c:v>44805</c:v>
                </c:pt>
                <c:pt idx="19">
                  <c:v>44896</c:v>
                </c:pt>
                <c:pt idx="20">
                  <c:v>44986</c:v>
                </c:pt>
                <c:pt idx="21">
                  <c:v>45078</c:v>
                </c:pt>
                <c:pt idx="22">
                  <c:v>45170</c:v>
                </c:pt>
                <c:pt idx="23">
                  <c:v>45261</c:v>
                </c:pt>
              </c:numCache>
            </c:numRef>
          </c:cat>
          <c:val>
            <c:numRef>
              <c:f>'raw data'!$C$164:$AA$164</c:f>
              <c:numCache>
                <c:formatCode>General</c:formatCode>
                <c:ptCount val="25"/>
                <c:pt idx="0">
                  <c:v>28</c:v>
                </c:pt>
                <c:pt idx="1">
                  <c:v>28</c:v>
                </c:pt>
                <c:pt idx="2">
                  <c:v>28</c:v>
                </c:pt>
                <c:pt idx="3">
                  <c:v>28</c:v>
                </c:pt>
                <c:pt idx="4">
                  <c:v>28</c:v>
                </c:pt>
                <c:pt idx="5">
                  <c:v>28</c:v>
                </c:pt>
                <c:pt idx="6">
                  <c:v>28</c:v>
                </c:pt>
                <c:pt idx="7">
                  <c:v>28</c:v>
                </c:pt>
                <c:pt idx="8">
                  <c:v>27</c:v>
                </c:pt>
                <c:pt idx="9">
                  <c:v>27</c:v>
                </c:pt>
                <c:pt idx="10">
                  <c:v>26</c:v>
                </c:pt>
                <c:pt idx="11">
                  <c:v>26</c:v>
                </c:pt>
                <c:pt idx="12">
                  <c:v>25</c:v>
                </c:pt>
                <c:pt idx="13">
                  <c:v>26</c:v>
                </c:pt>
                <c:pt idx="14">
                  <c:v>26</c:v>
                </c:pt>
                <c:pt idx="15">
                  <c:v>27</c:v>
                </c:pt>
                <c:pt idx="16">
                  <c:v>27</c:v>
                </c:pt>
                <c:pt idx="17">
                  <c:v>27</c:v>
                </c:pt>
                <c:pt idx="18">
                  <c:v>27</c:v>
                </c:pt>
                <c:pt idx="19">
                  <c:v>27</c:v>
                </c:pt>
                <c:pt idx="20">
                  <c:v>26</c:v>
                </c:pt>
                <c:pt idx="21">
                  <c:v>26</c:v>
                </c:pt>
                <c:pt idx="22">
                  <c:v>26</c:v>
                </c:pt>
                <c:pt idx="23">
                  <c:v>26</c:v>
                </c:pt>
                <c:pt idx="24">
                  <c:v>26</c:v>
                </c:pt>
              </c:numCache>
            </c:numRef>
          </c:val>
          <c:smooth val="0"/>
          <c:extLst>
            <c:ext xmlns:c16="http://schemas.microsoft.com/office/drawing/2014/chart" uri="{C3380CC4-5D6E-409C-BE32-E72D297353CC}">
              <c16:uniqueId val="{00000000-9925-41F8-93E7-CBE297ADC529}"/>
            </c:ext>
          </c:extLst>
        </c:ser>
        <c:dLbls>
          <c:dLblPos val="t"/>
          <c:showLegendKey val="0"/>
          <c:showVal val="1"/>
          <c:showCatName val="0"/>
          <c:showSerName val="0"/>
          <c:showPercent val="0"/>
          <c:showBubbleSize val="0"/>
        </c:dLbls>
        <c:marker val="1"/>
        <c:smooth val="0"/>
        <c:axId val="47167919"/>
        <c:axId val="358413551"/>
      </c:lineChart>
      <c:dateAx>
        <c:axId val="3596695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58416463"/>
        <c:crosses val="autoZero"/>
        <c:auto val="1"/>
        <c:lblOffset val="100"/>
        <c:baseTimeUnit val="months"/>
        <c:majorUnit val="3"/>
        <c:majorTimeUnit val="months"/>
      </c:dateAx>
      <c:valAx>
        <c:axId val="35841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ko-KR" altLang="en-US"/>
                  <a:t>제품 가격</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59669599"/>
        <c:crosses val="autoZero"/>
        <c:crossBetween val="between"/>
      </c:valAx>
      <c:valAx>
        <c:axId val="35841355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ko-KR" altLang="en-US"/>
                  <a:t>원재료 가격</a:t>
                </a:r>
                <a:endParaRPr lang="en-US" altLang="ko-K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7167919"/>
        <c:crosses val="max"/>
        <c:crossBetween val="between"/>
        <c:majorUnit val="1"/>
      </c:valAx>
      <c:dateAx>
        <c:axId val="47167919"/>
        <c:scaling>
          <c:orientation val="minMax"/>
        </c:scaling>
        <c:delete val="1"/>
        <c:axPos val="b"/>
        <c:numFmt formatCode="mm/yy" sourceLinked="1"/>
        <c:majorTickMark val="out"/>
        <c:minorTickMark val="none"/>
        <c:tickLblPos val="nextTo"/>
        <c:crossAx val="358413551"/>
        <c:crosses val="autoZero"/>
        <c:auto val="1"/>
        <c:lblOffset val="100"/>
        <c:baseTimeUnit val="months"/>
      </c:date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탄산가스 판가 </a:t>
            </a:r>
            <a:r>
              <a:rPr lang="en-US" altLang="ko-KR"/>
              <a:t>- </a:t>
            </a:r>
            <a:r>
              <a:rPr lang="ko-KR" altLang="en-US"/>
              <a:t>매출액 선형회귀</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9834563185490353"/>
                  <c:y val="6.3668704281792483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trendlineLbl>
          </c:trendline>
          <c:xVal>
            <c:numRef>
              <c:f>'raw data'!$C$165:$Z$165</c:f>
              <c:numCache>
                <c:formatCode>General</c:formatCode>
                <c:ptCount val="24"/>
                <c:pt idx="0">
                  <c:v>194</c:v>
                </c:pt>
                <c:pt idx="1">
                  <c:v>187</c:v>
                </c:pt>
                <c:pt idx="2">
                  <c:v>189</c:v>
                </c:pt>
                <c:pt idx="3">
                  <c:v>190</c:v>
                </c:pt>
                <c:pt idx="4">
                  <c:v>177</c:v>
                </c:pt>
                <c:pt idx="5">
                  <c:v>186</c:v>
                </c:pt>
                <c:pt idx="6">
                  <c:v>181</c:v>
                </c:pt>
                <c:pt idx="7">
                  <c:v>186</c:v>
                </c:pt>
                <c:pt idx="8">
                  <c:v>177</c:v>
                </c:pt>
                <c:pt idx="9">
                  <c:v>175</c:v>
                </c:pt>
                <c:pt idx="10">
                  <c:v>235</c:v>
                </c:pt>
                <c:pt idx="11">
                  <c:v>243</c:v>
                </c:pt>
                <c:pt idx="12">
                  <c:v>261</c:v>
                </c:pt>
                <c:pt idx="13">
                  <c:v>283</c:v>
                </c:pt>
                <c:pt idx="14">
                  <c:v>287</c:v>
                </c:pt>
                <c:pt idx="15">
                  <c:v>282</c:v>
                </c:pt>
                <c:pt idx="16">
                  <c:v>260</c:v>
                </c:pt>
                <c:pt idx="17">
                  <c:v>283</c:v>
                </c:pt>
                <c:pt idx="18">
                  <c:v>304</c:v>
                </c:pt>
                <c:pt idx="19">
                  <c:v>304</c:v>
                </c:pt>
                <c:pt idx="20">
                  <c:v>314</c:v>
                </c:pt>
                <c:pt idx="21">
                  <c:v>339</c:v>
                </c:pt>
                <c:pt idx="22">
                  <c:v>354</c:v>
                </c:pt>
                <c:pt idx="23">
                  <c:v>351</c:v>
                </c:pt>
              </c:numCache>
            </c:numRef>
          </c:xVal>
          <c:yVal>
            <c:numRef>
              <c:f>'raw data'!$C$92:$Z$92</c:f>
              <c:numCache>
                <c:formatCode>#,##0</c:formatCode>
                <c:ptCount val="24"/>
                <c:pt idx="0">
                  <c:v>110</c:v>
                </c:pt>
                <c:pt idx="1">
                  <c:v>112</c:v>
                </c:pt>
                <c:pt idx="2">
                  <c:v>114</c:v>
                </c:pt>
                <c:pt idx="3">
                  <c:v>115</c:v>
                </c:pt>
                <c:pt idx="4">
                  <c:v>112</c:v>
                </c:pt>
                <c:pt idx="5">
                  <c:v>95</c:v>
                </c:pt>
                <c:pt idx="6">
                  <c:v>99</c:v>
                </c:pt>
                <c:pt idx="7">
                  <c:v>107</c:v>
                </c:pt>
                <c:pt idx="8">
                  <c:v>133</c:v>
                </c:pt>
                <c:pt idx="9">
                  <c:v>103</c:v>
                </c:pt>
                <c:pt idx="10">
                  <c:v>114</c:v>
                </c:pt>
                <c:pt idx="11">
                  <c:v>121</c:v>
                </c:pt>
                <c:pt idx="12">
                  <c:v>137</c:v>
                </c:pt>
                <c:pt idx="13">
                  <c:v>126</c:v>
                </c:pt>
                <c:pt idx="14">
                  <c:v>148</c:v>
                </c:pt>
                <c:pt idx="15">
                  <c:v>126</c:v>
                </c:pt>
                <c:pt idx="16">
                  <c:v>146</c:v>
                </c:pt>
                <c:pt idx="17">
                  <c:v>140</c:v>
                </c:pt>
                <c:pt idx="18">
                  <c:v>153</c:v>
                </c:pt>
                <c:pt idx="19">
                  <c:v>159</c:v>
                </c:pt>
                <c:pt idx="20">
                  <c:v>159</c:v>
                </c:pt>
                <c:pt idx="21">
                  <c:v>189</c:v>
                </c:pt>
                <c:pt idx="22">
                  <c:v>197</c:v>
                </c:pt>
                <c:pt idx="23">
                  <c:v>174</c:v>
                </c:pt>
              </c:numCache>
            </c:numRef>
          </c:yVal>
          <c:smooth val="0"/>
          <c:extLst>
            <c:ext xmlns:c16="http://schemas.microsoft.com/office/drawing/2014/chart" uri="{C3380CC4-5D6E-409C-BE32-E72D297353CC}">
              <c16:uniqueId val="{00000001-DCE6-432A-B6A5-F712E53CB970}"/>
            </c:ext>
          </c:extLst>
        </c:ser>
        <c:dLbls>
          <c:showLegendKey val="0"/>
          <c:showVal val="0"/>
          <c:showCatName val="0"/>
          <c:showSerName val="0"/>
          <c:showPercent val="0"/>
          <c:showBubbleSize val="0"/>
        </c:dLbls>
        <c:axId val="1359493968"/>
        <c:axId val="1097880928"/>
      </c:scatterChart>
      <c:valAx>
        <c:axId val="1359493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ko-KR" altLang="en-US"/>
                  <a:t>판매가격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7880928"/>
        <c:crosses val="autoZero"/>
        <c:crossBetween val="midCat"/>
      </c:valAx>
      <c:valAx>
        <c:axId val="109788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ko-KR" altLang="en-US"/>
                  <a:t>매출액</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5949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8.png"/><Relationship Id="rId5" Type="http://schemas.openxmlformats.org/officeDocument/2006/relationships/image" Target="../media/image5.png"/><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image" Target="../media/image6.pn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596539</xdr:colOff>
      <xdr:row>46</xdr:row>
      <xdr:rowOff>124460</xdr:rowOff>
    </xdr:from>
    <xdr:to>
      <xdr:col>11</xdr:col>
      <xdr:colOff>284119</xdr:colOff>
      <xdr:row>64</xdr:row>
      <xdr:rowOff>135457</xdr:rowOff>
    </xdr:to>
    <xdr:pic>
      <xdr:nvPicPr>
        <xdr:cNvPr id="2" name="그림 1">
          <a:extLst>
            <a:ext uri="{FF2B5EF4-FFF2-40B4-BE49-F238E27FC236}">
              <a16:creationId xmlns:a16="http://schemas.microsoft.com/office/drawing/2014/main" id="{84A82593-CF07-4AF0-96EC-4F397F397D8A}"/>
            </a:ext>
          </a:extLst>
        </xdr:cNvPr>
        <xdr:cNvPicPr>
          <a:picLocks noChangeAspect="1"/>
        </xdr:cNvPicPr>
      </xdr:nvPicPr>
      <xdr:blipFill>
        <a:blip xmlns:r="http://schemas.openxmlformats.org/officeDocument/2006/relationships" r:embed="rId1"/>
        <a:stretch>
          <a:fillRect/>
        </a:stretch>
      </xdr:blipFill>
      <xdr:spPr>
        <a:xfrm>
          <a:off x="1271453" y="10139317"/>
          <a:ext cx="6480266" cy="3929854"/>
        </a:xfrm>
        <a:prstGeom prst="rect">
          <a:avLst/>
        </a:prstGeom>
      </xdr:spPr>
    </xdr:pic>
    <xdr:clientData/>
  </xdr:twoCellAnchor>
  <xdr:twoCellAnchor editAs="oneCell">
    <xdr:from>
      <xdr:col>1</xdr:col>
      <xdr:colOff>696806</xdr:colOff>
      <xdr:row>64</xdr:row>
      <xdr:rowOff>134620</xdr:rowOff>
    </xdr:from>
    <xdr:to>
      <xdr:col>11</xdr:col>
      <xdr:colOff>331599</xdr:colOff>
      <xdr:row>78</xdr:row>
      <xdr:rowOff>67149</xdr:rowOff>
    </xdr:to>
    <xdr:pic>
      <xdr:nvPicPr>
        <xdr:cNvPr id="3" name="그림 2">
          <a:extLst>
            <a:ext uri="{FF2B5EF4-FFF2-40B4-BE49-F238E27FC236}">
              <a16:creationId xmlns:a16="http://schemas.microsoft.com/office/drawing/2014/main" id="{E8087E04-1477-4864-ABAC-3098972EBD3E}"/>
            </a:ext>
          </a:extLst>
        </xdr:cNvPr>
        <xdr:cNvPicPr>
          <a:picLocks noChangeAspect="1"/>
        </xdr:cNvPicPr>
      </xdr:nvPicPr>
      <xdr:blipFill>
        <a:blip xmlns:r="http://schemas.openxmlformats.org/officeDocument/2006/relationships" r:embed="rId2"/>
        <a:stretch>
          <a:fillRect/>
        </a:stretch>
      </xdr:blipFill>
      <xdr:spPr>
        <a:xfrm>
          <a:off x="1365673" y="11141287"/>
          <a:ext cx="6374259" cy="3014395"/>
        </a:xfrm>
        <a:prstGeom prst="rect">
          <a:avLst/>
        </a:prstGeom>
      </xdr:spPr>
    </xdr:pic>
    <xdr:clientData/>
  </xdr:twoCellAnchor>
  <xdr:twoCellAnchor editAs="oneCell">
    <xdr:from>
      <xdr:col>13</xdr:col>
      <xdr:colOff>375286</xdr:colOff>
      <xdr:row>68</xdr:row>
      <xdr:rowOff>104776</xdr:rowOff>
    </xdr:from>
    <xdr:to>
      <xdr:col>19</xdr:col>
      <xdr:colOff>638176</xdr:colOff>
      <xdr:row>85</xdr:row>
      <xdr:rowOff>95251</xdr:rowOff>
    </xdr:to>
    <xdr:pic>
      <xdr:nvPicPr>
        <xdr:cNvPr id="4" name="그림 3">
          <a:extLst>
            <a:ext uri="{FF2B5EF4-FFF2-40B4-BE49-F238E27FC236}">
              <a16:creationId xmlns:a16="http://schemas.microsoft.com/office/drawing/2014/main" id="{F91BE872-F159-4C10-ADAE-B21D3F40380E}"/>
            </a:ext>
          </a:extLst>
        </xdr:cNvPr>
        <xdr:cNvPicPr>
          <a:picLocks noChangeAspect="1"/>
        </xdr:cNvPicPr>
      </xdr:nvPicPr>
      <xdr:blipFill>
        <a:blip xmlns:r="http://schemas.openxmlformats.org/officeDocument/2006/relationships" r:embed="rId3"/>
        <a:stretch>
          <a:fillRect/>
        </a:stretch>
      </xdr:blipFill>
      <xdr:spPr>
        <a:xfrm>
          <a:off x="9138286" y="15131416"/>
          <a:ext cx="4286250" cy="3747135"/>
        </a:xfrm>
        <a:prstGeom prst="rect">
          <a:avLst/>
        </a:prstGeom>
      </xdr:spPr>
    </xdr:pic>
    <xdr:clientData/>
  </xdr:twoCellAnchor>
  <xdr:twoCellAnchor editAs="oneCell">
    <xdr:from>
      <xdr:col>1</xdr:col>
      <xdr:colOff>251460</xdr:colOff>
      <xdr:row>5</xdr:row>
      <xdr:rowOff>0</xdr:rowOff>
    </xdr:from>
    <xdr:to>
      <xdr:col>14</xdr:col>
      <xdr:colOff>160019</xdr:colOff>
      <xdr:row>19</xdr:row>
      <xdr:rowOff>129540</xdr:rowOff>
    </xdr:to>
    <xdr:pic>
      <xdr:nvPicPr>
        <xdr:cNvPr id="5" name="그림 4">
          <a:extLst>
            <a:ext uri="{FF2B5EF4-FFF2-40B4-BE49-F238E27FC236}">
              <a16:creationId xmlns:a16="http://schemas.microsoft.com/office/drawing/2014/main" id="{BC142F24-5668-46E4-8A91-9783EF48A2B5}"/>
            </a:ext>
          </a:extLst>
        </xdr:cNvPr>
        <xdr:cNvPicPr>
          <a:picLocks noChangeAspect="1"/>
        </xdr:cNvPicPr>
      </xdr:nvPicPr>
      <xdr:blipFill>
        <a:blip xmlns:r="http://schemas.openxmlformats.org/officeDocument/2006/relationships" r:embed="rId4"/>
        <a:stretch>
          <a:fillRect/>
        </a:stretch>
      </xdr:blipFill>
      <xdr:spPr>
        <a:xfrm>
          <a:off x="922020" y="1104900"/>
          <a:ext cx="8671559" cy="3223260"/>
        </a:xfrm>
        <a:prstGeom prst="rect">
          <a:avLst/>
        </a:prstGeom>
      </xdr:spPr>
    </xdr:pic>
    <xdr:clientData/>
  </xdr:twoCellAnchor>
  <xdr:twoCellAnchor editAs="oneCell">
    <xdr:from>
      <xdr:col>1</xdr:col>
      <xdr:colOff>129540</xdr:colOff>
      <xdr:row>24</xdr:row>
      <xdr:rowOff>165462</xdr:rowOff>
    </xdr:from>
    <xdr:to>
      <xdr:col>6</xdr:col>
      <xdr:colOff>434339</xdr:colOff>
      <xdr:row>34</xdr:row>
      <xdr:rowOff>78722</xdr:rowOff>
    </xdr:to>
    <xdr:pic>
      <xdr:nvPicPr>
        <xdr:cNvPr id="7" name="그림 6">
          <a:extLst>
            <a:ext uri="{FF2B5EF4-FFF2-40B4-BE49-F238E27FC236}">
              <a16:creationId xmlns:a16="http://schemas.microsoft.com/office/drawing/2014/main" id="{58BD4C2E-C034-4BE1-8608-E82E9A494B46}"/>
            </a:ext>
          </a:extLst>
        </xdr:cNvPr>
        <xdr:cNvPicPr>
          <a:picLocks noChangeAspect="1"/>
        </xdr:cNvPicPr>
      </xdr:nvPicPr>
      <xdr:blipFill>
        <a:blip xmlns:r="http://schemas.openxmlformats.org/officeDocument/2006/relationships" r:embed="rId5"/>
        <a:stretch>
          <a:fillRect/>
        </a:stretch>
      </xdr:blipFill>
      <xdr:spPr>
        <a:xfrm>
          <a:off x="804454" y="5390605"/>
          <a:ext cx="3722914" cy="2090403"/>
        </a:xfrm>
        <a:prstGeom prst="rect">
          <a:avLst/>
        </a:prstGeom>
      </xdr:spPr>
    </xdr:pic>
    <xdr:clientData/>
  </xdr:twoCellAnchor>
  <xdr:twoCellAnchor>
    <xdr:from>
      <xdr:col>15</xdr:col>
      <xdr:colOff>381001</xdr:colOff>
      <xdr:row>101</xdr:row>
      <xdr:rowOff>70758</xdr:rowOff>
    </xdr:from>
    <xdr:to>
      <xdr:col>28</xdr:col>
      <xdr:colOff>276225</xdr:colOff>
      <xdr:row>119</xdr:row>
      <xdr:rowOff>137432</xdr:rowOff>
    </xdr:to>
    <xdr:graphicFrame macro="">
      <xdr:nvGraphicFramePr>
        <xdr:cNvPr id="8" name="차트 7">
          <a:extLst>
            <a:ext uri="{FF2B5EF4-FFF2-40B4-BE49-F238E27FC236}">
              <a16:creationId xmlns:a16="http://schemas.microsoft.com/office/drawing/2014/main" id="{FEE0E1BB-5052-487C-B138-C0EABD5F8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247650</xdr:colOff>
      <xdr:row>120</xdr:row>
      <xdr:rowOff>47627</xdr:rowOff>
    </xdr:from>
    <xdr:to>
      <xdr:col>28</xdr:col>
      <xdr:colOff>457200</xdr:colOff>
      <xdr:row>138</xdr:row>
      <xdr:rowOff>123828</xdr:rowOff>
    </xdr:to>
    <xdr:graphicFrame macro="">
      <xdr:nvGraphicFramePr>
        <xdr:cNvPr id="10" name="차트 9">
          <a:extLst>
            <a:ext uri="{FF2B5EF4-FFF2-40B4-BE49-F238E27FC236}">
              <a16:creationId xmlns:a16="http://schemas.microsoft.com/office/drawing/2014/main" id="{939B0B5C-B64F-44EA-8BDF-73E69426D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243840</xdr:colOff>
      <xdr:row>139</xdr:row>
      <xdr:rowOff>106679</xdr:rowOff>
    </xdr:from>
    <xdr:to>
      <xdr:col>28</xdr:col>
      <xdr:colOff>320040</xdr:colOff>
      <xdr:row>159</xdr:row>
      <xdr:rowOff>76200</xdr:rowOff>
    </xdr:to>
    <xdr:graphicFrame macro="">
      <xdr:nvGraphicFramePr>
        <xdr:cNvPr id="9" name="차트 8">
          <a:extLst>
            <a:ext uri="{FF2B5EF4-FFF2-40B4-BE49-F238E27FC236}">
              <a16:creationId xmlns:a16="http://schemas.microsoft.com/office/drawing/2014/main" id="{D42CCB99-1815-4F61-9B5F-043EBF2CB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536664</xdr:colOff>
      <xdr:row>162</xdr:row>
      <xdr:rowOff>32656</xdr:rowOff>
    </xdr:from>
    <xdr:to>
      <xdr:col>21</xdr:col>
      <xdr:colOff>500741</xdr:colOff>
      <xdr:row>174</xdr:row>
      <xdr:rowOff>174171</xdr:rowOff>
    </xdr:to>
    <xdr:pic>
      <xdr:nvPicPr>
        <xdr:cNvPr id="6" name="그림 5">
          <a:extLst>
            <a:ext uri="{FF2B5EF4-FFF2-40B4-BE49-F238E27FC236}">
              <a16:creationId xmlns:a16="http://schemas.microsoft.com/office/drawing/2014/main" id="{A8EF4D4E-D328-4F35-9BEE-28FDBE16598F}"/>
            </a:ext>
          </a:extLst>
        </xdr:cNvPr>
        <xdr:cNvPicPr>
          <a:picLocks noChangeAspect="1"/>
        </xdr:cNvPicPr>
      </xdr:nvPicPr>
      <xdr:blipFill>
        <a:blip xmlns:r="http://schemas.openxmlformats.org/officeDocument/2006/relationships" r:embed="rId9"/>
        <a:stretch>
          <a:fillRect/>
        </a:stretch>
      </xdr:blipFill>
      <xdr:spPr>
        <a:xfrm>
          <a:off x="10703921" y="35302370"/>
          <a:ext cx="4013563" cy="2754087"/>
        </a:xfrm>
        <a:prstGeom prst="rect">
          <a:avLst/>
        </a:prstGeom>
      </xdr:spPr>
    </xdr:pic>
    <xdr:clientData/>
  </xdr:twoCellAnchor>
  <xdr:twoCellAnchor editAs="oneCell">
    <xdr:from>
      <xdr:col>15</xdr:col>
      <xdr:colOff>489857</xdr:colOff>
      <xdr:row>180</xdr:row>
      <xdr:rowOff>21772</xdr:rowOff>
    </xdr:from>
    <xdr:to>
      <xdr:col>22</xdr:col>
      <xdr:colOff>664029</xdr:colOff>
      <xdr:row>196</xdr:row>
      <xdr:rowOff>187448</xdr:rowOff>
    </xdr:to>
    <xdr:pic>
      <xdr:nvPicPr>
        <xdr:cNvPr id="12" name="그림 11">
          <a:extLst>
            <a:ext uri="{FF2B5EF4-FFF2-40B4-BE49-F238E27FC236}">
              <a16:creationId xmlns:a16="http://schemas.microsoft.com/office/drawing/2014/main" id="{696A1B2A-2D0F-44EA-B87A-2AA236F11CE5}"/>
            </a:ext>
          </a:extLst>
        </xdr:cNvPr>
        <xdr:cNvPicPr>
          <a:picLocks noChangeAspect="1"/>
        </xdr:cNvPicPr>
      </xdr:nvPicPr>
      <xdr:blipFill>
        <a:blip xmlns:r="http://schemas.openxmlformats.org/officeDocument/2006/relationships" r:embed="rId10"/>
        <a:stretch>
          <a:fillRect/>
        </a:stretch>
      </xdr:blipFill>
      <xdr:spPr>
        <a:xfrm>
          <a:off x="10657114" y="39210343"/>
          <a:ext cx="4898572" cy="3649105"/>
        </a:xfrm>
        <a:prstGeom prst="rect">
          <a:avLst/>
        </a:prstGeom>
      </xdr:spPr>
    </xdr:pic>
    <xdr:clientData/>
  </xdr:twoCellAnchor>
  <xdr:twoCellAnchor editAs="oneCell">
    <xdr:from>
      <xdr:col>15</xdr:col>
      <xdr:colOff>195943</xdr:colOff>
      <xdr:row>200</xdr:row>
      <xdr:rowOff>163286</xdr:rowOff>
    </xdr:from>
    <xdr:to>
      <xdr:col>28</xdr:col>
      <xdr:colOff>164614</xdr:colOff>
      <xdr:row>223</xdr:row>
      <xdr:rowOff>42848</xdr:rowOff>
    </xdr:to>
    <xdr:pic>
      <xdr:nvPicPr>
        <xdr:cNvPr id="11" name="그림 10">
          <a:extLst>
            <a:ext uri="{FF2B5EF4-FFF2-40B4-BE49-F238E27FC236}">
              <a16:creationId xmlns:a16="http://schemas.microsoft.com/office/drawing/2014/main" id="{D69C9B99-23AF-4055-A3EE-71D3965395F4}"/>
            </a:ext>
          </a:extLst>
        </xdr:cNvPr>
        <xdr:cNvPicPr>
          <a:picLocks noChangeAspect="1"/>
        </xdr:cNvPicPr>
      </xdr:nvPicPr>
      <xdr:blipFill>
        <a:blip xmlns:r="http://schemas.openxmlformats.org/officeDocument/2006/relationships" r:embed="rId11"/>
        <a:stretch>
          <a:fillRect/>
        </a:stretch>
      </xdr:blipFill>
      <xdr:spPr>
        <a:xfrm>
          <a:off x="10363200" y="43706143"/>
          <a:ext cx="8742557" cy="4886991"/>
        </a:xfrm>
        <a:prstGeom prst="rect">
          <a:avLst/>
        </a:prstGeom>
      </xdr:spPr>
    </xdr:pic>
    <xdr:clientData/>
  </xdr:twoCellAnchor>
  <xdr:twoCellAnchor>
    <xdr:from>
      <xdr:col>2</xdr:col>
      <xdr:colOff>90351</xdr:colOff>
      <xdr:row>257</xdr:row>
      <xdr:rowOff>163285</xdr:rowOff>
    </xdr:from>
    <xdr:to>
      <xdr:col>11</xdr:col>
      <xdr:colOff>76200</xdr:colOff>
      <xdr:row>274</xdr:row>
      <xdr:rowOff>32656</xdr:rowOff>
    </xdr:to>
    <xdr:graphicFrame macro="">
      <xdr:nvGraphicFramePr>
        <xdr:cNvPr id="13" name="차트 12">
          <a:extLst>
            <a:ext uri="{FF2B5EF4-FFF2-40B4-BE49-F238E27FC236}">
              <a16:creationId xmlns:a16="http://schemas.microsoft.com/office/drawing/2014/main" id="{015079C9-26D7-42B0-87BF-5E9E698AC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16</xdr:col>
      <xdr:colOff>238125</xdr:colOff>
      <xdr:row>241</xdr:row>
      <xdr:rowOff>85725</xdr:rowOff>
    </xdr:from>
    <xdr:to>
      <xdr:col>23</xdr:col>
      <xdr:colOff>196616</xdr:colOff>
      <xdr:row>255</xdr:row>
      <xdr:rowOff>66939</xdr:rowOff>
    </xdr:to>
    <xdr:pic>
      <xdr:nvPicPr>
        <xdr:cNvPr id="15" name="그림 14">
          <a:extLst>
            <a:ext uri="{FF2B5EF4-FFF2-40B4-BE49-F238E27FC236}">
              <a16:creationId xmlns:a16="http://schemas.microsoft.com/office/drawing/2014/main" id="{1E9297F1-E72B-4CB9-9E05-E8563E41B07B}"/>
            </a:ext>
          </a:extLst>
        </xdr:cNvPr>
        <xdr:cNvPicPr>
          <a:picLocks noChangeAspect="1"/>
        </xdr:cNvPicPr>
      </xdr:nvPicPr>
      <xdr:blipFill>
        <a:blip xmlns:r="http://schemas.openxmlformats.org/officeDocument/2006/relationships" r:embed="rId13"/>
        <a:stretch>
          <a:fillRect/>
        </a:stretch>
      </xdr:blipFill>
      <xdr:spPr>
        <a:xfrm>
          <a:off x="10953750" y="52882800"/>
          <a:ext cx="4625741" cy="3048264"/>
        </a:xfrm>
        <a:prstGeom prst="rect">
          <a:avLst/>
        </a:prstGeom>
      </xdr:spPr>
    </xdr:pic>
    <xdr:clientData/>
  </xdr:twoCellAnchor>
  <xdr:twoCellAnchor editAs="oneCell">
    <xdr:from>
      <xdr:col>15</xdr:col>
      <xdr:colOff>457200</xdr:colOff>
      <xdr:row>306</xdr:row>
      <xdr:rowOff>161925</xdr:rowOff>
    </xdr:from>
    <xdr:to>
      <xdr:col>24</xdr:col>
      <xdr:colOff>179566</xdr:colOff>
      <xdr:row>309</xdr:row>
      <xdr:rowOff>114353</xdr:rowOff>
    </xdr:to>
    <xdr:pic>
      <xdr:nvPicPr>
        <xdr:cNvPr id="16" name="그림 15">
          <a:extLst>
            <a:ext uri="{FF2B5EF4-FFF2-40B4-BE49-F238E27FC236}">
              <a16:creationId xmlns:a16="http://schemas.microsoft.com/office/drawing/2014/main" id="{7F5B3D9F-2CDF-4786-A95C-B9179C4DBF08}"/>
            </a:ext>
          </a:extLst>
        </xdr:cNvPr>
        <xdr:cNvPicPr>
          <a:picLocks noChangeAspect="1"/>
        </xdr:cNvPicPr>
      </xdr:nvPicPr>
      <xdr:blipFill>
        <a:blip xmlns:r="http://schemas.openxmlformats.org/officeDocument/2006/relationships" r:embed="rId14"/>
        <a:stretch>
          <a:fillRect/>
        </a:stretch>
      </xdr:blipFill>
      <xdr:spPr>
        <a:xfrm>
          <a:off x="10506075" y="67198875"/>
          <a:ext cx="5723116" cy="60965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today.co.kr/news/view/2303661" TargetMode="External"/><Relationship Id="rId2" Type="http://schemas.openxmlformats.org/officeDocument/2006/relationships/hyperlink" Target="https://www.e4ds.com/sub_view.asp?ch=5&amp;t=0&amp;idx=18660" TargetMode="External"/><Relationship Id="rId1" Type="http://schemas.openxmlformats.org/officeDocument/2006/relationships/hyperlink" Target="https://www.todayenergy.kr/news/articleView.html?idxno=256207"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17A35-DC93-4C2F-9A45-5B0711018C7B}">
  <dimension ref="C3:T54"/>
  <sheetViews>
    <sheetView zoomScale="80" zoomScaleNormal="80" workbookViewId="0">
      <selection sqref="A1:XFD1048576"/>
    </sheetView>
  </sheetViews>
  <sheetFormatPr defaultRowHeight="17.399999999999999" x14ac:dyDescent="0.4"/>
  <cols>
    <col min="1" max="1" width="8.796875" style="96" customWidth="1"/>
    <col min="2" max="16384" width="8.796875" style="96"/>
  </cols>
  <sheetData>
    <row r="3" spans="3:20" x14ac:dyDescent="0.4">
      <c r="C3" s="97"/>
      <c r="D3" s="97"/>
      <c r="E3" s="97"/>
      <c r="F3" s="97"/>
      <c r="G3" s="97"/>
      <c r="H3" s="97"/>
      <c r="I3" s="97"/>
      <c r="J3" s="97"/>
      <c r="K3" s="97"/>
      <c r="L3" s="97"/>
      <c r="M3" s="97"/>
      <c r="N3" s="97"/>
      <c r="O3" s="97"/>
      <c r="P3" s="97"/>
      <c r="Q3" s="99" t="s">
        <v>375</v>
      </c>
      <c r="R3" s="99"/>
      <c r="S3" s="99"/>
      <c r="T3" s="97"/>
    </row>
    <row r="4" spans="3:20" x14ac:dyDescent="0.4">
      <c r="C4" s="97"/>
      <c r="D4" s="120" t="s">
        <v>282</v>
      </c>
      <c r="E4" s="120"/>
      <c r="F4" s="122" t="s">
        <v>312</v>
      </c>
      <c r="G4" s="122"/>
      <c r="H4" s="122"/>
      <c r="I4" s="97"/>
      <c r="J4" s="97"/>
      <c r="K4" s="97"/>
      <c r="L4" s="97"/>
      <c r="M4" s="97"/>
      <c r="N4" s="97"/>
      <c r="O4" s="97"/>
      <c r="P4" s="97"/>
      <c r="Q4" s="99" t="s">
        <v>376</v>
      </c>
      <c r="R4" s="99"/>
      <c r="S4" s="99"/>
      <c r="T4" s="97"/>
    </row>
    <row r="5" spans="3:20" x14ac:dyDescent="0.4">
      <c r="C5" s="97"/>
      <c r="D5" s="120"/>
      <c r="E5" s="120"/>
      <c r="F5" s="122"/>
      <c r="G5" s="122"/>
      <c r="H5" s="122"/>
      <c r="I5" s="97"/>
      <c r="J5" s="97"/>
      <c r="K5" s="97"/>
      <c r="L5" s="97"/>
      <c r="M5" s="97"/>
      <c r="N5" s="97"/>
      <c r="O5" s="97"/>
      <c r="P5" s="97"/>
      <c r="Q5" s="99" t="s">
        <v>345</v>
      </c>
      <c r="R5" s="99"/>
      <c r="S5" s="99"/>
      <c r="T5" s="97"/>
    </row>
    <row r="6" spans="3:20" x14ac:dyDescent="0.4">
      <c r="C6" s="97"/>
      <c r="D6" s="97"/>
      <c r="E6" s="97"/>
      <c r="F6" s="97"/>
      <c r="G6" s="97"/>
      <c r="H6" s="97"/>
      <c r="I6" s="97"/>
      <c r="J6" s="97"/>
      <c r="K6" s="97"/>
      <c r="L6" s="97"/>
      <c r="M6" s="97"/>
      <c r="N6" s="97"/>
      <c r="O6" s="97"/>
      <c r="P6" s="97"/>
      <c r="Q6" s="97"/>
      <c r="R6" s="97"/>
      <c r="S6" s="97"/>
      <c r="T6" s="97"/>
    </row>
    <row r="7" spans="3:20" x14ac:dyDescent="0.4">
      <c r="C7" s="97"/>
      <c r="D7" s="101" t="s">
        <v>377</v>
      </c>
      <c r="E7" s="98"/>
      <c r="F7" s="98"/>
      <c r="G7" s="98"/>
      <c r="H7" s="98"/>
      <c r="I7" s="98"/>
      <c r="J7" s="98"/>
      <c r="K7" s="98"/>
      <c r="L7" s="98"/>
      <c r="M7" s="98"/>
      <c r="N7" s="98"/>
      <c r="O7" s="98"/>
      <c r="P7" s="98"/>
      <c r="Q7" s="98"/>
      <c r="R7" s="98"/>
      <c r="S7" s="98"/>
      <c r="T7" s="97"/>
    </row>
    <row r="8" spans="3:20" x14ac:dyDescent="0.4">
      <c r="C8" s="97"/>
      <c r="D8" s="101" t="s">
        <v>378</v>
      </c>
      <c r="E8" s="98"/>
      <c r="F8" s="98"/>
      <c r="G8" s="98"/>
      <c r="H8" s="98"/>
      <c r="I8" s="98"/>
      <c r="J8" s="98"/>
      <c r="K8" s="98"/>
      <c r="L8" s="98"/>
      <c r="M8" s="98"/>
      <c r="N8" s="98"/>
      <c r="O8" s="98"/>
      <c r="P8" s="98"/>
      <c r="Q8" s="98"/>
      <c r="R8" s="98"/>
      <c r="S8" s="98"/>
      <c r="T8" s="97"/>
    </row>
    <row r="9" spans="3:20" x14ac:dyDescent="0.4">
      <c r="C9" s="97"/>
      <c r="D9" s="101" t="s">
        <v>379</v>
      </c>
      <c r="E9" s="98"/>
      <c r="F9" s="98"/>
      <c r="G9" s="98"/>
      <c r="H9" s="98"/>
      <c r="I9" s="98"/>
      <c r="J9" s="98"/>
      <c r="K9" s="98"/>
      <c r="L9" s="98"/>
      <c r="M9" s="98"/>
      <c r="N9" s="98"/>
      <c r="O9" s="98"/>
      <c r="P9" s="98"/>
      <c r="Q9" s="98"/>
      <c r="R9" s="98"/>
      <c r="S9" s="98"/>
      <c r="T9" s="97"/>
    </row>
    <row r="10" spans="3:20" x14ac:dyDescent="0.4">
      <c r="C10" s="97"/>
      <c r="D10" s="100" t="s">
        <v>380</v>
      </c>
      <c r="E10" s="98"/>
      <c r="F10" s="98"/>
      <c r="G10" s="98"/>
      <c r="H10" s="98"/>
      <c r="I10" s="98"/>
      <c r="J10" s="98"/>
      <c r="K10" s="98"/>
      <c r="L10" s="98"/>
      <c r="M10" s="98"/>
      <c r="N10" s="98"/>
      <c r="O10" s="98"/>
      <c r="P10" s="98"/>
      <c r="Q10" s="98"/>
      <c r="R10" s="98"/>
      <c r="S10" s="98"/>
      <c r="T10" s="97"/>
    </row>
    <row r="11" spans="3:20" x14ac:dyDescent="0.4">
      <c r="C11" s="97"/>
      <c r="D11" s="98" t="s">
        <v>240</v>
      </c>
      <c r="E11" s="98"/>
      <c r="F11" s="98"/>
      <c r="G11" s="98"/>
      <c r="H11" s="98"/>
      <c r="I11" s="98"/>
      <c r="J11" s="98"/>
      <c r="K11" s="98"/>
      <c r="L11" s="98"/>
      <c r="M11" s="98"/>
      <c r="N11" s="98"/>
      <c r="O11" s="98"/>
      <c r="P11" s="98"/>
      <c r="Q11" s="98"/>
      <c r="R11" s="98"/>
      <c r="S11" s="98"/>
      <c r="T11" s="97"/>
    </row>
    <row r="12" spans="3:20" x14ac:dyDescent="0.4">
      <c r="C12" s="97"/>
      <c r="D12" s="98" t="s">
        <v>241</v>
      </c>
      <c r="E12" s="98"/>
      <c r="F12" s="98"/>
      <c r="G12" s="98"/>
      <c r="H12" s="98"/>
      <c r="I12" s="98"/>
      <c r="J12" s="98"/>
      <c r="K12" s="98"/>
      <c r="L12" s="98"/>
      <c r="M12" s="98"/>
      <c r="N12" s="98"/>
      <c r="O12" s="98"/>
      <c r="P12" s="98"/>
      <c r="Q12" s="98"/>
      <c r="R12" s="98"/>
      <c r="S12" s="98"/>
      <c r="T12" s="97"/>
    </row>
    <row r="13" spans="3:20" x14ac:dyDescent="0.4">
      <c r="C13" s="97"/>
      <c r="D13" s="101" t="s">
        <v>381</v>
      </c>
      <c r="E13" s="98"/>
      <c r="F13" s="98"/>
      <c r="G13" s="98"/>
      <c r="H13" s="98"/>
      <c r="I13" s="98"/>
      <c r="J13" s="98"/>
      <c r="K13" s="98"/>
      <c r="L13" s="98"/>
      <c r="M13" s="98"/>
      <c r="N13" s="98"/>
      <c r="O13" s="98"/>
      <c r="P13" s="98"/>
      <c r="Q13" s="98"/>
      <c r="R13" s="98"/>
      <c r="S13" s="98"/>
      <c r="T13" s="97"/>
    </row>
    <row r="14" spans="3:20" x14ac:dyDescent="0.4">
      <c r="C14" s="97"/>
      <c r="D14" s="98"/>
      <c r="E14" s="98"/>
      <c r="F14" s="98"/>
      <c r="G14" s="98"/>
      <c r="H14" s="98"/>
      <c r="I14" s="98"/>
      <c r="J14" s="98"/>
      <c r="K14" s="98"/>
      <c r="L14" s="98"/>
      <c r="M14" s="98"/>
      <c r="N14" s="98"/>
      <c r="O14" s="98"/>
      <c r="P14" s="98"/>
      <c r="Q14" s="98"/>
      <c r="R14" s="98"/>
      <c r="S14" s="98"/>
      <c r="T14" s="97"/>
    </row>
    <row r="15" spans="3:20" x14ac:dyDescent="0.4">
      <c r="C15" s="97"/>
      <c r="D15" s="98"/>
      <c r="E15" s="98"/>
      <c r="F15" s="98"/>
      <c r="G15" s="98"/>
      <c r="H15" s="98"/>
      <c r="I15" s="98"/>
      <c r="J15" s="98"/>
      <c r="K15" s="98"/>
      <c r="L15" s="98"/>
      <c r="M15" s="98"/>
      <c r="N15" s="98"/>
      <c r="O15" s="98"/>
      <c r="P15" s="98"/>
      <c r="Q15" s="98"/>
      <c r="R15" s="98"/>
      <c r="S15" s="98"/>
      <c r="T15" s="97"/>
    </row>
    <row r="16" spans="3:20" x14ac:dyDescent="0.4">
      <c r="C16" s="97"/>
      <c r="D16" s="121" t="s">
        <v>242</v>
      </c>
      <c r="E16" s="121"/>
      <c r="F16" s="121"/>
      <c r="G16" s="97"/>
      <c r="H16" s="97"/>
      <c r="I16" s="97"/>
      <c r="J16" s="97"/>
      <c r="K16" s="97"/>
      <c r="L16" s="97"/>
      <c r="M16" s="97"/>
      <c r="N16" s="97"/>
      <c r="O16" s="97"/>
      <c r="P16" s="97"/>
      <c r="Q16" s="97"/>
      <c r="R16" s="97"/>
      <c r="S16" s="97"/>
      <c r="T16" s="97"/>
    </row>
    <row r="17" spans="3:20" x14ac:dyDescent="0.4">
      <c r="C17" s="97"/>
      <c r="D17" s="121"/>
      <c r="E17" s="121"/>
      <c r="F17" s="121"/>
      <c r="G17" s="97"/>
      <c r="H17" s="97"/>
      <c r="I17" s="97"/>
      <c r="J17" s="97"/>
      <c r="K17" s="97"/>
      <c r="L17" s="97"/>
      <c r="M17" s="97"/>
      <c r="N17" s="97"/>
      <c r="O17" s="97"/>
      <c r="P17" s="97"/>
      <c r="Q17" s="97"/>
      <c r="R17" s="97"/>
      <c r="S17" s="97"/>
      <c r="T17" s="97"/>
    </row>
    <row r="18" spans="3:20" x14ac:dyDescent="0.4">
      <c r="C18" s="97"/>
      <c r="D18" s="97"/>
      <c r="E18" s="97"/>
      <c r="F18" s="97"/>
      <c r="G18" s="97"/>
      <c r="H18" s="97"/>
      <c r="I18" s="97"/>
      <c r="J18" s="97"/>
      <c r="K18" s="97"/>
      <c r="L18" s="97"/>
      <c r="M18" s="97"/>
      <c r="N18" s="97"/>
      <c r="O18" s="97"/>
      <c r="P18" s="97"/>
      <c r="Q18" s="97"/>
      <c r="R18" s="97"/>
      <c r="S18" s="97"/>
      <c r="T18" s="97"/>
    </row>
    <row r="19" spans="3:20" x14ac:dyDescent="0.4">
      <c r="C19" s="97"/>
      <c r="D19" s="97" t="s">
        <v>247</v>
      </c>
      <c r="E19" s="97"/>
      <c r="F19" s="97"/>
      <c r="G19" s="97"/>
      <c r="H19" s="97"/>
      <c r="I19" s="97"/>
      <c r="J19" s="97"/>
      <c r="K19" s="97"/>
      <c r="L19" s="97"/>
      <c r="M19" s="97"/>
      <c r="N19" s="97"/>
      <c r="O19" s="97"/>
      <c r="P19" s="97"/>
      <c r="Q19" s="97"/>
      <c r="R19" s="97"/>
      <c r="S19" s="97"/>
      <c r="T19" s="97"/>
    </row>
    <row r="20" spans="3:20" x14ac:dyDescent="0.4">
      <c r="C20" s="97"/>
      <c r="D20" s="97" t="s">
        <v>243</v>
      </c>
      <c r="E20" s="97"/>
      <c r="F20" s="97"/>
      <c r="G20" s="97"/>
      <c r="H20" s="97"/>
      <c r="I20" s="97"/>
      <c r="J20" s="97"/>
      <c r="K20" s="97"/>
      <c r="L20" s="97"/>
      <c r="M20" s="97"/>
      <c r="N20" s="97"/>
      <c r="O20" s="97"/>
      <c r="P20" s="97"/>
      <c r="Q20" s="97"/>
      <c r="R20" s="97"/>
      <c r="S20" s="97"/>
      <c r="T20" s="97"/>
    </row>
    <row r="21" spans="3:20" x14ac:dyDescent="0.4">
      <c r="C21" s="97"/>
      <c r="D21" s="97" t="s">
        <v>244</v>
      </c>
      <c r="E21" s="97"/>
      <c r="F21" s="97"/>
      <c r="G21" s="97"/>
      <c r="H21" s="97"/>
      <c r="I21" s="97"/>
      <c r="J21" s="97"/>
      <c r="K21" s="97"/>
      <c r="L21" s="97"/>
      <c r="M21" s="97"/>
      <c r="N21" s="97"/>
      <c r="O21" s="97"/>
      <c r="P21" s="97"/>
      <c r="Q21" s="97"/>
      <c r="R21" s="97"/>
      <c r="S21" s="97"/>
      <c r="T21" s="97"/>
    </row>
    <row r="22" spans="3:20" x14ac:dyDescent="0.4">
      <c r="C22" s="97"/>
      <c r="D22" s="97"/>
      <c r="E22" s="97"/>
      <c r="F22" s="97"/>
      <c r="G22" s="97"/>
      <c r="H22" s="97"/>
      <c r="I22" s="97"/>
      <c r="J22" s="97"/>
      <c r="K22" s="97"/>
      <c r="L22" s="97"/>
      <c r="M22" s="97"/>
      <c r="N22" s="97"/>
      <c r="O22" s="97"/>
      <c r="P22" s="97"/>
      <c r="Q22" s="97"/>
      <c r="R22" s="97"/>
      <c r="S22" s="97"/>
      <c r="T22" s="97"/>
    </row>
    <row r="23" spans="3:20" x14ac:dyDescent="0.4">
      <c r="C23" s="97"/>
      <c r="D23" s="97" t="s">
        <v>246</v>
      </c>
      <c r="E23" s="97"/>
      <c r="F23" s="97"/>
      <c r="G23" s="97"/>
      <c r="H23" s="97"/>
      <c r="I23" s="97"/>
      <c r="J23" s="97"/>
      <c r="K23" s="97"/>
      <c r="L23" s="97"/>
      <c r="M23" s="97"/>
      <c r="N23" s="97"/>
      <c r="O23" s="97"/>
      <c r="P23" s="97"/>
      <c r="Q23" s="97"/>
      <c r="R23" s="97"/>
      <c r="S23" s="97"/>
      <c r="T23" s="97"/>
    </row>
    <row r="24" spans="3:20" x14ac:dyDescent="0.4">
      <c r="C24" s="97"/>
      <c r="D24" s="97" t="s">
        <v>245</v>
      </c>
      <c r="E24" s="97"/>
      <c r="F24" s="97"/>
      <c r="G24" s="97"/>
      <c r="H24" s="97"/>
      <c r="I24" s="97"/>
      <c r="J24" s="97"/>
      <c r="K24" s="97"/>
      <c r="L24" s="97"/>
      <c r="M24" s="97"/>
      <c r="N24" s="97"/>
      <c r="O24" s="97"/>
      <c r="P24" s="97"/>
      <c r="Q24" s="97"/>
      <c r="R24" s="97"/>
      <c r="S24" s="97"/>
      <c r="T24" s="97"/>
    </row>
    <row r="25" spans="3:20" x14ac:dyDescent="0.4">
      <c r="C25" s="97"/>
      <c r="D25" s="100" t="s">
        <v>248</v>
      </c>
      <c r="E25" s="97"/>
      <c r="F25" s="97"/>
      <c r="G25" s="97"/>
      <c r="H25" s="97"/>
      <c r="I25" s="97"/>
      <c r="J25" s="97"/>
      <c r="K25" s="97"/>
      <c r="L25" s="97"/>
      <c r="M25" s="97"/>
      <c r="N25" s="97"/>
      <c r="O25" s="97"/>
      <c r="P25" s="97"/>
      <c r="Q25" s="97"/>
      <c r="R25" s="97"/>
      <c r="S25" s="97"/>
      <c r="T25" s="97"/>
    </row>
    <row r="26" spans="3:20" x14ac:dyDescent="0.4">
      <c r="C26" s="97"/>
      <c r="D26" s="97"/>
      <c r="E26" s="97"/>
      <c r="F26" s="97"/>
      <c r="G26" s="97"/>
      <c r="H26" s="97"/>
      <c r="I26" s="97"/>
      <c r="J26" s="97"/>
      <c r="K26" s="97"/>
      <c r="L26" s="97"/>
      <c r="M26" s="97"/>
      <c r="N26" s="97"/>
      <c r="O26" s="97"/>
      <c r="P26" s="97"/>
      <c r="Q26" s="97"/>
      <c r="R26" s="97"/>
      <c r="S26" s="97"/>
      <c r="T26" s="97"/>
    </row>
    <row r="27" spans="3:20" x14ac:dyDescent="0.4">
      <c r="C27" s="97"/>
      <c r="D27" s="97" t="s">
        <v>249</v>
      </c>
      <c r="E27" s="97"/>
      <c r="F27" s="97"/>
      <c r="G27" s="97"/>
      <c r="H27" s="97"/>
      <c r="I27" s="97"/>
      <c r="J27" s="97"/>
      <c r="K27" s="97"/>
      <c r="L27" s="97"/>
      <c r="M27" s="97"/>
      <c r="N27" s="97"/>
      <c r="O27" s="97"/>
      <c r="P27" s="97"/>
      <c r="Q27" s="97"/>
      <c r="R27" s="97"/>
      <c r="S27" s="97"/>
      <c r="T27" s="97"/>
    </row>
    <row r="28" spans="3:20" x14ac:dyDescent="0.4">
      <c r="C28" s="97"/>
      <c r="D28" s="97" t="s">
        <v>250</v>
      </c>
      <c r="E28" s="97"/>
      <c r="F28" s="97"/>
      <c r="G28" s="97"/>
      <c r="H28" s="97"/>
      <c r="I28" s="97"/>
      <c r="J28" s="97"/>
      <c r="K28" s="97"/>
      <c r="L28" s="97"/>
      <c r="M28" s="97"/>
      <c r="N28" s="97"/>
      <c r="O28" s="97"/>
      <c r="P28" s="97"/>
      <c r="Q28" s="97"/>
      <c r="R28" s="97"/>
      <c r="S28" s="97"/>
      <c r="T28" s="97"/>
    </row>
    <row r="29" spans="3:20" x14ac:dyDescent="0.4">
      <c r="C29" s="97"/>
      <c r="D29" s="97" t="s">
        <v>251</v>
      </c>
      <c r="E29" s="97"/>
      <c r="F29" s="97"/>
      <c r="G29" s="97"/>
      <c r="H29" s="97"/>
      <c r="I29" s="97"/>
      <c r="J29" s="97"/>
      <c r="K29" s="97"/>
      <c r="L29" s="97"/>
      <c r="M29" s="97"/>
      <c r="N29" s="97"/>
      <c r="O29" s="97"/>
      <c r="P29" s="97"/>
      <c r="Q29" s="97"/>
      <c r="R29" s="97"/>
      <c r="S29" s="97"/>
      <c r="T29" s="97"/>
    </row>
    <row r="30" spans="3:20" x14ac:dyDescent="0.4">
      <c r="C30" s="97"/>
      <c r="D30" s="97"/>
      <c r="E30" s="97"/>
      <c r="F30" s="97"/>
      <c r="G30" s="97"/>
      <c r="H30" s="97"/>
      <c r="I30" s="97"/>
      <c r="J30" s="97"/>
      <c r="K30" s="97"/>
      <c r="L30" s="97"/>
      <c r="M30" s="97"/>
      <c r="N30" s="97"/>
      <c r="O30" s="97"/>
      <c r="P30" s="97"/>
      <c r="Q30" s="97"/>
      <c r="R30" s="97"/>
      <c r="S30" s="97"/>
      <c r="T30" s="97"/>
    </row>
    <row r="31" spans="3:20" x14ac:dyDescent="0.4">
      <c r="C31" s="97"/>
      <c r="D31" s="119" t="s">
        <v>252</v>
      </c>
      <c r="E31" s="119"/>
      <c r="F31" s="119"/>
      <c r="G31" s="97"/>
      <c r="H31" s="97"/>
      <c r="I31" s="97"/>
      <c r="J31" s="97"/>
      <c r="K31" s="97"/>
      <c r="L31" s="97"/>
      <c r="M31" s="97"/>
      <c r="N31" s="97"/>
      <c r="O31" s="97"/>
      <c r="P31" s="97"/>
      <c r="Q31" s="97"/>
      <c r="R31" s="97"/>
      <c r="S31" s="97"/>
      <c r="T31" s="97"/>
    </row>
    <row r="32" spans="3:20" x14ac:dyDescent="0.4">
      <c r="C32" s="97"/>
      <c r="D32" s="119"/>
      <c r="E32" s="119"/>
      <c r="F32" s="119"/>
      <c r="G32" s="97"/>
      <c r="H32" s="97"/>
      <c r="I32" s="97"/>
      <c r="J32" s="97"/>
      <c r="K32" s="97"/>
      <c r="L32" s="97"/>
      <c r="M32" s="97"/>
      <c r="N32" s="97"/>
      <c r="O32" s="97"/>
      <c r="P32" s="97"/>
      <c r="Q32" s="97"/>
      <c r="R32" s="97"/>
      <c r="S32" s="97"/>
      <c r="T32" s="97"/>
    </row>
    <row r="33" spans="3:20" x14ac:dyDescent="0.4">
      <c r="C33" s="97"/>
      <c r="D33" s="97"/>
      <c r="E33" s="97"/>
      <c r="F33" s="97"/>
      <c r="G33" s="97"/>
      <c r="H33" s="97"/>
      <c r="I33" s="97"/>
      <c r="J33" s="97"/>
      <c r="K33" s="97"/>
      <c r="L33" s="97"/>
      <c r="M33" s="97"/>
      <c r="N33" s="97"/>
      <c r="O33" s="97"/>
      <c r="P33" s="97"/>
      <c r="Q33" s="97"/>
      <c r="R33" s="97"/>
      <c r="S33" s="97"/>
      <c r="T33" s="97"/>
    </row>
    <row r="34" spans="3:20" x14ac:dyDescent="0.4">
      <c r="C34" s="97"/>
      <c r="D34" s="100" t="s">
        <v>253</v>
      </c>
      <c r="E34" s="97"/>
      <c r="F34" s="97"/>
      <c r="G34" s="97"/>
      <c r="H34" s="97"/>
      <c r="I34" s="97"/>
      <c r="J34" s="97"/>
      <c r="K34" s="97"/>
      <c r="L34" s="97"/>
      <c r="M34" s="97"/>
      <c r="N34" s="97"/>
      <c r="O34" s="97"/>
      <c r="P34" s="97"/>
      <c r="Q34" s="97"/>
      <c r="R34" s="97"/>
      <c r="S34" s="97"/>
      <c r="T34" s="97"/>
    </row>
    <row r="35" spans="3:20" x14ac:dyDescent="0.4">
      <c r="C35" s="97"/>
      <c r="D35" s="100" t="s">
        <v>254</v>
      </c>
      <c r="E35" s="97"/>
      <c r="F35" s="97"/>
      <c r="G35" s="97"/>
      <c r="H35" s="97"/>
      <c r="I35" s="97"/>
      <c r="J35" s="97"/>
      <c r="K35" s="97"/>
      <c r="L35" s="97"/>
      <c r="M35" s="97"/>
      <c r="N35" s="97"/>
      <c r="O35" s="97"/>
      <c r="P35" s="97"/>
      <c r="Q35" s="97"/>
      <c r="R35" s="97"/>
      <c r="S35" s="97"/>
      <c r="T35" s="97"/>
    </row>
    <row r="36" spans="3:20" x14ac:dyDescent="0.4">
      <c r="C36" s="97"/>
      <c r="D36" s="100" t="s">
        <v>255</v>
      </c>
      <c r="E36" s="97"/>
      <c r="F36" s="97"/>
      <c r="G36" s="97"/>
      <c r="H36" s="97"/>
      <c r="I36" s="97"/>
      <c r="J36" s="97"/>
      <c r="K36" s="97"/>
      <c r="L36" s="97"/>
      <c r="M36" s="97"/>
      <c r="N36" s="97"/>
      <c r="O36" s="97"/>
      <c r="P36" s="97"/>
      <c r="Q36" s="97"/>
      <c r="R36" s="97"/>
      <c r="S36" s="97"/>
      <c r="T36" s="97"/>
    </row>
    <row r="37" spans="3:20" x14ac:dyDescent="0.4">
      <c r="C37" s="97"/>
      <c r="D37" s="100" t="s">
        <v>256</v>
      </c>
      <c r="E37" s="97"/>
      <c r="F37" s="97"/>
      <c r="G37" s="97"/>
      <c r="H37" s="97"/>
      <c r="I37" s="97"/>
      <c r="J37" s="97"/>
      <c r="K37" s="97"/>
      <c r="L37" s="97"/>
      <c r="M37" s="97"/>
      <c r="N37" s="97"/>
      <c r="O37" s="97"/>
      <c r="P37" s="97"/>
      <c r="Q37" s="97"/>
      <c r="R37" s="97"/>
      <c r="S37" s="97"/>
      <c r="T37" s="97"/>
    </row>
    <row r="38" spans="3:20" x14ac:dyDescent="0.4">
      <c r="C38" s="97"/>
      <c r="D38" s="97"/>
      <c r="E38" s="97"/>
      <c r="F38" s="97"/>
      <c r="G38" s="97"/>
      <c r="H38" s="97"/>
      <c r="I38" s="97"/>
      <c r="J38" s="97"/>
      <c r="K38" s="97"/>
      <c r="L38" s="97"/>
      <c r="M38" s="97"/>
      <c r="N38" s="97"/>
      <c r="O38" s="97"/>
      <c r="P38" s="97"/>
      <c r="Q38" s="97"/>
      <c r="R38" s="97"/>
      <c r="S38" s="97"/>
      <c r="T38" s="97"/>
    </row>
    <row r="39" spans="3:20" x14ac:dyDescent="0.4">
      <c r="C39" s="97"/>
      <c r="D39" s="97"/>
      <c r="E39" s="97"/>
      <c r="F39" s="97"/>
      <c r="G39" s="97"/>
      <c r="H39" s="97"/>
      <c r="I39" s="97"/>
      <c r="J39" s="97"/>
      <c r="K39" s="97"/>
      <c r="L39" s="97"/>
      <c r="M39" s="97"/>
      <c r="N39" s="97"/>
      <c r="O39" s="97"/>
      <c r="P39" s="97"/>
      <c r="Q39" s="97"/>
      <c r="R39" s="97"/>
      <c r="S39" s="97"/>
      <c r="T39" s="97"/>
    </row>
    <row r="41" spans="3:20" x14ac:dyDescent="0.4">
      <c r="D41" s="118"/>
      <c r="E41" s="118"/>
    </row>
    <row r="42" spans="3:20" x14ac:dyDescent="0.4">
      <c r="D42" s="118"/>
      <c r="E42" s="118"/>
    </row>
    <row r="44" spans="3:20" x14ac:dyDescent="0.4">
      <c r="D44" s="85"/>
      <c r="E44" s="85"/>
      <c r="F44" s="85"/>
      <c r="G44" s="85"/>
      <c r="H44" s="85"/>
      <c r="I44" s="85"/>
      <c r="J44" s="85"/>
      <c r="K44" s="85"/>
      <c r="L44" s="85"/>
      <c r="M44" s="85"/>
      <c r="N44" s="85"/>
      <c r="O44" s="85"/>
      <c r="P44" s="85"/>
      <c r="Q44" s="85"/>
      <c r="R44" s="85"/>
      <c r="S44" s="85"/>
    </row>
    <row r="45" spans="3:20" x14ac:dyDescent="0.4">
      <c r="D45" s="85"/>
      <c r="E45" s="85"/>
      <c r="F45" s="85"/>
      <c r="G45" s="85"/>
      <c r="H45" s="85"/>
      <c r="I45" s="85"/>
      <c r="J45" s="85"/>
      <c r="K45" s="85"/>
      <c r="L45" s="85"/>
      <c r="M45" s="85"/>
      <c r="N45" s="85"/>
      <c r="O45" s="85"/>
      <c r="P45" s="85"/>
      <c r="Q45" s="85"/>
      <c r="R45" s="85"/>
      <c r="S45" s="85"/>
    </row>
    <row r="46" spans="3:20" x14ac:dyDescent="0.4">
      <c r="D46" s="85"/>
      <c r="E46" s="85"/>
      <c r="F46" s="85"/>
      <c r="G46" s="85"/>
      <c r="H46" s="85"/>
      <c r="I46" s="85"/>
      <c r="J46" s="85"/>
      <c r="K46" s="85"/>
      <c r="L46" s="85"/>
      <c r="M46" s="85"/>
      <c r="N46" s="85"/>
      <c r="O46" s="85"/>
      <c r="P46" s="85"/>
      <c r="Q46" s="85"/>
      <c r="R46" s="85"/>
      <c r="S46" s="85"/>
    </row>
    <row r="47" spans="3:20" x14ac:dyDescent="0.4">
      <c r="D47" s="85"/>
      <c r="E47" s="85"/>
      <c r="F47" s="85"/>
      <c r="G47" s="85"/>
      <c r="H47" s="85"/>
      <c r="I47" s="85"/>
      <c r="J47" s="85"/>
      <c r="K47" s="85"/>
      <c r="L47" s="85"/>
      <c r="M47" s="85"/>
      <c r="N47" s="85"/>
      <c r="O47" s="85"/>
      <c r="P47" s="85"/>
      <c r="Q47" s="85"/>
      <c r="R47" s="85"/>
      <c r="S47" s="85"/>
    </row>
    <row r="48" spans="3:20" x14ac:dyDescent="0.4">
      <c r="D48" s="85"/>
      <c r="E48" s="85"/>
      <c r="F48" s="85"/>
      <c r="G48" s="85"/>
      <c r="H48" s="85"/>
      <c r="I48" s="85"/>
      <c r="J48" s="85"/>
      <c r="K48" s="85"/>
      <c r="L48" s="85"/>
      <c r="M48" s="85"/>
      <c r="N48" s="85"/>
      <c r="O48" s="85"/>
      <c r="P48" s="85"/>
      <c r="Q48" s="85"/>
      <c r="R48" s="85"/>
      <c r="S48" s="85"/>
    </row>
    <row r="49" spans="4:19" x14ac:dyDescent="0.4">
      <c r="D49" s="85"/>
      <c r="E49" s="85"/>
      <c r="F49" s="85"/>
      <c r="G49" s="85"/>
      <c r="H49" s="85"/>
      <c r="I49" s="85"/>
      <c r="J49" s="85"/>
      <c r="K49" s="85"/>
      <c r="L49" s="85"/>
      <c r="M49" s="85"/>
      <c r="N49" s="85"/>
      <c r="O49" s="85"/>
      <c r="P49" s="85"/>
      <c r="Q49" s="85"/>
      <c r="R49" s="85"/>
      <c r="S49" s="85"/>
    </row>
    <row r="50" spans="4:19" x14ac:dyDescent="0.4">
      <c r="D50" s="85"/>
      <c r="E50" s="85"/>
      <c r="F50" s="85"/>
      <c r="G50" s="85"/>
      <c r="H50" s="85"/>
      <c r="I50" s="85"/>
      <c r="J50" s="85"/>
      <c r="K50" s="85"/>
      <c r="L50" s="85"/>
      <c r="M50" s="85"/>
      <c r="N50" s="85"/>
      <c r="O50" s="85"/>
      <c r="P50" s="85"/>
      <c r="Q50" s="85"/>
      <c r="R50" s="85"/>
      <c r="S50" s="85"/>
    </row>
    <row r="51" spans="4:19" x14ac:dyDescent="0.4">
      <c r="D51" s="85"/>
      <c r="E51" s="85"/>
      <c r="F51" s="85"/>
      <c r="G51" s="85"/>
      <c r="H51" s="85"/>
      <c r="I51" s="85"/>
      <c r="J51" s="85"/>
      <c r="K51" s="85"/>
      <c r="L51" s="85"/>
      <c r="M51" s="85"/>
      <c r="N51" s="85"/>
      <c r="O51" s="85"/>
      <c r="P51" s="85"/>
      <c r="Q51" s="85"/>
      <c r="R51" s="85"/>
      <c r="S51" s="85"/>
    </row>
    <row r="52" spans="4:19" x14ac:dyDescent="0.4">
      <c r="D52" s="85"/>
      <c r="E52" s="85"/>
      <c r="F52" s="85"/>
      <c r="G52" s="85"/>
      <c r="H52" s="85"/>
      <c r="I52" s="85"/>
      <c r="J52" s="85"/>
      <c r="K52" s="85"/>
      <c r="L52" s="85"/>
      <c r="M52" s="85"/>
      <c r="N52" s="85"/>
      <c r="O52" s="85"/>
      <c r="P52" s="85"/>
      <c r="Q52" s="85"/>
      <c r="R52" s="85"/>
      <c r="S52" s="85"/>
    </row>
    <row r="53" spans="4:19" x14ac:dyDescent="0.4">
      <c r="D53" s="118"/>
      <c r="E53" s="118"/>
      <c r="F53" s="118"/>
    </row>
    <row r="54" spans="4:19" x14ac:dyDescent="0.4">
      <c r="D54" s="118"/>
      <c r="E54" s="118"/>
      <c r="F54" s="118"/>
    </row>
  </sheetData>
  <mergeCells count="6">
    <mergeCell ref="D53:F54"/>
    <mergeCell ref="D31:F32"/>
    <mergeCell ref="D4:E5"/>
    <mergeCell ref="D16:F17"/>
    <mergeCell ref="D41:E42"/>
    <mergeCell ref="F4:H5"/>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41CDA-BA41-41C9-BC8A-706AF06E6BF6}">
  <dimension ref="B2:S365"/>
  <sheetViews>
    <sheetView topLeftCell="M143" zoomScaleNormal="100" workbookViewId="0">
      <selection activeCell="AD157" sqref="AD157"/>
    </sheetView>
  </sheetViews>
  <sheetFormatPr defaultRowHeight="17.399999999999999" x14ac:dyDescent="0.4"/>
  <cols>
    <col min="1" max="1" width="8.796875" style="4"/>
    <col min="2" max="2" width="9.3984375" style="1" bestFit="1" customWidth="1"/>
    <col min="3" max="14" width="8.796875" style="2"/>
    <col min="15" max="15" width="8.796875" style="3"/>
    <col min="16" max="16384" width="8.796875" style="4"/>
  </cols>
  <sheetData>
    <row r="2" spans="2:16" x14ac:dyDescent="0.4">
      <c r="B2" s="10" t="s">
        <v>0</v>
      </c>
      <c r="C2" s="8"/>
      <c r="D2" s="8"/>
      <c r="E2" s="8"/>
      <c r="F2" s="8"/>
      <c r="G2" s="8"/>
      <c r="H2" s="8"/>
      <c r="I2" s="8"/>
      <c r="J2" s="8"/>
      <c r="K2" s="8"/>
      <c r="L2" s="8"/>
      <c r="M2" s="8"/>
      <c r="N2" s="8"/>
      <c r="O2" s="9"/>
    </row>
    <row r="4" spans="2:16" x14ac:dyDescent="0.4">
      <c r="B4" s="1" t="s">
        <v>343</v>
      </c>
      <c r="D4" s="2" t="s">
        <v>344</v>
      </c>
      <c r="F4" s="2" t="s">
        <v>239</v>
      </c>
    </row>
    <row r="9" spans="2:16" x14ac:dyDescent="0.4">
      <c r="P9" s="15"/>
    </row>
    <row r="10" spans="2:16" x14ac:dyDescent="0.4">
      <c r="P10" s="15"/>
    </row>
    <row r="11" spans="2:16" x14ac:dyDescent="0.4">
      <c r="I11" s="14"/>
      <c r="P11" s="15"/>
    </row>
    <row r="12" spans="2:16" x14ac:dyDescent="0.4">
      <c r="P12" s="15"/>
    </row>
    <row r="13" spans="2:16" x14ac:dyDescent="0.4">
      <c r="I13" s="14"/>
    </row>
    <row r="14" spans="2:16" x14ac:dyDescent="0.4">
      <c r="I14" s="14"/>
    </row>
    <row r="15" spans="2:16" x14ac:dyDescent="0.4">
      <c r="I15" s="14"/>
    </row>
    <row r="21" spans="2:8" x14ac:dyDescent="0.4">
      <c r="B21" s="1" t="s">
        <v>35</v>
      </c>
    </row>
    <row r="22" spans="2:8" x14ac:dyDescent="0.4">
      <c r="B22" s="1" t="s">
        <v>34</v>
      </c>
    </row>
    <row r="23" spans="2:8" x14ac:dyDescent="0.4">
      <c r="B23" s="1" t="s">
        <v>200</v>
      </c>
    </row>
    <row r="28" spans="2:8" x14ac:dyDescent="0.4">
      <c r="H28" s="2" t="s">
        <v>36</v>
      </c>
    </row>
    <row r="29" spans="2:8" x14ac:dyDescent="0.4">
      <c r="H29" s="2" t="s">
        <v>37</v>
      </c>
    </row>
    <row r="30" spans="2:8" x14ac:dyDescent="0.4">
      <c r="H30" s="2" t="s">
        <v>38</v>
      </c>
    </row>
    <row r="31" spans="2:8" x14ac:dyDescent="0.4">
      <c r="H31" s="14" t="s">
        <v>39</v>
      </c>
    </row>
    <row r="32" spans="2:8" x14ac:dyDescent="0.4">
      <c r="H32" s="14" t="s">
        <v>40</v>
      </c>
    </row>
    <row r="36" spans="2:15" x14ac:dyDescent="0.4">
      <c r="B36" s="5" t="s">
        <v>2</v>
      </c>
      <c r="C36" s="11"/>
      <c r="D36" s="11"/>
      <c r="E36" s="11"/>
      <c r="F36" s="11"/>
      <c r="G36" s="11"/>
      <c r="H36" s="11"/>
      <c r="I36" s="11"/>
      <c r="J36" s="11"/>
      <c r="K36" s="11"/>
      <c r="L36" s="11"/>
      <c r="M36" s="11"/>
      <c r="N36" s="11"/>
      <c r="O36" s="12"/>
    </row>
    <row r="37" spans="2:15" x14ac:dyDescent="0.4">
      <c r="B37" s="10" t="s">
        <v>11</v>
      </c>
    </row>
    <row r="38" spans="2:15" x14ac:dyDescent="0.4">
      <c r="B38" s="1" t="s">
        <v>1</v>
      </c>
    </row>
    <row r="39" spans="2:15" x14ac:dyDescent="0.4">
      <c r="B39" s="1" t="s">
        <v>6</v>
      </c>
    </row>
    <row r="40" spans="2:15" x14ac:dyDescent="0.4">
      <c r="B40" s="1" t="s">
        <v>3</v>
      </c>
    </row>
    <row r="41" spans="2:15" x14ac:dyDescent="0.4">
      <c r="B41" s="1" t="s">
        <v>4</v>
      </c>
    </row>
    <row r="42" spans="2:15" x14ac:dyDescent="0.4">
      <c r="B42" s="1" t="s">
        <v>5</v>
      </c>
    </row>
    <row r="44" spans="2:15" x14ac:dyDescent="0.4">
      <c r="B44" s="1" t="s">
        <v>173</v>
      </c>
    </row>
    <row r="45" spans="2:15" x14ac:dyDescent="0.4">
      <c r="B45" s="1" t="s">
        <v>174</v>
      </c>
    </row>
    <row r="46" spans="2:15" x14ac:dyDescent="0.4">
      <c r="B46" s="1" t="s">
        <v>13</v>
      </c>
    </row>
    <row r="80" spans="2:4" x14ac:dyDescent="0.4">
      <c r="B80" s="10" t="s">
        <v>10</v>
      </c>
      <c r="C80" s="8"/>
      <c r="D80" s="8"/>
    </row>
    <row r="81" spans="2:15" x14ac:dyDescent="0.4">
      <c r="B81" s="1" t="s">
        <v>7</v>
      </c>
    </row>
    <row r="82" spans="2:15" x14ac:dyDescent="0.4">
      <c r="B82" s="1" t="s">
        <v>12</v>
      </c>
    </row>
    <row r="83" spans="2:15" x14ac:dyDescent="0.4">
      <c r="B83" s="1" t="s">
        <v>8</v>
      </c>
    </row>
    <row r="84" spans="2:15" x14ac:dyDescent="0.4">
      <c r="B84" s="1" t="s">
        <v>9</v>
      </c>
    </row>
    <row r="87" spans="2:15" x14ac:dyDescent="0.4">
      <c r="B87" s="5" t="s">
        <v>14</v>
      </c>
      <c r="C87" s="6"/>
      <c r="D87" s="6"/>
      <c r="E87" s="6"/>
      <c r="F87" s="6"/>
      <c r="G87" s="6"/>
      <c r="H87" s="6"/>
      <c r="I87" s="6"/>
      <c r="J87" s="6"/>
      <c r="K87" s="6"/>
      <c r="L87" s="6"/>
      <c r="M87" s="6"/>
      <c r="N87" s="11"/>
      <c r="O87" s="12"/>
    </row>
    <row r="88" spans="2:15" x14ac:dyDescent="0.4">
      <c r="B88" s="10" t="s">
        <v>15</v>
      </c>
      <c r="C88" s="8"/>
    </row>
    <row r="89" spans="2:15" x14ac:dyDescent="0.4">
      <c r="B89" s="1" t="s">
        <v>18</v>
      </c>
    </row>
    <row r="90" spans="2:15" x14ac:dyDescent="0.4">
      <c r="B90" s="1" t="s">
        <v>16</v>
      </c>
    </row>
    <row r="91" spans="2:15" x14ac:dyDescent="0.4">
      <c r="B91" s="1" t="s">
        <v>17</v>
      </c>
    </row>
    <row r="92" spans="2:15" x14ac:dyDescent="0.4">
      <c r="B92" s="1" t="s">
        <v>19</v>
      </c>
    </row>
    <row r="93" spans="2:15" x14ac:dyDescent="0.4">
      <c r="B93" s="1" t="s">
        <v>20</v>
      </c>
    </row>
    <row r="94" spans="2:15" x14ac:dyDescent="0.4">
      <c r="B94" s="1" t="s">
        <v>21</v>
      </c>
    </row>
    <row r="95" spans="2:15" x14ac:dyDescent="0.4">
      <c r="B95" s="1" t="s">
        <v>22</v>
      </c>
    </row>
    <row r="97" spans="2:15" x14ac:dyDescent="0.4">
      <c r="B97" s="10" t="s">
        <v>25</v>
      </c>
      <c r="C97" s="13"/>
    </row>
    <row r="98" spans="2:15" x14ac:dyDescent="0.4">
      <c r="B98" s="1" t="s">
        <v>23</v>
      </c>
    </row>
    <row r="99" spans="2:15" x14ac:dyDescent="0.4">
      <c r="B99" s="1" t="s">
        <v>24</v>
      </c>
    </row>
    <row r="101" spans="2:15" x14ac:dyDescent="0.4">
      <c r="B101" s="10" t="s">
        <v>26</v>
      </c>
      <c r="C101" s="13"/>
      <c r="D101" s="13"/>
    </row>
    <row r="102" spans="2:15" x14ac:dyDescent="0.4">
      <c r="B102" s="1" t="s">
        <v>27</v>
      </c>
    </row>
    <row r="103" spans="2:15" x14ac:dyDescent="0.4">
      <c r="B103" s="1" t="s">
        <v>28</v>
      </c>
    </row>
    <row r="105" spans="2:15" x14ac:dyDescent="0.4">
      <c r="B105" s="10" t="s">
        <v>29</v>
      </c>
      <c r="C105" s="13"/>
      <c r="D105" s="13"/>
    </row>
    <row r="106" spans="2:15" x14ac:dyDescent="0.4">
      <c r="B106" s="1" t="s">
        <v>30</v>
      </c>
    </row>
    <row r="107" spans="2:15" x14ac:dyDescent="0.4">
      <c r="B107" s="1" t="s">
        <v>31</v>
      </c>
    </row>
    <row r="108" spans="2:15" x14ac:dyDescent="0.4">
      <c r="B108" s="1" t="s">
        <v>32</v>
      </c>
    </row>
    <row r="109" spans="2:15" x14ac:dyDescent="0.4">
      <c r="B109" s="1" t="s">
        <v>33</v>
      </c>
    </row>
    <row r="111" spans="2:15" x14ac:dyDescent="0.4">
      <c r="B111" s="5" t="s">
        <v>127</v>
      </c>
      <c r="C111" s="6"/>
      <c r="D111" s="6"/>
      <c r="E111" s="6"/>
      <c r="F111" s="6"/>
      <c r="G111" s="6"/>
      <c r="H111" s="6"/>
      <c r="I111" s="6"/>
      <c r="J111" s="6"/>
      <c r="K111" s="6"/>
      <c r="L111" s="6"/>
      <c r="M111" s="6"/>
      <c r="N111" s="6"/>
      <c r="O111" s="7"/>
    </row>
    <row r="112" spans="2:15" x14ac:dyDescent="0.4">
      <c r="B112" s="10" t="s">
        <v>130</v>
      </c>
      <c r="C112" s="13"/>
    </row>
    <row r="113" spans="2:2" x14ac:dyDescent="0.4">
      <c r="B113" s="1" t="s">
        <v>59</v>
      </c>
    </row>
    <row r="114" spans="2:2" x14ac:dyDescent="0.4">
      <c r="B114" s="1" t="s">
        <v>60</v>
      </c>
    </row>
    <row r="115" spans="2:2" x14ac:dyDescent="0.4">
      <c r="B115" s="1" t="s">
        <v>62</v>
      </c>
    </row>
    <row r="116" spans="2:2" x14ac:dyDescent="0.4">
      <c r="B116" s="1" t="s">
        <v>63</v>
      </c>
    </row>
    <row r="118" spans="2:2" x14ac:dyDescent="0.4">
      <c r="B118" s="1" t="s">
        <v>128</v>
      </c>
    </row>
    <row r="119" spans="2:2" x14ac:dyDescent="0.4">
      <c r="B119" s="1" t="s">
        <v>129</v>
      </c>
    </row>
    <row r="121" spans="2:2" x14ac:dyDescent="0.4">
      <c r="B121" s="1" t="s">
        <v>131</v>
      </c>
    </row>
    <row r="122" spans="2:2" x14ac:dyDescent="0.4">
      <c r="B122" s="1" t="s">
        <v>132</v>
      </c>
    </row>
    <row r="123" spans="2:2" x14ac:dyDescent="0.4">
      <c r="B123" s="1" t="s">
        <v>133</v>
      </c>
    </row>
    <row r="124" spans="2:2" x14ac:dyDescent="0.4">
      <c r="B124" s="1" t="s">
        <v>134</v>
      </c>
    </row>
    <row r="125" spans="2:2" x14ac:dyDescent="0.4">
      <c r="B125" s="1" t="s">
        <v>135</v>
      </c>
    </row>
    <row r="126" spans="2:2" x14ac:dyDescent="0.4">
      <c r="B126" s="1" t="s">
        <v>136</v>
      </c>
    </row>
    <row r="128" spans="2:2" x14ac:dyDescent="0.4">
      <c r="B128" s="1" t="s">
        <v>137</v>
      </c>
    </row>
    <row r="129" spans="2:3" x14ac:dyDescent="0.4">
      <c r="B129" s="1" t="s">
        <v>65</v>
      </c>
    </row>
    <row r="130" spans="2:3" x14ac:dyDescent="0.4">
      <c r="B130" s="1" t="s">
        <v>138</v>
      </c>
    </row>
    <row r="131" spans="2:3" x14ac:dyDescent="0.4">
      <c r="B131" s="1" t="s">
        <v>139</v>
      </c>
    </row>
    <row r="132" spans="2:3" x14ac:dyDescent="0.4">
      <c r="B132" s="1" t="s">
        <v>140</v>
      </c>
    </row>
    <row r="134" spans="2:3" x14ac:dyDescent="0.4">
      <c r="B134" s="10" t="s">
        <v>141</v>
      </c>
      <c r="C134"/>
    </row>
    <row r="135" spans="2:3" x14ac:dyDescent="0.4">
      <c r="B135" s="1" t="s">
        <v>147</v>
      </c>
    </row>
    <row r="136" spans="2:3" x14ac:dyDescent="0.4">
      <c r="B136" s="1" t="s">
        <v>148</v>
      </c>
    </row>
    <row r="137" spans="2:3" x14ac:dyDescent="0.4">
      <c r="B137" s="1" t="s">
        <v>330</v>
      </c>
    </row>
    <row r="138" spans="2:3" x14ac:dyDescent="0.4">
      <c r="B138" s="1" t="s">
        <v>154</v>
      </c>
    </row>
    <row r="140" spans="2:3" x14ac:dyDescent="0.4">
      <c r="B140" s="1" t="s">
        <v>149</v>
      </c>
    </row>
    <row r="141" spans="2:3" x14ac:dyDescent="0.4">
      <c r="B141" s="1" t="s">
        <v>150</v>
      </c>
    </row>
    <row r="142" spans="2:3" x14ac:dyDescent="0.4">
      <c r="B142" s="1" t="s">
        <v>151</v>
      </c>
    </row>
    <row r="144" spans="2:3" x14ac:dyDescent="0.4">
      <c r="B144" s="77" t="s">
        <v>293</v>
      </c>
    </row>
    <row r="145" spans="2:19" x14ac:dyDescent="0.4">
      <c r="B145" s="1" t="s">
        <v>294</v>
      </c>
    </row>
    <row r="147" spans="2:19" x14ac:dyDescent="0.4">
      <c r="B147" s="10" t="s">
        <v>153</v>
      </c>
      <c r="C147" s="13"/>
      <c r="P147" s="66"/>
      <c r="Q147" s="60"/>
      <c r="R147" s="60"/>
      <c r="S147" s="60"/>
    </row>
    <row r="148" spans="2:19" x14ac:dyDescent="0.4">
      <c r="B148" s="1" t="s">
        <v>155</v>
      </c>
      <c r="P148" s="61"/>
      <c r="Q148" s="61"/>
      <c r="R148" s="61"/>
      <c r="S148" s="61"/>
    </row>
    <row r="149" spans="2:19" x14ac:dyDescent="0.4">
      <c r="B149" s="1" t="s">
        <v>156</v>
      </c>
      <c r="P149" s="67"/>
      <c r="Q149" s="62"/>
      <c r="R149" s="62"/>
      <c r="S149" s="62"/>
    </row>
    <row r="150" spans="2:19" x14ac:dyDescent="0.4">
      <c r="P150" s="68"/>
      <c r="Q150" s="63"/>
      <c r="R150" s="63"/>
      <c r="S150" s="63"/>
    </row>
    <row r="151" spans="2:19" x14ac:dyDescent="0.4">
      <c r="B151" s="1" t="s">
        <v>158</v>
      </c>
      <c r="P151" s="69"/>
      <c r="Q151" s="64"/>
      <c r="R151" s="64"/>
      <c r="S151" s="64"/>
    </row>
    <row r="152" spans="2:19" x14ac:dyDescent="0.4">
      <c r="B152" s="1" t="s">
        <v>160</v>
      </c>
      <c r="P152" s="69"/>
      <c r="Q152" s="64"/>
      <c r="R152" s="64"/>
      <c r="S152" s="64"/>
    </row>
    <row r="153" spans="2:19" x14ac:dyDescent="0.4">
      <c r="B153" s="1" t="s">
        <v>161</v>
      </c>
      <c r="P153" s="69"/>
      <c r="Q153" s="64"/>
      <c r="R153" s="64"/>
      <c r="S153" s="64"/>
    </row>
    <row r="154" spans="2:19" x14ac:dyDescent="0.4">
      <c r="P154" s="69"/>
      <c r="Q154" s="64"/>
      <c r="R154" s="64"/>
      <c r="S154" s="64"/>
    </row>
    <row r="155" spans="2:19" x14ac:dyDescent="0.4">
      <c r="B155" s="5" t="s">
        <v>162</v>
      </c>
      <c r="C155" s="11"/>
      <c r="D155" s="11"/>
      <c r="E155" s="11"/>
      <c r="F155" s="11"/>
      <c r="G155" s="11"/>
      <c r="H155" s="11"/>
      <c r="I155" s="11"/>
      <c r="J155" s="11"/>
      <c r="K155" s="11"/>
      <c r="L155" s="11"/>
      <c r="M155" s="11"/>
      <c r="N155" s="11"/>
      <c r="O155" s="12"/>
      <c r="P155" s="69"/>
      <c r="Q155" s="64"/>
      <c r="R155" s="64"/>
      <c r="S155" s="64"/>
    </row>
    <row r="156" spans="2:19" x14ac:dyDescent="0.4">
      <c r="B156" s="10" t="s">
        <v>163</v>
      </c>
      <c r="P156" s="67"/>
      <c r="Q156" s="62"/>
      <c r="R156" s="62"/>
      <c r="S156" s="62"/>
    </row>
    <row r="157" spans="2:19" x14ac:dyDescent="0.4">
      <c r="B157" s="1" t="s">
        <v>164</v>
      </c>
      <c r="P157" s="68"/>
      <c r="Q157" s="63"/>
      <c r="R157" s="63"/>
      <c r="S157" s="63"/>
    </row>
    <row r="158" spans="2:19" x14ac:dyDescent="0.4">
      <c r="B158" s="1" t="s">
        <v>166</v>
      </c>
      <c r="P158" s="67"/>
      <c r="Q158" s="62"/>
      <c r="R158" s="62"/>
      <c r="S158" s="62"/>
    </row>
    <row r="159" spans="2:19" x14ac:dyDescent="0.4">
      <c r="B159" s="1" t="s">
        <v>167</v>
      </c>
      <c r="P159" s="68"/>
      <c r="Q159" s="63"/>
      <c r="R159" s="63"/>
      <c r="S159" s="63"/>
    </row>
    <row r="160" spans="2:19" x14ac:dyDescent="0.4">
      <c r="B160" s="1" t="s">
        <v>168</v>
      </c>
      <c r="P160" s="68"/>
      <c r="Q160" s="63"/>
      <c r="R160" s="63"/>
      <c r="S160" s="63"/>
    </row>
    <row r="161" spans="2:19" x14ac:dyDescent="0.4">
      <c r="B161" s="1" t="s">
        <v>169</v>
      </c>
      <c r="P161" s="69"/>
      <c r="Q161" s="64"/>
      <c r="R161" s="64"/>
      <c r="S161" s="64"/>
    </row>
    <row r="162" spans="2:19" x14ac:dyDescent="0.4">
      <c r="B162" s="1" t="s">
        <v>170</v>
      </c>
      <c r="P162" s="69"/>
      <c r="Q162" s="64"/>
      <c r="R162" s="64"/>
      <c r="S162" s="64"/>
    </row>
    <row r="163" spans="2:19" x14ac:dyDescent="0.4">
      <c r="P163" s="69"/>
      <c r="Q163" s="64"/>
      <c r="R163" s="64"/>
      <c r="S163" s="64"/>
    </row>
    <row r="164" spans="2:19" x14ac:dyDescent="0.4">
      <c r="B164" s="76" t="s">
        <v>171</v>
      </c>
      <c r="P164" s="69"/>
      <c r="Q164" s="64"/>
      <c r="R164" s="64"/>
      <c r="S164" s="64"/>
    </row>
    <row r="165" spans="2:19" x14ac:dyDescent="0.4">
      <c r="B165" s="1" t="s">
        <v>172</v>
      </c>
      <c r="P165" s="69"/>
      <c r="Q165" s="64"/>
      <c r="R165" s="64"/>
      <c r="S165" s="64"/>
    </row>
    <row r="166" spans="2:19" x14ac:dyDescent="0.4">
      <c r="P166" s="67"/>
      <c r="Q166" s="62"/>
      <c r="R166" s="62"/>
      <c r="S166" s="62"/>
    </row>
    <row r="167" spans="2:19" x14ac:dyDescent="0.4">
      <c r="B167" s="1" t="s">
        <v>179</v>
      </c>
      <c r="P167" s="68"/>
      <c r="Q167" s="63"/>
      <c r="R167" s="63"/>
      <c r="S167" s="63"/>
    </row>
    <row r="168" spans="2:19" x14ac:dyDescent="0.4">
      <c r="B168" s="1" t="s">
        <v>180</v>
      </c>
      <c r="P168" s="67"/>
      <c r="Q168" s="62"/>
      <c r="R168" s="62"/>
      <c r="S168" s="62"/>
    </row>
    <row r="169" spans="2:19" x14ac:dyDescent="0.4">
      <c r="B169" s="1" t="s">
        <v>202</v>
      </c>
      <c r="P169" s="67"/>
      <c r="Q169" s="62"/>
      <c r="R169" s="62"/>
      <c r="S169" s="62"/>
    </row>
    <row r="170" spans="2:19" x14ac:dyDescent="0.4">
      <c r="B170" s="1" t="s">
        <v>203</v>
      </c>
      <c r="P170" s="68"/>
      <c r="Q170" s="63"/>
      <c r="R170" s="63"/>
      <c r="S170" s="63"/>
    </row>
    <row r="171" spans="2:19" x14ac:dyDescent="0.4">
      <c r="B171" s="77" t="s">
        <v>204</v>
      </c>
      <c r="P171" s="68"/>
      <c r="Q171" s="63"/>
      <c r="R171" s="63"/>
      <c r="S171" s="63"/>
    </row>
    <row r="172" spans="2:19" x14ac:dyDescent="0.4">
      <c r="B172" s="1" t="s">
        <v>205</v>
      </c>
      <c r="P172" s="70"/>
      <c r="Q172" s="65"/>
      <c r="R172" s="65"/>
      <c r="S172" s="65"/>
    </row>
    <row r="174" spans="2:19" x14ac:dyDescent="0.4">
      <c r="B174" s="1" t="s">
        <v>175</v>
      </c>
    </row>
    <row r="175" spans="2:19" x14ac:dyDescent="0.4">
      <c r="B175" s="1" t="s">
        <v>176</v>
      </c>
    </row>
    <row r="176" spans="2:19" x14ac:dyDescent="0.4">
      <c r="B176" s="1" t="s">
        <v>177</v>
      </c>
    </row>
    <row r="177" spans="2:2" x14ac:dyDescent="0.4">
      <c r="B177" s="1" t="s">
        <v>178</v>
      </c>
    </row>
    <row r="178" spans="2:2" x14ac:dyDescent="0.4">
      <c r="B178" s="1" t="s">
        <v>206</v>
      </c>
    </row>
    <row r="180" spans="2:2" x14ac:dyDescent="0.4">
      <c r="B180" s="1" t="s">
        <v>182</v>
      </c>
    </row>
    <row r="181" spans="2:2" x14ac:dyDescent="0.4">
      <c r="B181" s="1" t="s">
        <v>183</v>
      </c>
    </row>
    <row r="182" spans="2:2" x14ac:dyDescent="0.4">
      <c r="B182" s="1" t="s">
        <v>184</v>
      </c>
    </row>
    <row r="183" spans="2:2" x14ac:dyDescent="0.4">
      <c r="B183" s="1" t="s">
        <v>185</v>
      </c>
    </row>
    <row r="184" spans="2:2" x14ac:dyDescent="0.4">
      <c r="B184" s="1" t="s">
        <v>186</v>
      </c>
    </row>
    <row r="186" spans="2:2" x14ac:dyDescent="0.4">
      <c r="B186" s="10" t="s">
        <v>187</v>
      </c>
    </row>
    <row r="187" spans="2:2" x14ac:dyDescent="0.4">
      <c r="B187" s="1" t="s">
        <v>188</v>
      </c>
    </row>
    <row r="188" spans="2:2" x14ac:dyDescent="0.4">
      <c r="B188" s="1" t="s">
        <v>189</v>
      </c>
    </row>
    <row r="189" spans="2:2" x14ac:dyDescent="0.4">
      <c r="B189" s="1" t="s">
        <v>190</v>
      </c>
    </row>
    <row r="191" spans="2:2" x14ac:dyDescent="0.4">
      <c r="B191" s="1" t="s">
        <v>191</v>
      </c>
    </row>
    <row r="192" spans="2:2" x14ac:dyDescent="0.4">
      <c r="B192" s="1" t="s">
        <v>192</v>
      </c>
    </row>
    <row r="193" spans="2:15" x14ac:dyDescent="0.4">
      <c r="B193" s="1" t="s">
        <v>321</v>
      </c>
    </row>
    <row r="194" spans="2:15" x14ac:dyDescent="0.4">
      <c r="B194" s="1" t="s">
        <v>323</v>
      </c>
    </row>
    <row r="195" spans="2:15" x14ac:dyDescent="0.4">
      <c r="B195" s="1" t="s">
        <v>324</v>
      </c>
    </row>
    <row r="197" spans="2:15" x14ac:dyDescent="0.4">
      <c r="B197" s="1" t="s">
        <v>198</v>
      </c>
    </row>
    <row r="198" spans="2:15" x14ac:dyDescent="0.4">
      <c r="B198" s="1" t="s">
        <v>199</v>
      </c>
    </row>
    <row r="199" spans="2:15" x14ac:dyDescent="0.4">
      <c r="B199" s="1" t="s">
        <v>322</v>
      </c>
    </row>
    <row r="201" spans="2:15" x14ac:dyDescent="0.4">
      <c r="B201" s="10" t="s">
        <v>193</v>
      </c>
    </row>
    <row r="202" spans="2:15" x14ac:dyDescent="0.4">
      <c r="B202" s="1" t="s">
        <v>194</v>
      </c>
    </row>
    <row r="203" spans="2:15" x14ac:dyDescent="0.4">
      <c r="B203" s="1" t="s">
        <v>195</v>
      </c>
    </row>
    <row r="204" spans="2:15" x14ac:dyDescent="0.4">
      <c r="B204" s="1" t="s">
        <v>196</v>
      </c>
    </row>
    <row r="205" spans="2:15" x14ac:dyDescent="0.4">
      <c r="B205" s="1" t="s">
        <v>292</v>
      </c>
    </row>
    <row r="207" spans="2:15" x14ac:dyDescent="0.4">
      <c r="B207" s="5" t="s">
        <v>197</v>
      </c>
      <c r="C207" s="6"/>
      <c r="D207" s="6"/>
      <c r="E207" s="6"/>
      <c r="F207" s="6"/>
      <c r="G207" s="6"/>
      <c r="H207" s="6"/>
      <c r="I207" s="6"/>
      <c r="J207" s="6"/>
      <c r="K207" s="6"/>
      <c r="L207" s="6"/>
      <c r="M207" s="6"/>
      <c r="N207" s="6"/>
      <c r="O207" s="7"/>
    </row>
    <row r="208" spans="2:15" x14ac:dyDescent="0.4">
      <c r="B208" s="1" t="s">
        <v>201</v>
      </c>
    </row>
    <row r="209" spans="2:2" x14ac:dyDescent="0.4">
      <c r="B209" s="1" t="s">
        <v>207</v>
      </c>
    </row>
    <row r="210" spans="2:2" x14ac:dyDescent="0.4">
      <c r="B210" s="1" t="s">
        <v>208</v>
      </c>
    </row>
    <row r="212" spans="2:2" x14ac:dyDescent="0.4">
      <c r="B212" s="1" t="s">
        <v>209</v>
      </c>
    </row>
    <row r="213" spans="2:2" x14ac:dyDescent="0.4">
      <c r="B213" s="1" t="s">
        <v>210</v>
      </c>
    </row>
    <row r="214" spans="2:2" x14ac:dyDescent="0.4">
      <c r="B214" s="1" t="s">
        <v>211</v>
      </c>
    </row>
    <row r="216" spans="2:2" x14ac:dyDescent="0.4">
      <c r="B216" s="1" t="s">
        <v>212</v>
      </c>
    </row>
    <row r="217" spans="2:2" x14ac:dyDescent="0.4">
      <c r="B217" s="1" t="s">
        <v>213</v>
      </c>
    </row>
    <row r="218" spans="2:2" x14ac:dyDescent="0.4">
      <c r="B218" s="1" t="s">
        <v>214</v>
      </c>
    </row>
    <row r="220" spans="2:2" x14ac:dyDescent="0.4">
      <c r="B220" s="1" t="s">
        <v>215</v>
      </c>
    </row>
    <row r="221" spans="2:2" x14ac:dyDescent="0.4">
      <c r="B221" s="1" t="s">
        <v>216</v>
      </c>
    </row>
    <row r="222" spans="2:2" x14ac:dyDescent="0.4">
      <c r="B222" s="1" t="s">
        <v>217</v>
      </c>
    </row>
    <row r="224" spans="2:2" x14ac:dyDescent="0.4">
      <c r="B224" s="1" t="s">
        <v>258</v>
      </c>
    </row>
    <row r="225" spans="2:15" x14ac:dyDescent="0.4">
      <c r="B225" s="1" t="s">
        <v>259</v>
      </c>
    </row>
    <row r="226" spans="2:15" x14ac:dyDescent="0.4">
      <c r="B226" s="1" t="s">
        <v>260</v>
      </c>
    </row>
    <row r="228" spans="2:15" x14ac:dyDescent="0.4">
      <c r="B228" s="76" t="s">
        <v>261</v>
      </c>
    </row>
    <row r="229" spans="2:15" x14ac:dyDescent="0.4">
      <c r="B229" s="1" t="s">
        <v>262</v>
      </c>
    </row>
    <row r="230" spans="2:15" x14ac:dyDescent="0.4">
      <c r="B230" s="76" t="s">
        <v>263</v>
      </c>
    </row>
    <row r="231" spans="2:15" x14ac:dyDescent="0.4">
      <c r="B231" s="1" t="s">
        <v>265</v>
      </c>
    </row>
    <row r="233" spans="2:15" x14ac:dyDescent="0.4">
      <c r="B233" s="1" t="s">
        <v>264</v>
      </c>
    </row>
    <row r="234" spans="2:15" x14ac:dyDescent="0.4">
      <c r="B234" s="1" t="s">
        <v>266</v>
      </c>
    </row>
    <row r="235" spans="2:15" x14ac:dyDescent="0.4">
      <c r="B235" s="1" t="s">
        <v>267</v>
      </c>
    </row>
    <row r="236" spans="2:15" x14ac:dyDescent="0.4">
      <c r="B236" s="1" t="s">
        <v>268</v>
      </c>
    </row>
    <row r="240" spans="2:15" x14ac:dyDescent="0.4">
      <c r="B240" s="5" t="s">
        <v>257</v>
      </c>
      <c r="C240" s="6"/>
      <c r="D240" s="6"/>
      <c r="E240" s="6"/>
      <c r="F240" s="6"/>
      <c r="G240" s="6"/>
      <c r="H240" s="6"/>
      <c r="I240" s="6"/>
      <c r="J240" s="6"/>
      <c r="K240" s="6"/>
      <c r="L240" s="6"/>
      <c r="M240" s="6"/>
      <c r="N240" s="6"/>
      <c r="O240" s="7"/>
    </row>
    <row r="241" spans="2:2" x14ac:dyDescent="0.4">
      <c r="B241" s="1" t="s">
        <v>300</v>
      </c>
    </row>
    <row r="242" spans="2:2" x14ac:dyDescent="0.4">
      <c r="B242" s="1" t="s">
        <v>301</v>
      </c>
    </row>
    <row r="243" spans="2:2" x14ac:dyDescent="0.4">
      <c r="B243" s="1" t="s">
        <v>302</v>
      </c>
    </row>
    <row r="244" spans="2:2" x14ac:dyDescent="0.4">
      <c r="B244" s="1" t="s">
        <v>303</v>
      </c>
    </row>
    <row r="245" spans="2:2" x14ac:dyDescent="0.4">
      <c r="B245" s="1" t="s">
        <v>304</v>
      </c>
    </row>
    <row r="247" spans="2:2" x14ac:dyDescent="0.4">
      <c r="B247" s="1" t="s">
        <v>305</v>
      </c>
    </row>
    <row r="248" spans="2:2" x14ac:dyDescent="0.4">
      <c r="B248" s="1" t="s">
        <v>306</v>
      </c>
    </row>
    <row r="249" spans="2:2" x14ac:dyDescent="0.4">
      <c r="B249" s="1" t="s">
        <v>307</v>
      </c>
    </row>
    <row r="250" spans="2:2" x14ac:dyDescent="0.4">
      <c r="B250" s="1" t="s">
        <v>308</v>
      </c>
    </row>
    <row r="251" spans="2:2" x14ac:dyDescent="0.4">
      <c r="B251" s="1" t="s">
        <v>309</v>
      </c>
    </row>
    <row r="252" spans="2:2" x14ac:dyDescent="0.4">
      <c r="B252" s="1" t="s">
        <v>310</v>
      </c>
    </row>
    <row r="253" spans="2:2" x14ac:dyDescent="0.4">
      <c r="B253" s="1" t="s">
        <v>311</v>
      </c>
    </row>
    <row r="255" spans="2:2" x14ac:dyDescent="0.4">
      <c r="B255" s="1" t="s">
        <v>218</v>
      </c>
    </row>
    <row r="256" spans="2:2" x14ac:dyDescent="0.4">
      <c r="B256" s="1" t="s">
        <v>219</v>
      </c>
    </row>
    <row r="257" spans="2:2" x14ac:dyDescent="0.4">
      <c r="B257" s="1" t="s">
        <v>220</v>
      </c>
    </row>
    <row r="276" spans="2:10" x14ac:dyDescent="0.4">
      <c r="B276" s="1" t="s">
        <v>221</v>
      </c>
    </row>
    <row r="277" spans="2:10" x14ac:dyDescent="0.4">
      <c r="B277" s="1" t="s">
        <v>222</v>
      </c>
    </row>
    <row r="278" spans="2:10" x14ac:dyDescent="0.4">
      <c r="B278" s="1" t="s">
        <v>223</v>
      </c>
    </row>
    <row r="279" spans="2:10" x14ac:dyDescent="0.4">
      <c r="B279" s="1" t="s">
        <v>237</v>
      </c>
    </row>
    <row r="280" spans="2:10" x14ac:dyDescent="0.4">
      <c r="B280" s="1" t="s">
        <v>224</v>
      </c>
    </row>
    <row r="282" spans="2:10" x14ac:dyDescent="0.4">
      <c r="B282" s="1" t="s">
        <v>225</v>
      </c>
    </row>
    <row r="283" spans="2:10" x14ac:dyDescent="0.4">
      <c r="B283" s="1" t="s">
        <v>226</v>
      </c>
    </row>
    <row r="285" spans="2:10" x14ac:dyDescent="0.4">
      <c r="B285" s="1" t="s">
        <v>227</v>
      </c>
      <c r="H285" t="s">
        <v>231</v>
      </c>
    </row>
    <row r="287" spans="2:10" x14ac:dyDescent="0.4">
      <c r="C287" s="112" t="s">
        <v>269</v>
      </c>
      <c r="D287" s="113" t="s">
        <v>270</v>
      </c>
      <c r="E287" s="113" t="s">
        <v>271</v>
      </c>
      <c r="F287" s="113" t="s">
        <v>272</v>
      </c>
      <c r="G287" s="112" t="s">
        <v>273</v>
      </c>
      <c r="H287" s="113" t="s">
        <v>274</v>
      </c>
      <c r="I287" s="113" t="s">
        <v>275</v>
      </c>
      <c r="J287" s="114" t="s">
        <v>276</v>
      </c>
    </row>
    <row r="288" spans="2:10" x14ac:dyDescent="0.4">
      <c r="B288" s="81" t="s">
        <v>228</v>
      </c>
      <c r="C288" s="106">
        <f>351*1.03</f>
        <v>361.53000000000003</v>
      </c>
      <c r="D288" s="107">
        <f>C288*1.02</f>
        <v>368.76060000000001</v>
      </c>
      <c r="E288" s="107">
        <f t="shared" ref="E288:F288" si="0">D288*1.02</f>
        <v>376.13581200000004</v>
      </c>
      <c r="F288" s="107">
        <f t="shared" si="0"/>
        <v>383.65852824000007</v>
      </c>
      <c r="G288" s="106">
        <f>F288</f>
        <v>383.65852824000007</v>
      </c>
      <c r="H288" s="107">
        <f t="shared" ref="H288:J288" si="1">G288</f>
        <v>383.65852824000007</v>
      </c>
      <c r="I288" s="107">
        <f t="shared" si="1"/>
        <v>383.65852824000007</v>
      </c>
      <c r="J288" s="111">
        <f t="shared" si="1"/>
        <v>383.65852824000007</v>
      </c>
    </row>
    <row r="289" spans="2:10" x14ac:dyDescent="0.4">
      <c r="B289" s="82" t="s">
        <v>229</v>
      </c>
      <c r="C289" s="106">
        <f>351*1.03</f>
        <v>361.53000000000003</v>
      </c>
      <c r="D289" s="107">
        <f t="shared" ref="D289:F290" si="2">C289*1.03</f>
        <v>372.37590000000006</v>
      </c>
      <c r="E289" s="107">
        <f t="shared" si="2"/>
        <v>383.54717700000009</v>
      </c>
      <c r="F289" s="107">
        <f t="shared" si="2"/>
        <v>395.05359231000011</v>
      </c>
      <c r="G289" s="106">
        <f>F289</f>
        <v>395.05359231000011</v>
      </c>
      <c r="H289" s="107">
        <f t="shared" ref="H289:J289" si="3">G289</f>
        <v>395.05359231000011</v>
      </c>
      <c r="I289" s="107">
        <f t="shared" si="3"/>
        <v>395.05359231000011</v>
      </c>
      <c r="J289" s="111">
        <f t="shared" si="3"/>
        <v>395.05359231000011</v>
      </c>
    </row>
    <row r="290" spans="2:10" x14ac:dyDescent="0.4">
      <c r="B290" s="80" t="s">
        <v>230</v>
      </c>
      <c r="C290" s="108">
        <f>351*1.03</f>
        <v>361.53000000000003</v>
      </c>
      <c r="D290" s="109">
        <f t="shared" si="2"/>
        <v>372.37590000000006</v>
      </c>
      <c r="E290" s="109">
        <f t="shared" si="2"/>
        <v>383.54717700000009</v>
      </c>
      <c r="F290" s="109">
        <f t="shared" si="2"/>
        <v>395.05359231000011</v>
      </c>
      <c r="G290" s="108">
        <f>F290*1.01</f>
        <v>399.00412823310012</v>
      </c>
      <c r="H290" s="109">
        <f t="shared" ref="H290:J290" si="4">G290*1.01</f>
        <v>402.99416951543111</v>
      </c>
      <c r="I290" s="109">
        <f t="shared" si="4"/>
        <v>407.02411121058543</v>
      </c>
      <c r="J290" s="110">
        <f t="shared" si="4"/>
        <v>411.09435232269129</v>
      </c>
    </row>
    <row r="292" spans="2:10" x14ac:dyDescent="0.4">
      <c r="B292" s="1" t="s">
        <v>325</v>
      </c>
    </row>
    <row r="293" spans="2:10" x14ac:dyDescent="0.4">
      <c r="B293" s="1" t="s">
        <v>326</v>
      </c>
    </row>
    <row r="294" spans="2:10" x14ac:dyDescent="0.4">
      <c r="B294" s="1" t="s">
        <v>327</v>
      </c>
    </row>
    <row r="296" spans="2:10" x14ac:dyDescent="0.4">
      <c r="B296" s="1" t="s">
        <v>328</v>
      </c>
    </row>
    <row r="297" spans="2:10" x14ac:dyDescent="0.4">
      <c r="B297" s="1" t="s">
        <v>232</v>
      </c>
    </row>
    <row r="298" spans="2:10" x14ac:dyDescent="0.4">
      <c r="B298" s="1" t="s">
        <v>329</v>
      </c>
    </row>
    <row r="300" spans="2:10" x14ac:dyDescent="0.4">
      <c r="B300" s="1" t="s">
        <v>233</v>
      </c>
    </row>
    <row r="301" spans="2:10" x14ac:dyDescent="0.4">
      <c r="B301" s="1" t="s">
        <v>234</v>
      </c>
    </row>
    <row r="302" spans="2:10" x14ac:dyDescent="0.4">
      <c r="B302" s="1" t="s">
        <v>235</v>
      </c>
    </row>
    <row r="303" spans="2:10" x14ac:dyDescent="0.4">
      <c r="B303" s="1" t="s">
        <v>331</v>
      </c>
    </row>
    <row r="304" spans="2:10" x14ac:dyDescent="0.4">
      <c r="B304" s="1" t="s">
        <v>332</v>
      </c>
    </row>
    <row r="305" spans="2:12" x14ac:dyDescent="0.4">
      <c r="B305" s="1" t="s">
        <v>333</v>
      </c>
    </row>
    <row r="307" spans="2:12" x14ac:dyDescent="0.4">
      <c r="B307" s="1" t="s">
        <v>334</v>
      </c>
    </row>
    <row r="308" spans="2:12" x14ac:dyDescent="0.4">
      <c r="B308" s="1" t="s">
        <v>335</v>
      </c>
    </row>
    <row r="309" spans="2:12" x14ac:dyDescent="0.4">
      <c r="B309" s="1" t="s">
        <v>336</v>
      </c>
    </row>
    <row r="310" spans="2:12" x14ac:dyDescent="0.4">
      <c r="B310" s="1" t="s">
        <v>337</v>
      </c>
    </row>
    <row r="311" spans="2:12" x14ac:dyDescent="0.4">
      <c r="B311" s="1" t="s">
        <v>338</v>
      </c>
    </row>
    <row r="312" spans="2:12" x14ac:dyDescent="0.4">
      <c r="B312" s="1" t="s">
        <v>339</v>
      </c>
    </row>
    <row r="314" spans="2:12" x14ac:dyDescent="0.4">
      <c r="C314" s="86" t="s">
        <v>236</v>
      </c>
      <c r="D314" s="87"/>
      <c r="E314" s="88"/>
      <c r="F314" s="87"/>
      <c r="G314" s="87"/>
      <c r="H314" s="88"/>
      <c r="I314" s="87"/>
      <c r="J314" s="88"/>
      <c r="K314" s="87"/>
      <c r="L314" s="89"/>
    </row>
    <row r="315" spans="2:12" x14ac:dyDescent="0.4">
      <c r="C315" s="103" t="s">
        <v>269</v>
      </c>
      <c r="D315" s="104" t="s">
        <v>270</v>
      </c>
      <c r="E315" s="104" t="s">
        <v>271</v>
      </c>
      <c r="F315" s="104" t="s">
        <v>272</v>
      </c>
      <c r="G315" s="104" t="s">
        <v>273</v>
      </c>
      <c r="H315" s="104" t="s">
        <v>274</v>
      </c>
      <c r="I315" s="104" t="s">
        <v>275</v>
      </c>
      <c r="J315" s="105" t="s">
        <v>276</v>
      </c>
      <c r="K315" s="103" t="s">
        <v>238</v>
      </c>
      <c r="L315" s="105" t="s">
        <v>277</v>
      </c>
    </row>
    <row r="316" spans="2:12" x14ac:dyDescent="0.4">
      <c r="B316" s="81" t="s">
        <v>228</v>
      </c>
      <c r="C316" s="90">
        <f>C288*0.4102+31.324-1</f>
        <v>178.62360600000002</v>
      </c>
      <c r="D316" s="91">
        <f>D288*0.4102+31.324-1</f>
        <v>181.58959812000003</v>
      </c>
      <c r="E316" s="91">
        <f>E288*0.4102+31.324-1</f>
        <v>184.61491008240003</v>
      </c>
      <c r="F316" s="91">
        <f>F288*0.4102+31.324-1</f>
        <v>187.70072828404804</v>
      </c>
      <c r="G316" s="91">
        <f>(G288*0.4102+31.324)*(0.7*1.218+0.3)-1</f>
        <v>216.49645942019373</v>
      </c>
      <c r="H316" s="91">
        <f>(H288*0.4102+31.324)*(0.7*1.483+0.3)-1</f>
        <v>251.5004445168847</v>
      </c>
      <c r="I316" s="91">
        <f>(I288*0.4102+31.324)*(0.7*1.806+0.3)-1</f>
        <v>294.16567918190793</v>
      </c>
      <c r="J316" s="92">
        <f>(J288*0.4102+31.324)*(0.7*2.2+0.3)-1</f>
        <v>346.20934004264842</v>
      </c>
      <c r="K316" s="90">
        <f>SUM(C316:F316)</f>
        <v>732.52884248644818</v>
      </c>
      <c r="L316" s="92">
        <f>SUM(G316:J316)</f>
        <v>1108.3719231616346</v>
      </c>
    </row>
    <row r="317" spans="2:12" x14ac:dyDescent="0.4">
      <c r="B317" s="82" t="s">
        <v>229</v>
      </c>
      <c r="C317" s="90">
        <f>C289*0.4102+31.324-1</f>
        <v>178.62360600000002</v>
      </c>
      <c r="D317" s="91">
        <f>D289*0.4102+31.324-1</f>
        <v>183.07259418000004</v>
      </c>
      <c r="E317" s="91">
        <f>(E289*0.4102+31.324)*(0.7*2.2+0.3)-1</f>
        <v>346.12529568993614</v>
      </c>
      <c r="F317" s="91">
        <f>(F289*0.4102+31.324)*(0.7*2.2+0.3)-1</f>
        <v>354.80996976063426</v>
      </c>
      <c r="G317" s="91">
        <f>(G289*0.4102+31.324)*(0.7*1.218+0.3)-1</f>
        <v>221.88400605766682</v>
      </c>
      <c r="H317" s="91">
        <f>(H289*0.4102+31.324)*(0.7*1.483+0.3)-1</f>
        <v>257.75506550907863</v>
      </c>
      <c r="I317" s="91">
        <f>(I289*0.4102+31.324)*(0.7*1.806+0.3)-1</f>
        <v>301.47714929325218</v>
      </c>
      <c r="J317" s="92">
        <f>(J289*0.4102+31.324)*(0.7*2.2+0.3)-1</f>
        <v>354.80996976063426</v>
      </c>
      <c r="K317" s="90">
        <f t="shared" ref="K317:K318" si="5">SUM(C317:F317)</f>
        <v>1062.6314656305703</v>
      </c>
      <c r="L317" s="92">
        <f t="shared" ref="L317:L318" si="6">SUM(G317:J317)</f>
        <v>1135.9261906206318</v>
      </c>
    </row>
    <row r="318" spans="2:12" x14ac:dyDescent="0.4">
      <c r="B318" s="80" t="s">
        <v>230</v>
      </c>
      <c r="C318" s="93">
        <f>C290*0.4102+31.324-1</f>
        <v>178.62360600000002</v>
      </c>
      <c r="D318" s="94">
        <f>D290*0.4102+31.324-1</f>
        <v>183.07259418000004</v>
      </c>
      <c r="E318" s="94">
        <f>(E290*0.4102+31.324)*(0.7*2.2+0.3)-1</f>
        <v>346.12529568993614</v>
      </c>
      <c r="F318" s="94">
        <f>(F290*0.4102+31.324)*(0.7*2.2+0.3)-1</f>
        <v>354.80996976063426</v>
      </c>
      <c r="G318" s="94">
        <f>(G290*0.4102+31.324)*(0.7*1.218+0.3)-1</f>
        <v>223.75180569424347</v>
      </c>
      <c r="H318" s="94">
        <f>(H290*0.4102+31.324)*(0.7*1.483+0.3)-1</f>
        <v>262.11355797337109</v>
      </c>
      <c r="I318" s="94">
        <f>(I290*0.4102+31.324)*(0.7*1.806+0.3)-1</f>
        <v>309.1578512727462</v>
      </c>
      <c r="J318" s="95">
        <f>(J290*0.4102+31.324)*(0.7*2.2+0.3)-1</f>
        <v>366.9170221138931</v>
      </c>
      <c r="K318" s="93">
        <f t="shared" si="5"/>
        <v>1062.6314656305703</v>
      </c>
      <c r="L318" s="95">
        <f t="shared" si="6"/>
        <v>1161.9402370542539</v>
      </c>
    </row>
    <row r="320" spans="2:12" x14ac:dyDescent="0.4">
      <c r="C320" s="86" t="s">
        <v>340</v>
      </c>
      <c r="D320" s="87"/>
      <c r="E320" s="88"/>
      <c r="F320" s="87"/>
      <c r="G320" s="87"/>
      <c r="H320" s="88"/>
      <c r="I320" s="87"/>
      <c r="J320" s="88"/>
      <c r="K320" s="87"/>
      <c r="L320" s="89"/>
    </row>
    <row r="321" spans="2:12" x14ac:dyDescent="0.4">
      <c r="C321" s="103" t="s">
        <v>269</v>
      </c>
      <c r="D321" s="104" t="s">
        <v>270</v>
      </c>
      <c r="E321" s="104" t="s">
        <v>271</v>
      </c>
      <c r="F321" s="104" t="s">
        <v>272</v>
      </c>
      <c r="G321" s="104" t="s">
        <v>273</v>
      </c>
      <c r="H321" s="104" t="s">
        <v>274</v>
      </c>
      <c r="I321" s="104" t="s">
        <v>275</v>
      </c>
      <c r="J321" s="105" t="s">
        <v>276</v>
      </c>
      <c r="K321" s="104" t="s">
        <v>238</v>
      </c>
      <c r="L321" s="105" t="s">
        <v>277</v>
      </c>
    </row>
    <row r="322" spans="2:12" x14ac:dyDescent="0.4">
      <c r="B322" s="81" t="s">
        <v>228</v>
      </c>
      <c r="C322" s="90">
        <f>C316*0.18*0.9</f>
        <v>28.937024172000005</v>
      </c>
      <c r="D322" s="91">
        <f t="shared" ref="D322:J322" si="7">D316*0.18*0.9</f>
        <v>29.417514895440004</v>
      </c>
      <c r="E322" s="91">
        <f t="shared" si="7"/>
        <v>29.907615433348806</v>
      </c>
      <c r="F322" s="91">
        <f t="shared" si="7"/>
        <v>30.407517982015783</v>
      </c>
      <c r="G322" s="91">
        <f t="shared" si="7"/>
        <v>35.072426426071388</v>
      </c>
      <c r="H322" s="91">
        <f t="shared" si="7"/>
        <v>40.743072011735315</v>
      </c>
      <c r="I322" s="91">
        <f t="shared" si="7"/>
        <v>47.654840027469085</v>
      </c>
      <c r="J322" s="92">
        <f t="shared" si="7"/>
        <v>56.085913086909045</v>
      </c>
      <c r="K322" s="91">
        <f>SUM(C322:F322)</f>
        <v>118.6696724828046</v>
      </c>
      <c r="L322" s="92">
        <f>SUM(G322:J322)</f>
        <v>179.55625155218482</v>
      </c>
    </row>
    <row r="323" spans="2:12" x14ac:dyDescent="0.4">
      <c r="B323" s="82" t="s">
        <v>229</v>
      </c>
      <c r="C323" s="90">
        <f>C317*0.21*0.9</f>
        <v>33.759861534000002</v>
      </c>
      <c r="D323" s="91">
        <f t="shared" ref="D323:J323" si="8">D317*0.21*0.9</f>
        <v>34.600720300020008</v>
      </c>
      <c r="E323" s="91">
        <f t="shared" si="8"/>
        <v>65.417680885397928</v>
      </c>
      <c r="F323" s="91">
        <f t="shared" si="8"/>
        <v>67.059084284759876</v>
      </c>
      <c r="G323" s="91">
        <f t="shared" si="8"/>
        <v>41.936077144899031</v>
      </c>
      <c r="H323" s="91">
        <f t="shared" si="8"/>
        <v>48.715707381215857</v>
      </c>
      <c r="I323" s="91">
        <f t="shared" si="8"/>
        <v>56.979181216424656</v>
      </c>
      <c r="J323" s="92">
        <f t="shared" si="8"/>
        <v>67.059084284759876</v>
      </c>
      <c r="K323" s="91">
        <f t="shared" ref="K323:K324" si="9">SUM(C323:F323)</f>
        <v>200.83734700417781</v>
      </c>
      <c r="L323" s="92">
        <f t="shared" ref="L323:L324" si="10">SUM(G323:J323)</f>
        <v>214.69005002729941</v>
      </c>
    </row>
    <row r="324" spans="2:12" x14ac:dyDescent="0.4">
      <c r="B324" s="80" t="s">
        <v>230</v>
      </c>
      <c r="C324" s="93">
        <f>C318*0.24*0.9</f>
        <v>38.582698896000004</v>
      </c>
      <c r="D324" s="94">
        <f t="shared" ref="D324:J324" si="11">D318*0.24*0.9</f>
        <v>39.543680342880009</v>
      </c>
      <c r="E324" s="94">
        <f t="shared" si="11"/>
        <v>74.763063869026212</v>
      </c>
      <c r="F324" s="94">
        <f t="shared" si="11"/>
        <v>76.638953468297004</v>
      </c>
      <c r="G324" s="94">
        <f t="shared" si="11"/>
        <v>48.33039002995659</v>
      </c>
      <c r="H324" s="94">
        <f t="shared" si="11"/>
        <v>56.616528522248153</v>
      </c>
      <c r="I324" s="94">
        <f t="shared" si="11"/>
        <v>66.778095874913177</v>
      </c>
      <c r="J324" s="95">
        <f t="shared" si="11"/>
        <v>79.254076776600897</v>
      </c>
      <c r="K324" s="94">
        <f t="shared" si="9"/>
        <v>229.52839657620325</v>
      </c>
      <c r="L324" s="95">
        <f t="shared" si="10"/>
        <v>250.97909120371881</v>
      </c>
    </row>
    <row r="326" spans="2:12" x14ac:dyDescent="0.4">
      <c r="B326" s="1" t="s">
        <v>341</v>
      </c>
    </row>
    <row r="327" spans="2:12" x14ac:dyDescent="0.4">
      <c r="B327" s="1" t="s">
        <v>342</v>
      </c>
    </row>
    <row r="328" spans="2:12" x14ac:dyDescent="0.4">
      <c r="B328" s="1" t="s">
        <v>346</v>
      </c>
    </row>
    <row r="329" spans="2:12" x14ac:dyDescent="0.4">
      <c r="B329" s="1" t="s">
        <v>347</v>
      </c>
    </row>
    <row r="330" spans="2:12" x14ac:dyDescent="0.4">
      <c r="B330" s="1" t="s">
        <v>356</v>
      </c>
    </row>
    <row r="331" spans="2:12" x14ac:dyDescent="0.4">
      <c r="B331" s="1" t="s">
        <v>348</v>
      </c>
    </row>
    <row r="333" spans="2:12" x14ac:dyDescent="0.4">
      <c r="C333" s="115">
        <v>2024</v>
      </c>
      <c r="D333" s="115"/>
      <c r="E333" s="79"/>
      <c r="F333" s="115">
        <v>2025</v>
      </c>
      <c r="G333" s="115"/>
      <c r="H333" s="79"/>
    </row>
    <row r="334" spans="2:12" x14ac:dyDescent="0.4">
      <c r="C334" s="116" t="s">
        <v>350</v>
      </c>
      <c r="D334" s="116" t="s">
        <v>349</v>
      </c>
      <c r="E334" s="116" t="s">
        <v>357</v>
      </c>
      <c r="F334" s="116" t="s">
        <v>350</v>
      </c>
      <c r="G334" s="116" t="s">
        <v>349</v>
      </c>
      <c r="H334" s="116" t="s">
        <v>357</v>
      </c>
      <c r="J334" t="s">
        <v>361</v>
      </c>
    </row>
    <row r="335" spans="2:12" x14ac:dyDescent="0.4">
      <c r="B335" s="81" t="s">
        <v>228</v>
      </c>
      <c r="C335" s="117">
        <f>K322*8/1559*13440</f>
        <v>8184.3253273580185</v>
      </c>
      <c r="D335" s="117">
        <f>K322*15/1559*13440</f>
        <v>15345.609988796286</v>
      </c>
      <c r="E335" s="117">
        <f>K322*10/1559*13440</f>
        <v>10230.406659197522</v>
      </c>
      <c r="F335" s="117">
        <f>L322*8/1559*13440</f>
        <v>12383.507483573389</v>
      </c>
      <c r="G335" s="117">
        <f>L322*15/1559*13440</f>
        <v>23219.076531700106</v>
      </c>
      <c r="H335" s="117">
        <f>L322*10/1559*13440</f>
        <v>15479.384354466734</v>
      </c>
      <c r="J335" s="2" t="s">
        <v>360</v>
      </c>
    </row>
    <row r="336" spans="2:12" x14ac:dyDescent="0.4">
      <c r="B336" s="82" t="s">
        <v>229</v>
      </c>
      <c r="C336" s="117">
        <f>K323*8/1559*13440</f>
        <v>13851.206895374728</v>
      </c>
      <c r="D336" s="117">
        <f>K323*15/1559*13440</f>
        <v>25971.012928827611</v>
      </c>
      <c r="E336" s="117">
        <f t="shared" ref="E336:E337" si="12">K323*10/1559*13440</f>
        <v>17314.008619218406</v>
      </c>
      <c r="F336" s="117">
        <f>L323*8/1559*13440</f>
        <v>14806.590236648641</v>
      </c>
      <c r="G336" s="117">
        <f>L323*15/1559*13440</f>
        <v>27762.356693716203</v>
      </c>
      <c r="H336" s="117">
        <f t="shared" ref="H336:H337" si="13">L323*10/1559*13440</f>
        <v>18508.237795810801</v>
      </c>
      <c r="J336" s="2" t="s">
        <v>362</v>
      </c>
    </row>
    <row r="337" spans="2:12" x14ac:dyDescent="0.4">
      <c r="B337" s="80" t="s">
        <v>230</v>
      </c>
      <c r="C337" s="117">
        <f>K324*8/1559*13440</f>
        <v>15829.950737571116</v>
      </c>
      <c r="D337" s="117">
        <f>K324*15/1559*13440</f>
        <v>29681.157632945844</v>
      </c>
      <c r="E337" s="117">
        <f t="shared" si="12"/>
        <v>19787.4384219639</v>
      </c>
      <c r="F337" s="117">
        <f>L324*8/1559*13440</f>
        <v>17309.34694433858</v>
      </c>
      <c r="G337" s="117">
        <f>L324*15/1559*13440</f>
        <v>32455.025520634837</v>
      </c>
      <c r="H337" s="117">
        <f t="shared" si="13"/>
        <v>21636.683680423226</v>
      </c>
    </row>
    <row r="339" spans="2:12" x14ac:dyDescent="0.4">
      <c r="B339" s="1" t="s">
        <v>351</v>
      </c>
    </row>
    <row r="340" spans="2:12" x14ac:dyDescent="0.4">
      <c r="B340" s="1" t="s">
        <v>352</v>
      </c>
    </row>
    <row r="341" spans="2:12" x14ac:dyDescent="0.4">
      <c r="B341" s="1" t="s">
        <v>353</v>
      </c>
    </row>
    <row r="342" spans="2:12" x14ac:dyDescent="0.4">
      <c r="B342" s="1" t="s">
        <v>354</v>
      </c>
    </row>
    <row r="343" spans="2:12" x14ac:dyDescent="0.4">
      <c r="B343" s="1" t="s">
        <v>355</v>
      </c>
    </row>
    <row r="344" spans="2:12" x14ac:dyDescent="0.4">
      <c r="B344" s="1" t="s">
        <v>358</v>
      </c>
    </row>
    <row r="345" spans="2:12" x14ac:dyDescent="0.4">
      <c r="B345" s="1" t="s">
        <v>359</v>
      </c>
    </row>
    <row r="346" spans="2:12" x14ac:dyDescent="0.4">
      <c r="C346"/>
      <c r="D346"/>
      <c r="E346"/>
      <c r="F346"/>
      <c r="G346"/>
      <c r="H346"/>
      <c r="I346"/>
      <c r="J346"/>
      <c r="K346"/>
      <c r="L346"/>
    </row>
    <row r="347" spans="2:12" x14ac:dyDescent="0.4">
      <c r="B347" s="1" t="s">
        <v>363</v>
      </c>
      <c r="C347"/>
      <c r="D347"/>
      <c r="E347"/>
      <c r="F347"/>
      <c r="G347"/>
      <c r="H347"/>
      <c r="I347"/>
      <c r="J347"/>
      <c r="K347"/>
      <c r="L347"/>
    </row>
    <row r="348" spans="2:12" x14ac:dyDescent="0.4">
      <c r="B348" s="1" t="s">
        <v>364</v>
      </c>
      <c r="C348"/>
      <c r="D348"/>
      <c r="E348"/>
      <c r="F348"/>
      <c r="G348"/>
      <c r="H348"/>
      <c r="I348"/>
      <c r="J348"/>
      <c r="K348"/>
      <c r="L348"/>
    </row>
    <row r="349" spans="2:12" x14ac:dyDescent="0.4">
      <c r="B349" s="1" t="s">
        <v>365</v>
      </c>
      <c r="C349"/>
      <c r="D349"/>
      <c r="E349"/>
      <c r="F349"/>
      <c r="G349"/>
      <c r="H349"/>
      <c r="I349"/>
      <c r="J349"/>
      <c r="K349"/>
      <c r="L349"/>
    </row>
    <row r="350" spans="2:12" x14ac:dyDescent="0.4">
      <c r="B350" s="1" t="s">
        <v>366</v>
      </c>
    </row>
    <row r="351" spans="2:12" x14ac:dyDescent="0.4">
      <c r="B351" s="1" t="s">
        <v>367</v>
      </c>
    </row>
    <row r="352" spans="2:12" x14ac:dyDescent="0.4">
      <c r="B352" s="1" t="s">
        <v>368</v>
      </c>
    </row>
    <row r="354" spans="2:2" x14ac:dyDescent="0.4">
      <c r="B354" s="1" t="s">
        <v>369</v>
      </c>
    </row>
    <row r="355" spans="2:2" x14ac:dyDescent="0.4">
      <c r="B355" s="1" t="s">
        <v>370</v>
      </c>
    </row>
    <row r="356" spans="2:2" x14ac:dyDescent="0.4">
      <c r="B356" s="1" t="s">
        <v>371</v>
      </c>
    </row>
    <row r="357" spans="2:2" x14ac:dyDescent="0.4">
      <c r="B357" s="1" t="s">
        <v>372</v>
      </c>
    </row>
    <row r="358" spans="2:2" x14ac:dyDescent="0.4">
      <c r="B358" s="1" t="s">
        <v>373</v>
      </c>
    </row>
    <row r="359" spans="2:2" x14ac:dyDescent="0.4">
      <c r="B359" s="1" t="s">
        <v>374</v>
      </c>
    </row>
    <row r="361" spans="2:2" x14ac:dyDescent="0.4">
      <c r="B361" s="1" t="s">
        <v>278</v>
      </c>
    </row>
    <row r="362" spans="2:2" x14ac:dyDescent="0.4">
      <c r="B362" s="1" t="s">
        <v>382</v>
      </c>
    </row>
    <row r="363" spans="2:2" x14ac:dyDescent="0.4">
      <c r="B363" s="1" t="s">
        <v>279</v>
      </c>
    </row>
    <row r="364" spans="2:2" x14ac:dyDescent="0.4">
      <c r="B364" s="1" t="s">
        <v>280</v>
      </c>
    </row>
    <row r="365" spans="2:2" x14ac:dyDescent="0.4">
      <c r="B365" s="1" t="s">
        <v>281</v>
      </c>
    </row>
  </sheetData>
  <phoneticPr fontId="3" type="noConversion"/>
  <hyperlinks>
    <hyperlink ref="B164" r:id="rId1" xr:uid="{7E2749F0-A854-4521-A3A6-52A3409E1A48}"/>
    <hyperlink ref="B228" r:id="rId2" xr:uid="{E6E932C9-087C-45DF-B24F-7BCB20FC5BD4}"/>
    <hyperlink ref="B230" r:id="rId3" xr:uid="{67669DBB-C62F-49B6-B994-053D959B56CC}"/>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439AD-33ED-49FF-988A-D2D2DD7F2FB4}">
  <dimension ref="A1:AJ173"/>
  <sheetViews>
    <sheetView tabSelected="1" topLeftCell="C144" zoomScale="80" zoomScaleNormal="80" workbookViewId="0">
      <selection activeCell="R166" sqref="R166"/>
    </sheetView>
  </sheetViews>
  <sheetFormatPr defaultRowHeight="13.2" x14ac:dyDescent="0.4"/>
  <cols>
    <col min="1" max="2" width="8.796875" style="37"/>
    <col min="3" max="4" width="8.796875" style="37" customWidth="1"/>
    <col min="5" max="6" width="8.796875" style="37"/>
    <col min="7" max="9" width="8.796875" style="37" customWidth="1"/>
    <col min="10" max="10" width="8.796875" style="37"/>
    <col min="11" max="11" width="8.796875" style="37" customWidth="1"/>
    <col min="12" max="12" width="8.796875" style="37"/>
    <col min="13" max="13" width="8.796875" style="37" customWidth="1"/>
    <col min="14" max="15" width="8.796875" style="37"/>
    <col min="16" max="17" width="8.796875" style="37" customWidth="1"/>
    <col min="18" max="19" width="8.796875" style="37"/>
    <col min="20" max="21" width="8.796875" style="37" customWidth="1"/>
    <col min="22" max="23" width="8.796875" style="37"/>
    <col min="24" max="25" width="8.796875" style="37" customWidth="1"/>
    <col min="26" max="16384" width="8.796875" style="37"/>
  </cols>
  <sheetData>
    <row r="1" spans="1:18" x14ac:dyDescent="0.4">
      <c r="A1" s="38" t="s">
        <v>119</v>
      </c>
      <c r="B1" s="38"/>
      <c r="C1" s="45">
        <v>2018</v>
      </c>
      <c r="D1" s="45">
        <v>2019</v>
      </c>
      <c r="E1" s="45">
        <v>2020</v>
      </c>
      <c r="F1" s="45">
        <v>2021</v>
      </c>
      <c r="G1" s="45">
        <v>2022</v>
      </c>
      <c r="H1" s="45">
        <v>2023</v>
      </c>
    </row>
    <row r="2" spans="1:18" x14ac:dyDescent="0.4">
      <c r="A2" s="39" t="s">
        <v>98</v>
      </c>
      <c r="B2" s="39"/>
      <c r="C2" s="39">
        <v>1232</v>
      </c>
      <c r="D2" s="39">
        <v>1356</v>
      </c>
      <c r="E2" s="39">
        <v>1407</v>
      </c>
      <c r="F2" s="39">
        <v>1607</v>
      </c>
      <c r="G2" s="39">
        <v>1674</v>
      </c>
      <c r="H2" s="39">
        <v>1829</v>
      </c>
    </row>
    <row r="3" spans="1:18" x14ac:dyDescent="0.4">
      <c r="A3" s="39" t="s">
        <v>87</v>
      </c>
      <c r="B3" s="39"/>
      <c r="C3" s="39">
        <v>197</v>
      </c>
      <c r="D3" s="39">
        <v>511</v>
      </c>
      <c r="E3" s="39">
        <v>520</v>
      </c>
      <c r="F3" s="39">
        <v>623</v>
      </c>
      <c r="G3" s="39">
        <v>662</v>
      </c>
      <c r="H3" s="39">
        <v>689</v>
      </c>
      <c r="M3" s="45">
        <v>2018</v>
      </c>
      <c r="N3" s="45">
        <v>2019</v>
      </c>
      <c r="O3" s="45">
        <v>2020</v>
      </c>
      <c r="P3" s="45">
        <v>2021</v>
      </c>
      <c r="Q3" s="45">
        <v>2022</v>
      </c>
      <c r="R3" s="45">
        <v>2023</v>
      </c>
    </row>
    <row r="4" spans="1:18" x14ac:dyDescent="0.4">
      <c r="A4" s="37" t="s">
        <v>88</v>
      </c>
      <c r="C4" s="37">
        <v>26</v>
      </c>
      <c r="D4" s="37">
        <v>101</v>
      </c>
      <c r="E4" s="37">
        <v>53</v>
      </c>
      <c r="F4" s="37">
        <v>58</v>
      </c>
      <c r="G4" s="37">
        <v>223</v>
      </c>
      <c r="H4" s="37">
        <v>104</v>
      </c>
      <c r="K4" s="37" t="s">
        <v>159</v>
      </c>
      <c r="M4" s="75">
        <f>365/(C31/C5)</f>
        <v>83.164556962025316</v>
      </c>
      <c r="N4" s="75">
        <f t="shared" ref="N4:Q4" si="0">365/(D31/D5)</f>
        <v>79.461722488038276</v>
      </c>
      <c r="O4" s="75">
        <f t="shared" si="0"/>
        <v>75.169851380042473</v>
      </c>
      <c r="P4" s="75">
        <f t="shared" si="0"/>
        <v>66.792975970425147</v>
      </c>
      <c r="Q4" s="75">
        <f t="shared" si="0"/>
        <v>72.265100671140942</v>
      </c>
      <c r="R4" s="75">
        <f>365/(H31/H5)</f>
        <v>63.500707213578501</v>
      </c>
    </row>
    <row r="5" spans="1:18" x14ac:dyDescent="0.4">
      <c r="A5" s="37" t="s">
        <v>89</v>
      </c>
      <c r="C5" s="37">
        <v>108</v>
      </c>
      <c r="D5" s="37">
        <v>91</v>
      </c>
      <c r="E5" s="37">
        <v>97</v>
      </c>
      <c r="F5" s="37">
        <v>99</v>
      </c>
      <c r="G5" s="37">
        <v>118</v>
      </c>
      <c r="H5" s="37">
        <v>123</v>
      </c>
      <c r="K5" s="37" t="s">
        <v>157</v>
      </c>
      <c r="M5" s="75">
        <f>365/(C31/C7)</f>
        <v>20.791139240506329</v>
      </c>
      <c r="N5" s="75">
        <f t="shared" ref="N5:R5" si="1">365/(D31/D7)</f>
        <v>15.717703349282298</v>
      </c>
      <c r="O5" s="75">
        <f t="shared" si="1"/>
        <v>12.399150743099788</v>
      </c>
      <c r="P5" s="75">
        <f t="shared" si="1"/>
        <v>12.144177449168206</v>
      </c>
      <c r="Q5" s="75">
        <f t="shared" si="1"/>
        <v>16.535234899328859</v>
      </c>
      <c r="R5" s="75">
        <f t="shared" si="1"/>
        <v>14.971711456859971</v>
      </c>
    </row>
    <row r="6" spans="1:18" x14ac:dyDescent="0.4">
      <c r="A6" s="37" t="s">
        <v>90</v>
      </c>
      <c r="C6" s="37">
        <v>11</v>
      </c>
      <c r="D6" s="37">
        <v>277</v>
      </c>
      <c r="E6" s="37">
        <v>351</v>
      </c>
      <c r="F6" s="37">
        <v>440</v>
      </c>
      <c r="G6" s="37">
        <v>282</v>
      </c>
      <c r="H6" s="37">
        <v>425</v>
      </c>
    </row>
    <row r="7" spans="1:18" x14ac:dyDescent="0.4">
      <c r="A7" s="37" t="s">
        <v>91</v>
      </c>
      <c r="C7" s="37">
        <v>27</v>
      </c>
      <c r="D7" s="37">
        <v>18</v>
      </c>
      <c r="E7" s="37">
        <v>16</v>
      </c>
      <c r="F7" s="37">
        <v>18</v>
      </c>
      <c r="G7" s="37">
        <v>27</v>
      </c>
      <c r="H7" s="37">
        <v>29</v>
      </c>
    </row>
    <row r="9" spans="1:18" x14ac:dyDescent="0.4">
      <c r="A9" s="39" t="s">
        <v>92</v>
      </c>
      <c r="B9" s="39"/>
      <c r="C9" s="39">
        <v>1035</v>
      </c>
      <c r="D9" s="39">
        <v>846</v>
      </c>
      <c r="E9" s="39">
        <v>887</v>
      </c>
      <c r="F9" s="39">
        <v>985</v>
      </c>
      <c r="G9" s="39">
        <v>1012</v>
      </c>
      <c r="H9" s="39">
        <v>1139</v>
      </c>
    </row>
    <row r="10" spans="1:18" x14ac:dyDescent="0.4">
      <c r="A10" s="37" t="s">
        <v>93</v>
      </c>
      <c r="C10" s="37">
        <v>3</v>
      </c>
      <c r="D10" s="37">
        <v>3</v>
      </c>
      <c r="E10" s="37">
        <v>7</v>
      </c>
      <c r="F10" s="37">
        <v>8</v>
      </c>
      <c r="G10" s="37">
        <v>10</v>
      </c>
      <c r="H10" s="37">
        <v>6</v>
      </c>
    </row>
    <row r="11" spans="1:18" x14ac:dyDescent="0.4">
      <c r="A11" s="37" t="s">
        <v>94</v>
      </c>
      <c r="C11" s="37">
        <v>397</v>
      </c>
      <c r="D11" s="37">
        <v>386</v>
      </c>
      <c r="E11" s="37">
        <v>395</v>
      </c>
      <c r="F11" s="37">
        <v>420</v>
      </c>
      <c r="G11" s="37">
        <v>406</v>
      </c>
      <c r="H11" s="37">
        <v>411</v>
      </c>
    </row>
    <row r="12" spans="1:18" x14ac:dyDescent="0.4">
      <c r="A12" s="37" t="s">
        <v>95</v>
      </c>
      <c r="C12" s="37">
        <v>78</v>
      </c>
      <c r="D12" s="37">
        <v>100</v>
      </c>
      <c r="E12" s="37">
        <v>100</v>
      </c>
      <c r="F12" s="37">
        <v>110</v>
      </c>
      <c r="G12" s="37">
        <v>112</v>
      </c>
      <c r="H12" s="37">
        <v>109</v>
      </c>
    </row>
    <row r="13" spans="1:18" x14ac:dyDescent="0.4">
      <c r="A13" s="37" t="s">
        <v>96</v>
      </c>
      <c r="C13" s="37">
        <v>0</v>
      </c>
      <c r="D13" s="37">
        <v>10</v>
      </c>
      <c r="E13" s="37">
        <v>10</v>
      </c>
      <c r="F13" s="37">
        <v>23</v>
      </c>
      <c r="G13" s="37">
        <v>23</v>
      </c>
      <c r="H13" s="37">
        <v>22</v>
      </c>
    </row>
    <row r="14" spans="1:18" x14ac:dyDescent="0.4">
      <c r="A14" s="37" t="s">
        <v>97</v>
      </c>
      <c r="C14" s="37">
        <v>558</v>
      </c>
      <c r="D14" s="37">
        <v>348</v>
      </c>
      <c r="E14" s="37">
        <v>364</v>
      </c>
      <c r="F14" s="37">
        <v>416</v>
      </c>
      <c r="G14" s="37">
        <v>444</v>
      </c>
      <c r="H14" s="37">
        <v>580</v>
      </c>
    </row>
    <row r="16" spans="1:18" x14ac:dyDescent="0.4">
      <c r="A16" s="39" t="s">
        <v>105</v>
      </c>
      <c r="B16" s="39"/>
      <c r="C16" s="39">
        <v>152</v>
      </c>
      <c r="D16" s="39">
        <v>171</v>
      </c>
      <c r="E16" s="39">
        <v>165</v>
      </c>
      <c r="F16" s="39">
        <v>198</v>
      </c>
      <c r="G16" s="39">
        <v>201</v>
      </c>
      <c r="H16" s="39">
        <v>209</v>
      </c>
    </row>
    <row r="17" spans="1:8" x14ac:dyDescent="0.4">
      <c r="A17" s="39" t="s">
        <v>99</v>
      </c>
      <c r="B17" s="39"/>
      <c r="C17" s="39">
        <v>91</v>
      </c>
      <c r="D17" s="39">
        <v>98</v>
      </c>
      <c r="E17" s="39">
        <v>91</v>
      </c>
      <c r="F17" s="39">
        <v>105</v>
      </c>
      <c r="G17" s="39">
        <v>117</v>
      </c>
      <c r="H17" s="39">
        <v>124</v>
      </c>
    </row>
    <row r="18" spans="1:8" x14ac:dyDescent="0.4">
      <c r="A18" s="37" t="s">
        <v>100</v>
      </c>
      <c r="C18" s="37">
        <v>37</v>
      </c>
      <c r="D18" s="37">
        <v>29</v>
      </c>
      <c r="E18" s="37">
        <v>22</v>
      </c>
      <c r="F18" s="37">
        <v>25</v>
      </c>
      <c r="G18" s="37">
        <v>23</v>
      </c>
      <c r="H18" s="37">
        <v>27</v>
      </c>
    </row>
    <row r="19" spans="1:8" x14ac:dyDescent="0.4">
      <c r="A19" s="37" t="s">
        <v>101</v>
      </c>
      <c r="C19" s="37">
        <v>32</v>
      </c>
      <c r="D19" s="37">
        <v>38</v>
      </c>
      <c r="E19" s="37">
        <v>49</v>
      </c>
      <c r="F19" s="37">
        <v>47</v>
      </c>
      <c r="G19" s="37">
        <v>65</v>
      </c>
      <c r="H19" s="37">
        <v>65</v>
      </c>
    </row>
    <row r="20" spans="1:8" x14ac:dyDescent="0.4">
      <c r="A20" s="37" t="s">
        <v>102</v>
      </c>
      <c r="C20" s="37">
        <v>6</v>
      </c>
      <c r="D20" s="37">
        <v>27</v>
      </c>
      <c r="E20" s="37">
        <v>13</v>
      </c>
      <c r="F20" s="37">
        <v>27</v>
      </c>
      <c r="G20" s="37">
        <v>21</v>
      </c>
      <c r="H20" s="37">
        <v>26</v>
      </c>
    </row>
    <row r="22" spans="1:8" x14ac:dyDescent="0.4">
      <c r="A22" s="39" t="s">
        <v>103</v>
      </c>
      <c r="B22" s="39"/>
      <c r="C22" s="39">
        <v>61</v>
      </c>
      <c r="D22" s="39">
        <v>73</v>
      </c>
      <c r="E22" s="39">
        <v>74</v>
      </c>
      <c r="F22" s="39">
        <v>93</v>
      </c>
      <c r="G22" s="39">
        <v>84</v>
      </c>
      <c r="H22" s="39">
        <v>85</v>
      </c>
    </row>
    <row r="23" spans="1:8" x14ac:dyDescent="0.4">
      <c r="A23" s="37" t="s">
        <v>104</v>
      </c>
      <c r="C23" s="37">
        <v>61</v>
      </c>
      <c r="D23" s="37">
        <v>63</v>
      </c>
      <c r="E23" s="37">
        <v>70</v>
      </c>
      <c r="F23" s="37">
        <v>87</v>
      </c>
      <c r="G23" s="37">
        <v>79</v>
      </c>
      <c r="H23" s="37">
        <v>81</v>
      </c>
    </row>
    <row r="25" spans="1:8" x14ac:dyDescent="0.4">
      <c r="A25" s="39" t="s">
        <v>110</v>
      </c>
      <c r="B25" s="39"/>
      <c r="C25" s="39">
        <v>1080</v>
      </c>
      <c r="D25" s="39">
        <v>1185</v>
      </c>
      <c r="E25" s="39">
        <v>1242</v>
      </c>
      <c r="F25" s="39">
        <v>1410</v>
      </c>
      <c r="G25" s="39">
        <v>1473</v>
      </c>
      <c r="H25" s="39">
        <v>1620</v>
      </c>
    </row>
    <row r="26" spans="1:8" x14ac:dyDescent="0.4">
      <c r="A26" s="37" t="s">
        <v>106</v>
      </c>
      <c r="C26" s="37">
        <v>58</v>
      </c>
      <c r="D26" s="37">
        <v>58</v>
      </c>
      <c r="E26" s="37">
        <v>58</v>
      </c>
      <c r="F26" s="37">
        <v>58</v>
      </c>
      <c r="G26" s="37">
        <v>58</v>
      </c>
      <c r="H26" s="37">
        <v>58</v>
      </c>
    </row>
    <row r="27" spans="1:8" x14ac:dyDescent="0.4">
      <c r="A27" s="37" t="s">
        <v>107</v>
      </c>
      <c r="C27" s="37">
        <v>121</v>
      </c>
      <c r="D27" s="37">
        <v>121</v>
      </c>
      <c r="E27" s="37">
        <v>121</v>
      </c>
      <c r="F27" s="37">
        <v>121</v>
      </c>
      <c r="G27" s="37">
        <v>121</v>
      </c>
      <c r="H27" s="37">
        <v>121</v>
      </c>
    </row>
    <row r="28" spans="1:8" x14ac:dyDescent="0.4">
      <c r="A28" s="37" t="s">
        <v>108</v>
      </c>
      <c r="C28" s="37">
        <v>240</v>
      </c>
      <c r="D28" s="37">
        <v>241</v>
      </c>
      <c r="E28" s="37">
        <v>244</v>
      </c>
      <c r="F28" s="37">
        <v>309</v>
      </c>
      <c r="G28" s="37">
        <v>304</v>
      </c>
      <c r="H28" s="37">
        <v>310</v>
      </c>
    </row>
    <row r="29" spans="1:8" x14ac:dyDescent="0.4">
      <c r="A29" s="37" t="s">
        <v>109</v>
      </c>
      <c r="C29" s="37">
        <v>665</v>
      </c>
      <c r="D29" s="37">
        <v>773</v>
      </c>
      <c r="E29" s="37">
        <v>831</v>
      </c>
      <c r="F29" s="37">
        <v>932</v>
      </c>
      <c r="G29" s="37">
        <v>1002</v>
      </c>
      <c r="H29" s="37">
        <v>1143</v>
      </c>
    </row>
    <row r="31" spans="1:8" x14ac:dyDescent="0.4">
      <c r="A31" s="18" t="s">
        <v>41</v>
      </c>
      <c r="B31" s="18"/>
      <c r="C31" s="19">
        <v>474</v>
      </c>
      <c r="D31" s="19">
        <v>418</v>
      </c>
      <c r="E31" s="19">
        <v>471</v>
      </c>
      <c r="F31" s="19">
        <v>541</v>
      </c>
      <c r="G31" s="19">
        <v>596</v>
      </c>
      <c r="H31" s="19">
        <v>707</v>
      </c>
    </row>
    <row r="32" spans="1:8" x14ac:dyDescent="0.4">
      <c r="A32" s="20" t="s">
        <v>42</v>
      </c>
      <c r="B32" s="20"/>
      <c r="C32" s="21">
        <v>-2.9600000000000001E-2</v>
      </c>
      <c r="D32" s="21">
        <v>-0.1182</v>
      </c>
      <c r="E32" s="21">
        <v>0.125</v>
      </c>
      <c r="F32" s="21">
        <v>0.1489</v>
      </c>
      <c r="G32" s="21">
        <v>0.1026</v>
      </c>
      <c r="H32" s="21">
        <v>0.18679999999999999</v>
      </c>
    </row>
    <row r="33" spans="1:8" x14ac:dyDescent="0.4">
      <c r="A33" s="22" t="s">
        <v>43</v>
      </c>
      <c r="B33" s="22"/>
      <c r="C33" s="23"/>
      <c r="D33" s="23"/>
      <c r="E33" s="23"/>
      <c r="F33" s="23"/>
      <c r="G33" s="23"/>
      <c r="H33" s="23"/>
    </row>
    <row r="34" spans="1:8" x14ac:dyDescent="0.4">
      <c r="A34" s="24" t="s">
        <v>44</v>
      </c>
      <c r="B34" s="24"/>
      <c r="C34" s="25">
        <v>451</v>
      </c>
      <c r="D34" s="25">
        <v>414</v>
      </c>
      <c r="E34" s="25">
        <v>470</v>
      </c>
      <c r="F34" s="25">
        <v>538</v>
      </c>
      <c r="G34" s="25">
        <v>600</v>
      </c>
      <c r="H34" s="25">
        <v>719</v>
      </c>
    </row>
    <row r="35" spans="1:8" x14ac:dyDescent="0.4">
      <c r="A35" s="24" t="s">
        <v>45</v>
      </c>
      <c r="B35" s="24"/>
      <c r="C35" s="25">
        <v>44</v>
      </c>
      <c r="D35" s="25">
        <v>43</v>
      </c>
      <c r="E35" s="25">
        <v>37</v>
      </c>
      <c r="F35" s="25">
        <v>37</v>
      </c>
      <c r="G35" s="25">
        <v>44</v>
      </c>
      <c r="H35" s="25">
        <v>45</v>
      </c>
    </row>
    <row r="36" spans="1:8" x14ac:dyDescent="0.4">
      <c r="A36" s="24" t="s">
        <v>46</v>
      </c>
      <c r="B36" s="24"/>
      <c r="C36" s="25"/>
      <c r="D36" s="25"/>
      <c r="E36" s="25"/>
      <c r="F36" s="25"/>
      <c r="G36" s="25"/>
      <c r="H36" s="25">
        <v>3</v>
      </c>
    </row>
    <row r="37" spans="1:8" x14ac:dyDescent="0.4">
      <c r="A37" s="24" t="s">
        <v>47</v>
      </c>
      <c r="B37" s="24"/>
      <c r="C37" s="25">
        <v>-20</v>
      </c>
      <c r="D37" s="25">
        <v>-39</v>
      </c>
      <c r="E37" s="25">
        <v>-37</v>
      </c>
      <c r="F37" s="25">
        <v>-34</v>
      </c>
      <c r="G37" s="25">
        <v>-46</v>
      </c>
      <c r="H37" s="25">
        <v>-59</v>
      </c>
    </row>
    <row r="38" spans="1:8" x14ac:dyDescent="0.4">
      <c r="A38" s="26" t="s">
        <v>48</v>
      </c>
      <c r="B38" s="26"/>
      <c r="C38" s="27">
        <v>131</v>
      </c>
      <c r="D38" s="27">
        <v>113</v>
      </c>
      <c r="E38" s="27">
        <v>179</v>
      </c>
      <c r="F38" s="27">
        <v>232</v>
      </c>
      <c r="G38" s="27">
        <v>233</v>
      </c>
      <c r="H38" s="27">
        <v>316</v>
      </c>
    </row>
    <row r="39" spans="1:8" x14ac:dyDescent="0.4">
      <c r="A39" s="20" t="s">
        <v>49</v>
      </c>
      <c r="B39" s="20"/>
      <c r="C39" s="21">
        <v>0.27529999999999999</v>
      </c>
      <c r="D39" s="21">
        <v>0.2707</v>
      </c>
      <c r="E39" s="21">
        <v>0.38019999999999998</v>
      </c>
      <c r="F39" s="21">
        <v>0.42930000000000001</v>
      </c>
      <c r="G39" s="21">
        <v>0.3911</v>
      </c>
      <c r="H39" s="21">
        <v>0.44700000000000001</v>
      </c>
    </row>
    <row r="40" spans="1:8" x14ac:dyDescent="0.4">
      <c r="A40" s="18" t="s">
        <v>50</v>
      </c>
      <c r="B40" s="18"/>
      <c r="C40" s="19">
        <v>32</v>
      </c>
      <c r="D40" s="19">
        <v>12</v>
      </c>
      <c r="E40" s="19">
        <v>77</v>
      </c>
      <c r="F40" s="19">
        <v>121</v>
      </c>
      <c r="G40" s="19">
        <v>104</v>
      </c>
      <c r="H40" s="19">
        <v>179</v>
      </c>
    </row>
    <row r="41" spans="1:8" x14ac:dyDescent="0.4">
      <c r="A41" s="20" t="s">
        <v>51</v>
      </c>
      <c r="B41" s="20"/>
      <c r="C41" s="21">
        <v>6.6600000000000006E-2</v>
      </c>
      <c r="D41" s="21">
        <v>2.8500000000000001E-2</v>
      </c>
      <c r="E41" s="21">
        <v>0.16370000000000001</v>
      </c>
      <c r="F41" s="21">
        <v>0.22439999999999999</v>
      </c>
      <c r="G41" s="21">
        <v>0.17449999999999999</v>
      </c>
      <c r="H41" s="21">
        <v>0.25269999999999998</v>
      </c>
    </row>
    <row r="42" spans="1:8" x14ac:dyDescent="0.4">
      <c r="A42" s="20" t="s">
        <v>42</v>
      </c>
      <c r="B42" s="20"/>
      <c r="C42" s="21">
        <v>0.75849999999999995</v>
      </c>
      <c r="D42" s="21">
        <v>-0.623</v>
      </c>
      <c r="E42" s="21">
        <v>5.4648000000000003</v>
      </c>
      <c r="F42" s="21">
        <v>0.5756</v>
      </c>
      <c r="G42" s="21">
        <v>-0.1429</v>
      </c>
      <c r="H42" s="21">
        <v>0.71889999999999998</v>
      </c>
    </row>
    <row r="43" spans="1:8" x14ac:dyDescent="0.4">
      <c r="A43" s="22" t="s">
        <v>52</v>
      </c>
      <c r="B43" s="22"/>
      <c r="C43" s="23"/>
      <c r="D43" s="23"/>
      <c r="E43" s="23"/>
      <c r="F43" s="23"/>
      <c r="G43" s="23"/>
      <c r="H43" s="23"/>
    </row>
    <row r="44" spans="1:8" x14ac:dyDescent="0.4">
      <c r="A44" s="24" t="s">
        <v>44</v>
      </c>
      <c r="B44" s="24"/>
      <c r="C44" s="25">
        <v>33</v>
      </c>
      <c r="D44" s="25">
        <v>10</v>
      </c>
      <c r="E44" s="25">
        <v>76</v>
      </c>
      <c r="F44" s="25">
        <v>122</v>
      </c>
      <c r="G44" s="25">
        <v>110</v>
      </c>
      <c r="H44" s="25">
        <v>175</v>
      </c>
    </row>
    <row r="45" spans="1:8" x14ac:dyDescent="0.4">
      <c r="A45" s="24" t="s">
        <v>45</v>
      </c>
      <c r="B45" s="24"/>
      <c r="C45" s="25">
        <v>-2</v>
      </c>
      <c r="D45" s="25">
        <v>2</v>
      </c>
      <c r="E45" s="25">
        <v>2</v>
      </c>
      <c r="F45" s="25">
        <v>3</v>
      </c>
      <c r="G45" s="25">
        <v>2</v>
      </c>
      <c r="H45" s="25">
        <v>5</v>
      </c>
    </row>
    <row r="46" spans="1:8" x14ac:dyDescent="0.4">
      <c r="A46" s="24" t="s">
        <v>46</v>
      </c>
      <c r="B46" s="24"/>
      <c r="C46" s="25"/>
      <c r="D46" s="25"/>
      <c r="E46" s="25"/>
      <c r="F46" s="25">
        <v>-3</v>
      </c>
      <c r="G46" s="25">
        <v>-8</v>
      </c>
      <c r="H46" s="25">
        <v>-3</v>
      </c>
    </row>
    <row r="47" spans="1:8" x14ac:dyDescent="0.4">
      <c r="A47" s="24" t="s">
        <v>47</v>
      </c>
      <c r="B47" s="24"/>
      <c r="C47" s="25">
        <v>0</v>
      </c>
      <c r="D47" s="25">
        <v>0</v>
      </c>
      <c r="E47" s="25">
        <v>0</v>
      </c>
      <c r="F47" s="25">
        <v>0</v>
      </c>
      <c r="G47" s="25">
        <v>0</v>
      </c>
      <c r="H47" s="25">
        <v>0</v>
      </c>
    </row>
    <row r="48" spans="1:8" x14ac:dyDescent="0.4">
      <c r="A48" s="26" t="s">
        <v>53</v>
      </c>
      <c r="B48" s="26"/>
      <c r="C48" s="27">
        <v>57</v>
      </c>
      <c r="D48" s="27">
        <v>36</v>
      </c>
      <c r="E48" s="27">
        <v>100</v>
      </c>
      <c r="F48" s="27">
        <v>144</v>
      </c>
      <c r="G48" s="27">
        <v>128</v>
      </c>
      <c r="H48" s="27">
        <v>202</v>
      </c>
    </row>
    <row r="49" spans="1:36" x14ac:dyDescent="0.4">
      <c r="A49" s="20" t="s">
        <v>54</v>
      </c>
      <c r="B49" s="20"/>
      <c r="C49" s="21">
        <v>0.1205</v>
      </c>
      <c r="D49" s="21">
        <v>8.7099999999999997E-2</v>
      </c>
      <c r="E49" s="21">
        <v>0.2122</v>
      </c>
      <c r="F49" s="21">
        <v>0.26600000000000001</v>
      </c>
      <c r="G49" s="21">
        <v>0.21410000000000001</v>
      </c>
      <c r="H49" s="21">
        <v>0.28570000000000001</v>
      </c>
    </row>
    <row r="50" spans="1:36" x14ac:dyDescent="0.4">
      <c r="A50" s="26" t="s">
        <v>55</v>
      </c>
      <c r="B50" s="26"/>
      <c r="C50" s="27">
        <v>46</v>
      </c>
      <c r="D50" s="27">
        <v>123</v>
      </c>
      <c r="E50" s="27">
        <v>100</v>
      </c>
      <c r="F50" s="27">
        <v>140</v>
      </c>
      <c r="G50" s="27">
        <v>120</v>
      </c>
      <c r="H50" s="27">
        <v>217</v>
      </c>
    </row>
    <row r="51" spans="1:36" x14ac:dyDescent="0.4">
      <c r="A51" s="18" t="s">
        <v>56</v>
      </c>
      <c r="B51" s="18"/>
      <c r="C51" s="19">
        <v>29</v>
      </c>
      <c r="D51" s="19">
        <v>98</v>
      </c>
      <c r="E51" s="19">
        <v>77</v>
      </c>
      <c r="F51" s="19">
        <v>109</v>
      </c>
      <c r="G51" s="19">
        <v>87</v>
      </c>
      <c r="H51" s="19">
        <v>174</v>
      </c>
    </row>
    <row r="52" spans="1:36" x14ac:dyDescent="0.4">
      <c r="A52" s="20" t="s">
        <v>57</v>
      </c>
      <c r="B52" s="20"/>
      <c r="C52" s="21">
        <v>6.13E-2</v>
      </c>
      <c r="D52" s="21">
        <v>0.23480000000000001</v>
      </c>
      <c r="E52" s="21">
        <v>0.16439999999999999</v>
      </c>
      <c r="F52" s="21">
        <v>0.2019</v>
      </c>
      <c r="G52" s="21">
        <v>0.14649999999999999</v>
      </c>
      <c r="H52" s="21">
        <v>0.2455</v>
      </c>
    </row>
    <row r="53" spans="1:36" x14ac:dyDescent="0.4">
      <c r="A53" s="20" t="s">
        <v>42</v>
      </c>
      <c r="B53" s="20"/>
      <c r="C53" s="21">
        <v>0.7732</v>
      </c>
      <c r="D53" s="21">
        <v>2.38</v>
      </c>
      <c r="E53" s="21">
        <v>-0.21260000000000001</v>
      </c>
      <c r="F53" s="21">
        <v>0.41120000000000001</v>
      </c>
      <c r="G53" s="21">
        <v>-0.19989999999999999</v>
      </c>
      <c r="H53" s="21">
        <v>0.98939999999999995</v>
      </c>
    </row>
    <row r="54" spans="1:36" x14ac:dyDescent="0.4">
      <c r="A54" s="28" t="s">
        <v>58</v>
      </c>
      <c r="B54" s="28"/>
      <c r="C54" s="29">
        <v>29</v>
      </c>
      <c r="D54" s="29">
        <v>98</v>
      </c>
      <c r="E54" s="29">
        <v>77</v>
      </c>
      <c r="F54" s="29">
        <v>109</v>
      </c>
      <c r="G54" s="29">
        <v>89</v>
      </c>
      <c r="H54" s="29">
        <v>174</v>
      </c>
    </row>
    <row r="56" spans="1:36" x14ac:dyDescent="0.4">
      <c r="A56" s="39" t="s">
        <v>112</v>
      </c>
      <c r="B56" s="39"/>
      <c r="C56" s="19">
        <v>99</v>
      </c>
      <c r="D56" s="19">
        <v>101</v>
      </c>
      <c r="E56" s="19">
        <v>102</v>
      </c>
      <c r="F56" s="19">
        <v>111</v>
      </c>
      <c r="G56" s="19">
        <v>129</v>
      </c>
      <c r="H56" s="19">
        <v>137</v>
      </c>
    </row>
    <row r="57" spans="1:36" x14ac:dyDescent="0.4">
      <c r="A57" s="39" t="s">
        <v>113</v>
      </c>
      <c r="B57" s="39"/>
      <c r="C57" s="41">
        <f>C56/C31</f>
        <v>0.20886075949367089</v>
      </c>
      <c r="D57" s="41">
        <f t="shared" ref="D57:H57" si="2">D56/D31</f>
        <v>0.24162679425837322</v>
      </c>
      <c r="E57" s="41">
        <f t="shared" si="2"/>
        <v>0.21656050955414013</v>
      </c>
      <c r="F57" s="41">
        <f t="shared" si="2"/>
        <v>0.20517560073937152</v>
      </c>
      <c r="G57" s="41">
        <f t="shared" si="2"/>
        <v>0.21644295302013422</v>
      </c>
      <c r="H57" s="41">
        <f t="shared" si="2"/>
        <v>0.19377652050919378</v>
      </c>
    </row>
    <row r="58" spans="1:36" x14ac:dyDescent="0.4">
      <c r="A58" s="40" t="s">
        <v>114</v>
      </c>
    </row>
    <row r="59" spans="1:36" x14ac:dyDescent="0.4">
      <c r="A59" s="20" t="s">
        <v>68</v>
      </c>
      <c r="B59" s="24"/>
      <c r="C59" s="34">
        <v>-0.4</v>
      </c>
      <c r="D59" s="34">
        <v>2.6</v>
      </c>
      <c r="E59" s="34">
        <v>-0.9</v>
      </c>
      <c r="F59" s="34">
        <v>1.1000000000000001</v>
      </c>
      <c r="G59" s="34">
        <v>-2.1</v>
      </c>
      <c r="H59" s="34">
        <v>-3.2</v>
      </c>
    </row>
    <row r="60" spans="1:36" x14ac:dyDescent="0.4">
      <c r="A60" s="20" t="s">
        <v>69</v>
      </c>
      <c r="B60" s="24"/>
      <c r="C60" s="34">
        <v>220.3</v>
      </c>
      <c r="D60" s="34">
        <v>186.4</v>
      </c>
      <c r="E60" s="34">
        <v>161.9</v>
      </c>
      <c r="F60" s="34">
        <v>171.4</v>
      </c>
      <c r="G60" s="34">
        <v>202.2</v>
      </c>
      <c r="H60" s="34">
        <v>214.6</v>
      </c>
    </row>
    <row r="61" spans="1:36" x14ac:dyDescent="0.4">
      <c r="A61" s="20" t="s">
        <v>70</v>
      </c>
      <c r="B61" s="24"/>
      <c r="C61" s="34">
        <v>57.1</v>
      </c>
      <c r="D61" s="34">
        <v>57.3</v>
      </c>
      <c r="E61" s="34">
        <v>63.2</v>
      </c>
      <c r="F61" s="34">
        <v>70</v>
      </c>
      <c r="G61" s="34">
        <v>90.4</v>
      </c>
      <c r="H61" s="34">
        <v>90</v>
      </c>
      <c r="M61" s="44"/>
      <c r="N61" s="44"/>
      <c r="O61" s="44"/>
      <c r="P61" s="46"/>
      <c r="Q61" s="46"/>
      <c r="R61" s="44"/>
      <c r="S61" s="44"/>
      <c r="T61" s="44"/>
      <c r="U61" s="46"/>
      <c r="V61" s="46"/>
      <c r="W61" s="44"/>
      <c r="X61" s="44"/>
      <c r="Y61" s="44"/>
      <c r="Z61" s="46"/>
      <c r="AA61" s="46"/>
      <c r="AB61" s="44"/>
      <c r="AC61" s="44"/>
      <c r="AD61" s="44"/>
      <c r="AE61" s="46"/>
      <c r="AF61" s="46"/>
      <c r="AG61" s="44"/>
      <c r="AH61" s="44"/>
      <c r="AI61" s="44"/>
      <c r="AJ61" s="44"/>
    </row>
    <row r="62" spans="1:36" x14ac:dyDescent="0.4">
      <c r="A62" s="20" t="s">
        <v>71</v>
      </c>
      <c r="B62" s="24"/>
      <c r="C62" s="34">
        <v>6.2</v>
      </c>
      <c r="D62" s="34">
        <v>7.9</v>
      </c>
      <c r="E62" s="34">
        <v>5.9</v>
      </c>
      <c r="F62" s="34">
        <v>5.9</v>
      </c>
      <c r="G62" s="34">
        <v>6.3</v>
      </c>
      <c r="H62" s="34">
        <v>4.8</v>
      </c>
      <c r="L62" s="75"/>
    </row>
    <row r="63" spans="1:36" x14ac:dyDescent="0.4">
      <c r="A63" s="30" t="s">
        <v>72</v>
      </c>
      <c r="B63" s="30"/>
      <c r="C63" s="35">
        <v>9.8000000000000007</v>
      </c>
      <c r="D63" s="35">
        <v>9.5</v>
      </c>
      <c r="E63" s="35">
        <v>8.9</v>
      </c>
      <c r="F63" s="35">
        <v>10.1</v>
      </c>
      <c r="G63" s="35">
        <v>11.1</v>
      </c>
      <c r="H63" s="35">
        <v>12.8</v>
      </c>
    </row>
    <row r="64" spans="1:36" x14ac:dyDescent="0.4">
      <c r="A64" s="20" t="s">
        <v>73</v>
      </c>
      <c r="B64" s="20"/>
      <c r="C64" s="34">
        <v>25.6</v>
      </c>
      <c r="D64" s="34">
        <v>24.5</v>
      </c>
      <c r="E64" s="34">
        <v>22.8</v>
      </c>
      <c r="F64" s="34">
        <v>22.4</v>
      </c>
      <c r="G64" s="34">
        <v>23.5</v>
      </c>
      <c r="H64" s="34">
        <v>22.9</v>
      </c>
    </row>
    <row r="65" spans="1:8" x14ac:dyDescent="0.4">
      <c r="A65" s="32" t="s">
        <v>74</v>
      </c>
      <c r="B65" s="33"/>
      <c r="C65" s="36"/>
      <c r="D65" s="36"/>
      <c r="E65" s="36">
        <v>0</v>
      </c>
      <c r="F65" s="36">
        <v>0.1</v>
      </c>
      <c r="G65" s="36">
        <v>0.1</v>
      </c>
      <c r="H65" s="36">
        <v>0.4</v>
      </c>
    </row>
    <row r="66" spans="1:8" x14ac:dyDescent="0.4">
      <c r="A66" s="32" t="s">
        <v>75</v>
      </c>
      <c r="B66" s="33"/>
      <c r="C66" s="36">
        <v>2.6</v>
      </c>
      <c r="D66" s="36">
        <v>3.1</v>
      </c>
      <c r="E66" s="36">
        <v>4.9000000000000004</v>
      </c>
      <c r="F66" s="36">
        <v>2.8</v>
      </c>
      <c r="G66" s="36">
        <v>6.5</v>
      </c>
      <c r="H66" s="36">
        <v>6.3</v>
      </c>
    </row>
    <row r="67" spans="1:8" x14ac:dyDescent="0.4">
      <c r="A67" s="32" t="s">
        <v>76</v>
      </c>
      <c r="B67" s="33"/>
      <c r="C67" s="36">
        <v>37.700000000000003</v>
      </c>
      <c r="D67" s="36">
        <v>38.700000000000003</v>
      </c>
      <c r="E67" s="36">
        <v>41.3</v>
      </c>
      <c r="F67" s="36">
        <v>45.7</v>
      </c>
      <c r="G67" s="36">
        <v>52.5</v>
      </c>
      <c r="H67" s="36">
        <v>63.4</v>
      </c>
    </row>
    <row r="68" spans="1:8" x14ac:dyDescent="0.4">
      <c r="A68" s="32" t="s">
        <v>77</v>
      </c>
      <c r="B68" s="33"/>
      <c r="C68" s="36">
        <v>46.9</v>
      </c>
      <c r="D68" s="36">
        <v>44.9</v>
      </c>
      <c r="E68" s="36">
        <v>46.9</v>
      </c>
      <c r="F68" s="36">
        <v>46.2</v>
      </c>
      <c r="G68" s="36">
        <v>51.4</v>
      </c>
      <c r="H68" s="36">
        <v>65.900000000000006</v>
      </c>
    </row>
    <row r="69" spans="1:8" x14ac:dyDescent="0.4">
      <c r="A69" s="32" t="s">
        <v>78</v>
      </c>
      <c r="B69" s="33"/>
      <c r="C69" s="36">
        <v>4.4000000000000004</v>
      </c>
      <c r="D69" s="36">
        <v>3.75</v>
      </c>
      <c r="E69" s="36">
        <v>3.6</v>
      </c>
      <c r="F69" s="36">
        <v>4.3</v>
      </c>
      <c r="G69" s="36">
        <v>5.5</v>
      </c>
      <c r="H69" s="36">
        <v>5.4</v>
      </c>
    </row>
    <row r="70" spans="1:8" x14ac:dyDescent="0.4">
      <c r="A70" s="32" t="s">
        <v>79</v>
      </c>
      <c r="B70" s="33"/>
      <c r="C70" s="36">
        <v>4.9000000000000004</v>
      </c>
      <c r="D70" s="36">
        <v>8.35</v>
      </c>
      <c r="E70" s="36">
        <v>7.7</v>
      </c>
      <c r="F70" s="36">
        <v>11.7</v>
      </c>
      <c r="G70" s="36">
        <v>11.2</v>
      </c>
      <c r="H70" s="36">
        <v>11</v>
      </c>
    </row>
    <row r="71" spans="1:8" x14ac:dyDescent="0.4">
      <c r="A71" s="32" t="s">
        <v>80</v>
      </c>
      <c r="B71" s="33"/>
      <c r="C71" s="36">
        <v>6.3</v>
      </c>
      <c r="D71" s="36">
        <v>0.4</v>
      </c>
      <c r="E71" s="36">
        <v>2.5</v>
      </c>
      <c r="F71" s="36">
        <v>0</v>
      </c>
      <c r="G71" s="36">
        <v>0</v>
      </c>
      <c r="H71" s="36">
        <v>2.2000000000000002</v>
      </c>
    </row>
    <row r="72" spans="1:8" x14ac:dyDescent="0.4">
      <c r="A72" s="32" t="s">
        <v>81</v>
      </c>
      <c r="B72" s="33"/>
      <c r="C72" s="36">
        <v>1.1000000000000001</v>
      </c>
      <c r="D72" s="36">
        <v>1.3</v>
      </c>
      <c r="E72" s="36">
        <v>1.4</v>
      </c>
      <c r="F72" s="36">
        <v>1.4</v>
      </c>
      <c r="G72" s="36">
        <v>1.6</v>
      </c>
      <c r="H72" s="36">
        <v>1.6</v>
      </c>
    </row>
    <row r="73" spans="1:8" x14ac:dyDescent="0.4">
      <c r="A73" s="32" t="s">
        <v>82</v>
      </c>
      <c r="B73" s="33"/>
      <c r="C73" s="36">
        <v>2.2000000000000002</v>
      </c>
      <c r="D73" s="36">
        <v>1.56</v>
      </c>
      <c r="E73" s="36">
        <v>1.7</v>
      </c>
      <c r="F73" s="36">
        <v>1.7</v>
      </c>
      <c r="G73" s="36">
        <v>2.2999999999999998</v>
      </c>
      <c r="H73" s="36">
        <v>2.6</v>
      </c>
    </row>
    <row r="74" spans="1:8" x14ac:dyDescent="0.4">
      <c r="A74" s="32" t="s">
        <v>83</v>
      </c>
      <c r="B74" s="33"/>
      <c r="C74" s="36">
        <v>2.2000000000000002</v>
      </c>
      <c r="D74" s="36">
        <v>1.9</v>
      </c>
      <c r="E74" s="36">
        <v>1.9</v>
      </c>
      <c r="F74" s="36">
        <v>2.1</v>
      </c>
      <c r="G74" s="36">
        <v>2.7</v>
      </c>
      <c r="H74" s="36">
        <v>2.8</v>
      </c>
    </row>
    <row r="75" spans="1:8" x14ac:dyDescent="0.4">
      <c r="A75" s="32" t="s">
        <v>84</v>
      </c>
      <c r="B75" s="33"/>
      <c r="C75" s="36">
        <v>0.2</v>
      </c>
      <c r="D75" s="36">
        <v>-0.2</v>
      </c>
      <c r="E75" s="36">
        <v>0</v>
      </c>
      <c r="F75" s="36">
        <v>0</v>
      </c>
      <c r="G75" s="36">
        <v>0</v>
      </c>
      <c r="H75" s="36">
        <v>-0.5</v>
      </c>
    </row>
    <row r="76" spans="1:8" x14ac:dyDescent="0.4">
      <c r="A76" s="32" t="s">
        <v>85</v>
      </c>
      <c r="B76" s="33"/>
      <c r="C76" s="36">
        <v>16</v>
      </c>
      <c r="D76" s="36">
        <v>14.3</v>
      </c>
      <c r="E76" s="36">
        <v>19.899999999999999</v>
      </c>
      <c r="F76" s="36">
        <v>22.3</v>
      </c>
      <c r="G76" s="36">
        <v>27</v>
      </c>
      <c r="H76" s="36">
        <v>25.6</v>
      </c>
    </row>
    <row r="77" spans="1:8" x14ac:dyDescent="0.4">
      <c r="A77" s="32" t="s">
        <v>86</v>
      </c>
      <c r="B77" s="33"/>
      <c r="C77" s="36">
        <v>442.8</v>
      </c>
      <c r="D77" s="36">
        <v>406.4</v>
      </c>
      <c r="E77" s="36">
        <v>393.6</v>
      </c>
      <c r="F77" s="36">
        <v>419.3</v>
      </c>
      <c r="G77" s="36">
        <v>492.1</v>
      </c>
      <c r="H77" s="36">
        <v>528.70000000000005</v>
      </c>
    </row>
    <row r="79" spans="1:8" x14ac:dyDescent="0.4">
      <c r="A79" s="39" t="s">
        <v>115</v>
      </c>
      <c r="B79" s="39"/>
      <c r="C79" s="39">
        <v>26</v>
      </c>
      <c r="D79" s="39">
        <v>101</v>
      </c>
      <c r="E79" s="39">
        <v>53</v>
      </c>
      <c r="F79" s="39">
        <v>58</v>
      </c>
      <c r="G79" s="39">
        <v>223</v>
      </c>
      <c r="H79" s="39">
        <v>104</v>
      </c>
    </row>
    <row r="80" spans="1:8" x14ac:dyDescent="0.4">
      <c r="A80" s="37" t="s">
        <v>116</v>
      </c>
      <c r="C80" s="37">
        <v>49</v>
      </c>
      <c r="D80" s="37">
        <v>332</v>
      </c>
      <c r="E80" s="37">
        <v>88</v>
      </c>
      <c r="F80" s="37">
        <v>134</v>
      </c>
      <c r="G80" s="37">
        <v>101</v>
      </c>
      <c r="H80" s="37">
        <v>203</v>
      </c>
    </row>
    <row r="81" spans="1:27" x14ac:dyDescent="0.4">
      <c r="A81" s="37" t="s">
        <v>117</v>
      </c>
      <c r="C81" s="37">
        <v>-47</v>
      </c>
      <c r="D81" s="37">
        <v>-224</v>
      </c>
      <c r="E81" s="37">
        <v>-113</v>
      </c>
      <c r="F81" s="37">
        <v>-107</v>
      </c>
      <c r="G81" s="37">
        <v>89</v>
      </c>
      <c r="H81" s="37">
        <v>-300</v>
      </c>
    </row>
    <row r="82" spans="1:27" x14ac:dyDescent="0.4">
      <c r="A82" s="37" t="s">
        <v>118</v>
      </c>
      <c r="C82" s="37">
        <v>-21</v>
      </c>
      <c r="D82" s="37">
        <v>-33</v>
      </c>
      <c r="E82" s="37">
        <v>-23</v>
      </c>
      <c r="F82" s="37">
        <v>-21</v>
      </c>
      <c r="G82" s="37">
        <v>-26</v>
      </c>
      <c r="H82" s="37">
        <v>-23</v>
      </c>
    </row>
    <row r="86" spans="1:27" x14ac:dyDescent="0.4">
      <c r="C86" s="84"/>
      <c r="D86" s="84"/>
      <c r="E86" s="84"/>
      <c r="F86" s="84"/>
      <c r="G86" s="84"/>
      <c r="H86" s="84"/>
      <c r="I86" s="84"/>
      <c r="J86" s="84"/>
      <c r="K86" s="84"/>
      <c r="L86" s="84"/>
      <c r="M86" s="84"/>
      <c r="N86" s="84"/>
      <c r="O86" s="84"/>
      <c r="P86" s="84"/>
      <c r="Q86" s="84"/>
      <c r="R86" s="84"/>
      <c r="S86" s="84"/>
      <c r="T86" s="84"/>
      <c r="U86" s="84"/>
      <c r="V86" s="84"/>
      <c r="W86" s="84"/>
      <c r="X86" s="84"/>
      <c r="Y86" s="84"/>
      <c r="Z86" s="84"/>
      <c r="AA86" s="83"/>
    </row>
    <row r="87" spans="1:27" x14ac:dyDescent="0.4">
      <c r="A87" s="38" t="s">
        <v>120</v>
      </c>
      <c r="B87" s="38"/>
      <c r="C87" s="31">
        <v>43160</v>
      </c>
      <c r="D87" s="31">
        <v>43252</v>
      </c>
      <c r="E87" s="31">
        <v>43344</v>
      </c>
      <c r="F87" s="31">
        <v>43435</v>
      </c>
      <c r="G87" s="31">
        <v>43525</v>
      </c>
      <c r="H87" s="31">
        <v>43617</v>
      </c>
      <c r="I87" s="31">
        <v>43709</v>
      </c>
      <c r="J87" s="31">
        <v>43800</v>
      </c>
      <c r="K87" s="31">
        <v>43891</v>
      </c>
      <c r="L87" s="31">
        <v>43983</v>
      </c>
      <c r="M87" s="31">
        <v>44075</v>
      </c>
      <c r="N87" s="31">
        <v>44166</v>
      </c>
      <c r="O87" s="31">
        <v>44256</v>
      </c>
      <c r="P87" s="31">
        <v>44348</v>
      </c>
      <c r="Q87" s="31">
        <v>44440</v>
      </c>
      <c r="R87" s="31">
        <v>44531</v>
      </c>
      <c r="S87" s="31">
        <v>44621</v>
      </c>
      <c r="T87" s="31">
        <v>44713</v>
      </c>
      <c r="U87" s="31">
        <v>44805</v>
      </c>
      <c r="V87" s="31">
        <v>44896</v>
      </c>
      <c r="W87" s="31">
        <v>44986</v>
      </c>
      <c r="X87" s="31">
        <v>45078</v>
      </c>
      <c r="Y87" s="31">
        <v>45170</v>
      </c>
      <c r="Z87" s="31">
        <v>45261</v>
      </c>
      <c r="AA87" s="31">
        <v>45375</v>
      </c>
    </row>
    <row r="88" spans="1:27" ht="17.399999999999999" x14ac:dyDescent="0.4">
      <c r="A88" s="16"/>
      <c r="B88" s="16"/>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spans="1:27" x14ac:dyDescent="0.4">
      <c r="A89" s="18" t="s">
        <v>41</v>
      </c>
      <c r="B89" s="18"/>
      <c r="C89" s="19">
        <v>118</v>
      </c>
      <c r="D89" s="19">
        <v>117</v>
      </c>
      <c r="E89" s="19">
        <v>122</v>
      </c>
      <c r="F89" s="19">
        <v>118</v>
      </c>
      <c r="G89" s="19">
        <v>117</v>
      </c>
      <c r="H89" s="19">
        <v>96</v>
      </c>
      <c r="I89" s="19">
        <v>101</v>
      </c>
      <c r="J89" s="19">
        <v>105</v>
      </c>
      <c r="K89" s="19">
        <v>133</v>
      </c>
      <c r="L89" s="19">
        <v>101</v>
      </c>
      <c r="M89" s="19">
        <v>115</v>
      </c>
      <c r="N89" s="19">
        <v>122</v>
      </c>
      <c r="O89" s="19">
        <v>138</v>
      </c>
      <c r="P89" s="19">
        <v>126</v>
      </c>
      <c r="Q89" s="19">
        <v>152</v>
      </c>
      <c r="R89" s="19">
        <v>125</v>
      </c>
      <c r="S89" s="19">
        <v>143</v>
      </c>
      <c r="T89" s="19">
        <v>141</v>
      </c>
      <c r="U89" s="19">
        <v>154</v>
      </c>
      <c r="V89" s="19">
        <v>158</v>
      </c>
      <c r="W89" s="19">
        <v>158</v>
      </c>
      <c r="X89" s="19">
        <v>185</v>
      </c>
      <c r="Y89" s="19">
        <v>195</v>
      </c>
      <c r="Z89" s="19">
        <v>170</v>
      </c>
      <c r="AA89" s="19">
        <v>165</v>
      </c>
    </row>
    <row r="90" spans="1:27" x14ac:dyDescent="0.4">
      <c r="A90" s="20" t="s">
        <v>42</v>
      </c>
      <c r="B90" s="20"/>
      <c r="C90" s="21">
        <v>-3.9399999999999998E-2</v>
      </c>
      <c r="D90" s="21">
        <v>-5.4399999999999997E-2</v>
      </c>
      <c r="E90" s="21">
        <v>-8.3699999999999997E-2</v>
      </c>
      <c r="F90" s="21">
        <v>7.4899999999999994E-2</v>
      </c>
      <c r="G90" s="21">
        <v>-6.6E-3</v>
      </c>
      <c r="H90" s="21">
        <v>-0.18060000000000001</v>
      </c>
      <c r="I90" s="21">
        <v>-0.17249999999999999</v>
      </c>
      <c r="J90" s="21">
        <v>-0.11169999999999999</v>
      </c>
      <c r="K90" s="21">
        <v>0.1346</v>
      </c>
      <c r="L90" s="21">
        <v>5.9799999999999999E-2</v>
      </c>
      <c r="M90" s="21">
        <v>0.1391</v>
      </c>
      <c r="N90" s="21">
        <v>0.16020000000000001</v>
      </c>
      <c r="O90" s="21">
        <v>4.1000000000000002E-2</v>
      </c>
      <c r="P90" s="21">
        <v>0.2392</v>
      </c>
      <c r="Q90" s="21">
        <v>0.31609999999999999</v>
      </c>
      <c r="R90" s="21">
        <v>3.2599999999999997E-2</v>
      </c>
      <c r="S90" s="21">
        <v>3.8600000000000002E-2</v>
      </c>
      <c r="T90" s="21">
        <v>0.1192</v>
      </c>
      <c r="U90" s="21">
        <v>1.7000000000000001E-2</v>
      </c>
      <c r="V90" s="21">
        <v>0.25979999999999998</v>
      </c>
      <c r="W90" s="21">
        <v>0.1024</v>
      </c>
      <c r="X90" s="21">
        <v>0.3165</v>
      </c>
      <c r="Y90" s="21">
        <v>0.2636</v>
      </c>
      <c r="Z90" s="21">
        <v>7.2999999999999995E-2</v>
      </c>
      <c r="AA90" s="21">
        <f>AA89/W89-1</f>
        <v>4.4303797468354444E-2</v>
      </c>
    </row>
    <row r="91" spans="1:27" x14ac:dyDescent="0.4">
      <c r="A91" s="22" t="s">
        <v>43</v>
      </c>
      <c r="B91" s="22"/>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spans="1:27" x14ac:dyDescent="0.4">
      <c r="A92" s="24" t="s">
        <v>44</v>
      </c>
      <c r="B92" s="24"/>
      <c r="C92" s="25">
        <v>110</v>
      </c>
      <c r="D92" s="25">
        <v>112</v>
      </c>
      <c r="E92" s="25">
        <v>114</v>
      </c>
      <c r="F92" s="25">
        <v>115</v>
      </c>
      <c r="G92" s="25">
        <v>112</v>
      </c>
      <c r="H92" s="25">
        <v>95</v>
      </c>
      <c r="I92" s="25">
        <v>99</v>
      </c>
      <c r="J92" s="25">
        <v>107</v>
      </c>
      <c r="K92" s="25">
        <v>133</v>
      </c>
      <c r="L92" s="25">
        <v>103</v>
      </c>
      <c r="M92" s="25">
        <v>114</v>
      </c>
      <c r="N92" s="25">
        <v>121</v>
      </c>
      <c r="O92" s="25">
        <v>137</v>
      </c>
      <c r="P92" s="25">
        <v>126</v>
      </c>
      <c r="Q92" s="25">
        <v>148</v>
      </c>
      <c r="R92" s="25">
        <v>126</v>
      </c>
      <c r="S92" s="25">
        <v>146</v>
      </c>
      <c r="T92" s="25">
        <v>140</v>
      </c>
      <c r="U92" s="25">
        <v>153</v>
      </c>
      <c r="V92" s="25">
        <v>159</v>
      </c>
      <c r="W92" s="25">
        <v>159</v>
      </c>
      <c r="X92" s="25">
        <v>189</v>
      </c>
      <c r="Y92" s="25">
        <v>197</v>
      </c>
      <c r="Z92" s="25">
        <v>174</v>
      </c>
      <c r="AA92" s="25">
        <v>161</v>
      </c>
    </row>
    <row r="93" spans="1:27" x14ac:dyDescent="0.4">
      <c r="A93" s="24" t="s">
        <v>45</v>
      </c>
      <c r="B93" s="24"/>
      <c r="C93" s="25">
        <v>12</v>
      </c>
      <c r="D93" s="25">
        <v>9</v>
      </c>
      <c r="E93" s="25">
        <v>13</v>
      </c>
      <c r="F93" s="25">
        <v>10</v>
      </c>
      <c r="G93" s="25">
        <v>11</v>
      </c>
      <c r="H93" s="25">
        <v>10</v>
      </c>
      <c r="I93" s="25">
        <v>12</v>
      </c>
      <c r="J93" s="25">
        <v>11</v>
      </c>
      <c r="K93" s="25">
        <v>10</v>
      </c>
      <c r="L93" s="25">
        <v>9</v>
      </c>
      <c r="M93" s="25">
        <v>9</v>
      </c>
      <c r="N93" s="25">
        <v>9</v>
      </c>
      <c r="O93" s="25">
        <v>8</v>
      </c>
      <c r="P93" s="25">
        <v>9</v>
      </c>
      <c r="Q93" s="25">
        <v>11</v>
      </c>
      <c r="R93" s="25">
        <v>9</v>
      </c>
      <c r="S93" s="25">
        <v>9</v>
      </c>
      <c r="T93" s="25">
        <v>12</v>
      </c>
      <c r="U93" s="25">
        <v>11</v>
      </c>
      <c r="V93" s="25">
        <v>12</v>
      </c>
      <c r="W93" s="25">
        <v>12</v>
      </c>
      <c r="X93" s="25">
        <v>11</v>
      </c>
      <c r="Y93" s="25">
        <v>12</v>
      </c>
      <c r="Z93" s="25">
        <v>10</v>
      </c>
      <c r="AA93" s="25">
        <v>13</v>
      </c>
    </row>
    <row r="94" spans="1:27" x14ac:dyDescent="0.4">
      <c r="A94" s="24" t="s">
        <v>46</v>
      </c>
      <c r="B94" s="24"/>
      <c r="C94" s="25"/>
      <c r="D94" s="25"/>
      <c r="E94" s="25"/>
      <c r="F94" s="25"/>
      <c r="G94" s="25"/>
      <c r="H94" s="25"/>
      <c r="I94" s="25"/>
      <c r="J94" s="25"/>
      <c r="K94" s="25"/>
      <c r="L94" s="25"/>
      <c r="M94" s="25"/>
      <c r="N94" s="25"/>
      <c r="O94" s="25"/>
      <c r="P94" s="25">
        <v>0</v>
      </c>
      <c r="Q94" s="25"/>
      <c r="R94" s="25"/>
      <c r="S94" s="25"/>
      <c r="T94" s="25"/>
      <c r="U94" s="25">
        <v>0</v>
      </c>
      <c r="V94" s="25">
        <v>0</v>
      </c>
      <c r="W94" s="25">
        <v>0</v>
      </c>
      <c r="X94" s="25">
        <v>1</v>
      </c>
      <c r="Y94" s="25">
        <v>1</v>
      </c>
      <c r="Z94" s="25">
        <v>0</v>
      </c>
      <c r="AA94" s="25">
        <v>0</v>
      </c>
    </row>
    <row r="95" spans="1:27" x14ac:dyDescent="0.4">
      <c r="A95" s="24" t="s">
        <v>47</v>
      </c>
      <c r="B95" s="24"/>
      <c r="C95" s="25">
        <v>-4</v>
      </c>
      <c r="D95" s="25">
        <v>-5</v>
      </c>
      <c r="E95" s="25">
        <v>-4</v>
      </c>
      <c r="F95" s="25">
        <v>-7</v>
      </c>
      <c r="G95" s="25">
        <v>-6</v>
      </c>
      <c r="H95" s="25">
        <v>-9</v>
      </c>
      <c r="I95" s="25">
        <v>-10</v>
      </c>
      <c r="J95" s="25">
        <v>-13</v>
      </c>
      <c r="K95" s="25">
        <v>-10</v>
      </c>
      <c r="L95" s="25">
        <v>-10</v>
      </c>
      <c r="M95" s="25">
        <v>-8</v>
      </c>
      <c r="N95" s="25">
        <v>-9</v>
      </c>
      <c r="O95" s="25">
        <v>-8</v>
      </c>
      <c r="P95" s="25">
        <v>-9</v>
      </c>
      <c r="Q95" s="25">
        <v>-7</v>
      </c>
      <c r="R95" s="25">
        <v>-10</v>
      </c>
      <c r="S95" s="25">
        <v>-12</v>
      </c>
      <c r="T95" s="25">
        <v>-11</v>
      </c>
      <c r="U95" s="25">
        <v>-10</v>
      </c>
      <c r="V95" s="25">
        <v>-13</v>
      </c>
      <c r="W95" s="25">
        <v>-14</v>
      </c>
      <c r="X95" s="25">
        <v>-16</v>
      </c>
      <c r="Y95" s="25">
        <v>-15</v>
      </c>
      <c r="Z95" s="25">
        <v>-15</v>
      </c>
      <c r="AA95" s="25">
        <v>-12</v>
      </c>
    </row>
    <row r="96" spans="1:27" x14ac:dyDescent="0.4">
      <c r="A96" s="26" t="s">
        <v>48</v>
      </c>
      <c r="B96" s="26"/>
      <c r="C96" s="27">
        <v>31</v>
      </c>
      <c r="D96" s="27">
        <v>35</v>
      </c>
      <c r="E96" s="27">
        <v>33</v>
      </c>
      <c r="F96" s="27">
        <v>32</v>
      </c>
      <c r="G96" s="27">
        <v>29</v>
      </c>
      <c r="H96" s="27">
        <v>26</v>
      </c>
      <c r="I96" s="27">
        <v>28</v>
      </c>
      <c r="J96" s="27">
        <v>31</v>
      </c>
      <c r="K96" s="27">
        <v>45</v>
      </c>
      <c r="L96" s="27">
        <v>38</v>
      </c>
      <c r="M96" s="27">
        <v>44</v>
      </c>
      <c r="N96" s="27">
        <v>51</v>
      </c>
      <c r="O96" s="27">
        <v>63</v>
      </c>
      <c r="P96" s="27">
        <v>57</v>
      </c>
      <c r="Q96" s="27">
        <v>64</v>
      </c>
      <c r="R96" s="27">
        <v>49</v>
      </c>
      <c r="S96" s="27">
        <v>54</v>
      </c>
      <c r="T96" s="27">
        <v>48</v>
      </c>
      <c r="U96" s="27">
        <v>65</v>
      </c>
      <c r="V96" s="27">
        <v>65</v>
      </c>
      <c r="W96" s="27">
        <v>66</v>
      </c>
      <c r="X96" s="27">
        <v>87</v>
      </c>
      <c r="Y96" s="27">
        <v>97</v>
      </c>
      <c r="Z96" s="27">
        <v>66</v>
      </c>
      <c r="AA96" s="27">
        <v>67</v>
      </c>
    </row>
    <row r="97" spans="1:27" x14ac:dyDescent="0.4">
      <c r="A97" s="20" t="s">
        <v>49</v>
      </c>
      <c r="B97" s="20"/>
      <c r="C97" s="21">
        <v>0.25969999999999999</v>
      </c>
      <c r="D97" s="21">
        <v>0.30380000000000001</v>
      </c>
      <c r="E97" s="21">
        <v>0.27039999999999997</v>
      </c>
      <c r="F97" s="21">
        <v>0.26790000000000003</v>
      </c>
      <c r="G97" s="21">
        <v>0.24809999999999999</v>
      </c>
      <c r="H97" s="21">
        <v>0.27129999999999999</v>
      </c>
      <c r="I97" s="21">
        <v>0.27500000000000002</v>
      </c>
      <c r="J97" s="21">
        <v>0.2913</v>
      </c>
      <c r="K97" s="21">
        <v>0.34350000000000003</v>
      </c>
      <c r="L97" s="21">
        <v>0.37869999999999998</v>
      </c>
      <c r="M97" s="21">
        <v>0.38590000000000002</v>
      </c>
      <c r="N97" s="21">
        <v>0.41610000000000003</v>
      </c>
      <c r="O97" s="21">
        <v>0.4546</v>
      </c>
      <c r="P97" s="21">
        <v>0.4496</v>
      </c>
      <c r="Q97" s="21">
        <v>0.42480000000000001</v>
      </c>
      <c r="R97" s="21">
        <v>0.3866</v>
      </c>
      <c r="S97" s="21">
        <v>0.37659999999999999</v>
      </c>
      <c r="T97" s="21">
        <v>0.34410000000000002</v>
      </c>
      <c r="U97" s="21">
        <v>0.42449999999999999</v>
      </c>
      <c r="V97" s="21">
        <v>0.41370000000000001</v>
      </c>
      <c r="W97" s="21">
        <v>0.41670000000000001</v>
      </c>
      <c r="X97" s="21">
        <v>0.47060000000000002</v>
      </c>
      <c r="Y97" s="21">
        <v>0.50060000000000004</v>
      </c>
      <c r="Z97" s="21">
        <v>0.38800000000000001</v>
      </c>
      <c r="AA97" s="21">
        <f>AA96/AA89</f>
        <v>0.40606060606060607</v>
      </c>
    </row>
    <row r="98" spans="1:27" x14ac:dyDescent="0.4">
      <c r="A98" s="18" t="s">
        <v>50</v>
      </c>
      <c r="B98" s="18"/>
      <c r="C98" s="19">
        <v>7</v>
      </c>
      <c r="D98" s="19">
        <v>10</v>
      </c>
      <c r="E98" s="19">
        <v>8</v>
      </c>
      <c r="F98" s="19">
        <v>7</v>
      </c>
      <c r="G98" s="19">
        <v>5</v>
      </c>
      <c r="H98" s="19">
        <v>1</v>
      </c>
      <c r="I98" s="19">
        <v>3</v>
      </c>
      <c r="J98" s="19">
        <v>3</v>
      </c>
      <c r="K98" s="19">
        <v>19</v>
      </c>
      <c r="L98" s="19">
        <v>15</v>
      </c>
      <c r="M98" s="19">
        <v>20</v>
      </c>
      <c r="N98" s="19">
        <v>23</v>
      </c>
      <c r="O98" s="19">
        <v>34</v>
      </c>
      <c r="P98" s="19">
        <v>31</v>
      </c>
      <c r="Q98" s="19">
        <v>34</v>
      </c>
      <c r="R98" s="19">
        <v>22</v>
      </c>
      <c r="S98" s="19">
        <v>25</v>
      </c>
      <c r="T98" s="19">
        <v>18</v>
      </c>
      <c r="U98" s="19">
        <v>39</v>
      </c>
      <c r="V98" s="19">
        <v>32</v>
      </c>
      <c r="W98" s="19">
        <v>34</v>
      </c>
      <c r="X98" s="19">
        <v>51</v>
      </c>
      <c r="Y98" s="19">
        <v>60</v>
      </c>
      <c r="Z98" s="19">
        <v>34</v>
      </c>
      <c r="AA98" s="19">
        <v>34</v>
      </c>
    </row>
    <row r="99" spans="1:27" x14ac:dyDescent="0.4">
      <c r="A99" s="20" t="s">
        <v>51</v>
      </c>
      <c r="B99" s="20"/>
      <c r="C99" s="21">
        <v>5.5800000000000002E-2</v>
      </c>
      <c r="D99" s="21">
        <v>8.7999999999999995E-2</v>
      </c>
      <c r="E99" s="21">
        <v>6.4399999999999999E-2</v>
      </c>
      <c r="F99" s="21">
        <v>5.8500000000000003E-2</v>
      </c>
      <c r="G99" s="21">
        <v>4.6399999999999997E-2</v>
      </c>
      <c r="H99" s="21">
        <v>6.1000000000000004E-3</v>
      </c>
      <c r="I99" s="21">
        <v>3.0099999999999998E-2</v>
      </c>
      <c r="J99" s="21">
        <v>2.7400000000000001E-2</v>
      </c>
      <c r="K99" s="21">
        <v>0.1406</v>
      </c>
      <c r="L99" s="21">
        <v>0.1497</v>
      </c>
      <c r="M99" s="21">
        <v>0.17380000000000001</v>
      </c>
      <c r="N99" s="21">
        <v>0.1908</v>
      </c>
      <c r="O99" s="21">
        <v>0.24909999999999999</v>
      </c>
      <c r="P99" s="21">
        <v>0.24579999999999999</v>
      </c>
      <c r="Q99" s="21">
        <v>0.22220000000000001</v>
      </c>
      <c r="R99" s="21">
        <v>0.1787</v>
      </c>
      <c r="S99" s="21">
        <v>0.1731</v>
      </c>
      <c r="T99" s="21">
        <v>0.12859999999999999</v>
      </c>
      <c r="U99" s="21">
        <v>0.18909999999999999</v>
      </c>
      <c r="V99" s="21">
        <v>0.20219999999999999</v>
      </c>
      <c r="W99" s="21">
        <v>0.2165</v>
      </c>
      <c r="X99" s="21">
        <v>0.27279999999999999</v>
      </c>
      <c r="Y99" s="21">
        <v>0.30830000000000002</v>
      </c>
      <c r="Z99" s="21">
        <v>0.2006</v>
      </c>
      <c r="AA99" s="21">
        <f>AA98/AA89</f>
        <v>0.20606060606060606</v>
      </c>
    </row>
    <row r="100" spans="1:27" x14ac:dyDescent="0.4">
      <c r="A100" s="20" t="s">
        <v>42</v>
      </c>
      <c r="B100" s="20"/>
      <c r="C100" s="21">
        <v>0.25009999999999999</v>
      </c>
      <c r="D100" s="21">
        <v>0.64639999999999997</v>
      </c>
      <c r="E100" s="21">
        <v>0.78669999999999995</v>
      </c>
      <c r="F100" s="21">
        <v>2.323</v>
      </c>
      <c r="G100" s="21">
        <v>-0.1741</v>
      </c>
      <c r="H100" s="21">
        <v>-0.94320000000000004</v>
      </c>
      <c r="I100" s="21">
        <v>-0.61319999999999997</v>
      </c>
      <c r="J100" s="21">
        <v>-0.58430000000000004</v>
      </c>
      <c r="K100" s="21">
        <v>2.4388999999999998</v>
      </c>
      <c r="L100" s="21">
        <v>24.9788</v>
      </c>
      <c r="M100" s="21">
        <v>5.5766999999999998</v>
      </c>
      <c r="N100" s="21">
        <v>7.0894000000000004</v>
      </c>
      <c r="O100" s="21">
        <v>0.84430000000000005</v>
      </c>
      <c r="P100" s="21">
        <v>1.0348999999999999</v>
      </c>
      <c r="Q100" s="21">
        <v>0.68200000000000005</v>
      </c>
      <c r="R100" s="21">
        <v>-3.3000000000000002E-2</v>
      </c>
      <c r="S100" s="21">
        <v>-0.27829999999999999</v>
      </c>
      <c r="T100" s="21">
        <v>-0.41439999999999999</v>
      </c>
      <c r="U100" s="21">
        <v>-0.13439999999999999</v>
      </c>
      <c r="V100" s="21">
        <v>0.42570000000000002</v>
      </c>
      <c r="W100" s="21">
        <v>0.37890000000000001</v>
      </c>
      <c r="X100" s="21">
        <v>1.7927999999999999</v>
      </c>
      <c r="Y100" s="21">
        <v>1.0597000000000001</v>
      </c>
      <c r="Z100" s="21">
        <v>6.4399999999999999E-2</v>
      </c>
      <c r="AA100" s="21">
        <f>AA98/W98-1</f>
        <v>0</v>
      </c>
    </row>
    <row r="101" spans="1:27" x14ac:dyDescent="0.4">
      <c r="A101" s="22"/>
      <c r="B101" s="22"/>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spans="1:27" x14ac:dyDescent="0.4">
      <c r="A102" s="24"/>
      <c r="B102" s="24"/>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x14ac:dyDescent="0.4">
      <c r="A103" s="24"/>
      <c r="B103" s="24"/>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x14ac:dyDescent="0.4">
      <c r="A104" s="24"/>
      <c r="B104" s="24"/>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x14ac:dyDescent="0.4">
      <c r="A105" s="24"/>
      <c r="B105" s="24"/>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x14ac:dyDescent="0.4">
      <c r="A106" s="26" t="s">
        <v>53</v>
      </c>
      <c r="B106" s="26"/>
      <c r="C106" s="27">
        <v>13</v>
      </c>
      <c r="D106" s="27">
        <v>17</v>
      </c>
      <c r="E106" s="27">
        <v>14</v>
      </c>
      <c r="F106" s="27">
        <v>13</v>
      </c>
      <c r="G106" s="27">
        <v>12</v>
      </c>
      <c r="H106" s="27">
        <v>7</v>
      </c>
      <c r="I106" s="27">
        <v>9</v>
      </c>
      <c r="J106" s="27">
        <v>9</v>
      </c>
      <c r="K106" s="27">
        <v>24</v>
      </c>
      <c r="L106" s="27">
        <v>21</v>
      </c>
      <c r="M106" s="27">
        <v>26</v>
      </c>
      <c r="N106" s="27">
        <v>29</v>
      </c>
      <c r="O106" s="27">
        <v>40</v>
      </c>
      <c r="P106" s="27">
        <v>36</v>
      </c>
      <c r="Q106" s="27">
        <v>39</v>
      </c>
      <c r="R106" s="27">
        <v>28</v>
      </c>
      <c r="S106" s="27">
        <v>31</v>
      </c>
      <c r="T106" s="27">
        <v>24</v>
      </c>
      <c r="U106" s="27">
        <v>35</v>
      </c>
      <c r="V106" s="27">
        <v>38</v>
      </c>
      <c r="W106" s="27">
        <v>40</v>
      </c>
      <c r="X106" s="27">
        <v>56</v>
      </c>
      <c r="Y106" s="27">
        <v>66</v>
      </c>
      <c r="Z106" s="27">
        <v>40</v>
      </c>
      <c r="AA106" s="27"/>
    </row>
    <row r="107" spans="1:27" x14ac:dyDescent="0.4">
      <c r="A107" s="20" t="s">
        <v>54</v>
      </c>
      <c r="B107" s="20"/>
      <c r="C107" s="21">
        <v>0.1103</v>
      </c>
      <c r="D107" s="21">
        <v>0.14269999999999999</v>
      </c>
      <c r="E107" s="21">
        <v>0.1174</v>
      </c>
      <c r="F107" s="21">
        <v>0.112</v>
      </c>
      <c r="G107" s="21">
        <v>0.10150000000000001</v>
      </c>
      <c r="H107" s="21">
        <v>7.2099999999999997E-2</v>
      </c>
      <c r="I107" s="21">
        <v>9.0700000000000003E-2</v>
      </c>
      <c r="J107" s="21">
        <v>8.14E-2</v>
      </c>
      <c r="K107" s="21">
        <v>0.1847</v>
      </c>
      <c r="L107" s="21">
        <v>0.20519999999999999</v>
      </c>
      <c r="M107" s="21">
        <v>0.2225</v>
      </c>
      <c r="N107" s="21">
        <v>0.23810000000000001</v>
      </c>
      <c r="O107" s="21">
        <v>0.28920000000000001</v>
      </c>
      <c r="P107" s="21">
        <v>0.28960000000000002</v>
      </c>
      <c r="Q107" s="21">
        <v>0.25929999999999997</v>
      </c>
      <c r="R107" s="21">
        <v>0.22489999999999999</v>
      </c>
      <c r="S107" s="21">
        <v>0.214</v>
      </c>
      <c r="T107" s="21">
        <v>0.17069999999999999</v>
      </c>
      <c r="U107" s="21">
        <v>0.22789999999999999</v>
      </c>
      <c r="V107" s="21">
        <v>0.2394</v>
      </c>
      <c r="W107" s="21">
        <v>0.25480000000000003</v>
      </c>
      <c r="X107" s="21">
        <v>0.30409999999999998</v>
      </c>
      <c r="Y107" s="21">
        <v>0.33760000000000001</v>
      </c>
      <c r="Z107" s="21">
        <v>0.23499999999999999</v>
      </c>
      <c r="AA107" s="21"/>
    </row>
    <row r="108" spans="1:27" x14ac:dyDescent="0.4">
      <c r="A108" s="26" t="s">
        <v>55</v>
      </c>
      <c r="B108" s="26"/>
      <c r="C108" s="27">
        <v>21</v>
      </c>
      <c r="D108" s="27">
        <v>12</v>
      </c>
      <c r="E108" s="27">
        <v>10</v>
      </c>
      <c r="F108" s="27">
        <v>3</v>
      </c>
      <c r="G108" s="27">
        <v>28</v>
      </c>
      <c r="H108" s="27">
        <v>1</v>
      </c>
      <c r="I108" s="27">
        <v>15</v>
      </c>
      <c r="J108" s="27">
        <v>79</v>
      </c>
      <c r="K108" s="27">
        <v>35</v>
      </c>
      <c r="L108" s="27">
        <v>17</v>
      </c>
      <c r="M108" s="27">
        <v>20</v>
      </c>
      <c r="N108" s="27">
        <v>27</v>
      </c>
      <c r="O108" s="27">
        <v>53</v>
      </c>
      <c r="P108" s="27">
        <v>33</v>
      </c>
      <c r="Q108" s="27">
        <v>36</v>
      </c>
      <c r="R108" s="27">
        <v>18</v>
      </c>
      <c r="S108" s="27">
        <v>50</v>
      </c>
      <c r="T108" s="27">
        <v>10</v>
      </c>
      <c r="U108" s="27">
        <v>36</v>
      </c>
      <c r="V108" s="27">
        <v>24</v>
      </c>
      <c r="W108" s="27">
        <v>66</v>
      </c>
      <c r="X108" s="27">
        <v>63</v>
      </c>
      <c r="Y108" s="27">
        <v>59</v>
      </c>
      <c r="Z108" s="27">
        <v>29</v>
      </c>
      <c r="AA108" s="27">
        <v>50</v>
      </c>
    </row>
    <row r="109" spans="1:27" x14ac:dyDescent="0.4">
      <c r="A109" s="18" t="s">
        <v>56</v>
      </c>
      <c r="B109" s="18"/>
      <c r="C109" s="19">
        <v>16</v>
      </c>
      <c r="D109" s="19">
        <v>5</v>
      </c>
      <c r="E109" s="19">
        <v>6</v>
      </c>
      <c r="F109" s="19">
        <v>2</v>
      </c>
      <c r="G109" s="19">
        <v>23</v>
      </c>
      <c r="H109" s="19">
        <v>0</v>
      </c>
      <c r="I109" s="19">
        <v>13</v>
      </c>
      <c r="J109" s="19">
        <v>62</v>
      </c>
      <c r="K109" s="19">
        <v>29</v>
      </c>
      <c r="L109" s="19">
        <v>10</v>
      </c>
      <c r="M109" s="19">
        <v>16</v>
      </c>
      <c r="N109" s="19">
        <v>23</v>
      </c>
      <c r="O109" s="19">
        <v>41</v>
      </c>
      <c r="P109" s="19">
        <v>27</v>
      </c>
      <c r="Q109" s="19">
        <v>29</v>
      </c>
      <c r="R109" s="19">
        <v>11</v>
      </c>
      <c r="S109" s="19">
        <v>44</v>
      </c>
      <c r="T109" s="19">
        <v>3</v>
      </c>
      <c r="U109" s="19">
        <v>28</v>
      </c>
      <c r="V109" s="19">
        <v>11</v>
      </c>
      <c r="W109" s="19">
        <v>52</v>
      </c>
      <c r="X109" s="19">
        <v>50</v>
      </c>
      <c r="Y109" s="19">
        <v>46</v>
      </c>
      <c r="Z109" s="19">
        <v>26</v>
      </c>
      <c r="AA109" s="19">
        <v>39</v>
      </c>
    </row>
    <row r="110" spans="1:27" x14ac:dyDescent="0.4">
      <c r="A110" s="20" t="s">
        <v>57</v>
      </c>
      <c r="B110" s="20"/>
      <c r="C110" s="21">
        <v>0.13639999999999999</v>
      </c>
      <c r="D110" s="21">
        <v>4.3299999999999998E-2</v>
      </c>
      <c r="E110" s="21">
        <v>5.1400000000000001E-2</v>
      </c>
      <c r="F110" s="21">
        <v>1.43E-2</v>
      </c>
      <c r="G110" s="21">
        <v>0.19450000000000001</v>
      </c>
      <c r="H110" s="21">
        <v>6.4999999999999997E-3</v>
      </c>
      <c r="I110" s="21">
        <v>0.12379999999999999</v>
      </c>
      <c r="J110" s="21">
        <v>0.59570000000000001</v>
      </c>
      <c r="K110" s="21">
        <v>0.216</v>
      </c>
      <c r="L110" s="21">
        <v>9.7699999999999995E-2</v>
      </c>
      <c r="M110" s="21">
        <v>0.13650000000000001</v>
      </c>
      <c r="N110" s="21">
        <v>0.19</v>
      </c>
      <c r="O110" s="21">
        <v>0.29809999999999998</v>
      </c>
      <c r="P110" s="21">
        <v>0.21820000000000001</v>
      </c>
      <c r="Q110" s="21">
        <v>0.193</v>
      </c>
      <c r="R110" s="21">
        <v>9.0499999999999997E-2</v>
      </c>
      <c r="S110" s="21">
        <v>0.31</v>
      </c>
      <c r="T110" s="21">
        <v>2.2800000000000001E-2</v>
      </c>
      <c r="U110" s="21">
        <v>0.18459999999999999</v>
      </c>
      <c r="V110" s="21">
        <v>7.1099999999999997E-2</v>
      </c>
      <c r="W110" s="21">
        <v>0.32850000000000001</v>
      </c>
      <c r="X110" s="21">
        <v>0.26979999999999998</v>
      </c>
      <c r="Y110" s="21">
        <v>0.23780000000000001</v>
      </c>
      <c r="Z110" s="21">
        <v>0.1507</v>
      </c>
      <c r="AA110" s="21">
        <f>AA109/AA89</f>
        <v>0.23636363636363636</v>
      </c>
    </row>
    <row r="111" spans="1:27" x14ac:dyDescent="0.4">
      <c r="A111" s="20" t="s">
        <v>42</v>
      </c>
      <c r="B111" s="20"/>
      <c r="C111" s="21">
        <v>-3.8999999999999998E-3</v>
      </c>
      <c r="D111" s="21">
        <v>-7.7899999999999997E-2</v>
      </c>
      <c r="E111" s="21">
        <v>3.0680000000000001</v>
      </c>
      <c r="F111" s="21" t="s">
        <v>121</v>
      </c>
      <c r="G111" s="21">
        <v>0.41610000000000003</v>
      </c>
      <c r="H111" s="21">
        <v>-0.87770000000000004</v>
      </c>
      <c r="I111" s="21">
        <v>0.99390000000000001</v>
      </c>
      <c r="J111" s="21">
        <v>35.945399999999999</v>
      </c>
      <c r="K111" s="21">
        <v>0.26040000000000002</v>
      </c>
      <c r="L111" s="21">
        <v>15.0175</v>
      </c>
      <c r="M111" s="21">
        <v>0.25640000000000002</v>
      </c>
      <c r="N111" s="21">
        <v>-0.63</v>
      </c>
      <c r="O111" s="21">
        <v>0.43640000000000001</v>
      </c>
      <c r="P111" s="21">
        <v>1.7677</v>
      </c>
      <c r="Q111" s="21">
        <v>0.86019999999999996</v>
      </c>
      <c r="R111" s="21">
        <v>-0.50800000000000001</v>
      </c>
      <c r="S111" s="21">
        <v>8.0100000000000005E-2</v>
      </c>
      <c r="T111" s="21">
        <v>-0.8831</v>
      </c>
      <c r="U111" s="21">
        <v>-2.7099999999999999E-2</v>
      </c>
      <c r="V111" s="21">
        <v>-9.9000000000000008E-3</v>
      </c>
      <c r="W111" s="21">
        <v>0.16830000000000001</v>
      </c>
      <c r="X111" s="21">
        <v>14.586</v>
      </c>
      <c r="Y111" s="21">
        <v>0.62749999999999995</v>
      </c>
      <c r="Z111" s="21">
        <v>1.2726999999999999</v>
      </c>
      <c r="AA111" s="21">
        <f>AA109/W109-1</f>
        <v>-0.25</v>
      </c>
    </row>
    <row r="112" spans="1:27" x14ac:dyDescent="0.4">
      <c r="A112" s="28" t="s">
        <v>58</v>
      </c>
      <c r="B112" s="28"/>
      <c r="C112" s="29">
        <v>16</v>
      </c>
      <c r="D112" s="29">
        <v>5</v>
      </c>
      <c r="E112" s="29">
        <v>6</v>
      </c>
      <c r="F112" s="29">
        <v>2</v>
      </c>
      <c r="G112" s="29">
        <v>23</v>
      </c>
      <c r="H112" s="29">
        <v>1</v>
      </c>
      <c r="I112" s="29">
        <v>13</v>
      </c>
      <c r="J112" s="29">
        <v>62</v>
      </c>
      <c r="K112" s="29">
        <v>29</v>
      </c>
      <c r="L112" s="29">
        <v>10</v>
      </c>
      <c r="M112" s="29">
        <v>16</v>
      </c>
      <c r="N112" s="29">
        <v>23</v>
      </c>
      <c r="O112" s="29">
        <v>41</v>
      </c>
      <c r="P112" s="29">
        <v>27</v>
      </c>
      <c r="Q112" s="29">
        <v>29</v>
      </c>
      <c r="R112" s="29">
        <v>11</v>
      </c>
      <c r="S112" s="29">
        <v>45</v>
      </c>
      <c r="T112" s="29">
        <v>3</v>
      </c>
      <c r="U112" s="29">
        <v>29</v>
      </c>
      <c r="V112" s="29">
        <v>12</v>
      </c>
      <c r="W112" s="29">
        <v>52</v>
      </c>
      <c r="X112" s="29">
        <v>50</v>
      </c>
      <c r="Y112" s="29">
        <v>46</v>
      </c>
      <c r="Z112" s="29">
        <v>26</v>
      </c>
      <c r="AA112" s="29">
        <v>39</v>
      </c>
    </row>
    <row r="113" spans="1:27" ht="17.399999999999999" x14ac:dyDescent="0.4">
      <c r="A113" s="16"/>
      <c r="B113" s="16"/>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spans="1:27" x14ac:dyDescent="0.4">
      <c r="A114" s="48" t="s">
        <v>122</v>
      </c>
      <c r="B114" s="26"/>
      <c r="C114" s="27">
        <v>-18</v>
      </c>
      <c r="D114" s="27">
        <v>32</v>
      </c>
      <c r="E114" s="27">
        <v>19</v>
      </c>
      <c r="F114" s="27">
        <v>16</v>
      </c>
      <c r="G114" s="27">
        <v>-2</v>
      </c>
      <c r="H114" s="27">
        <v>38</v>
      </c>
      <c r="I114" s="27">
        <v>26</v>
      </c>
      <c r="J114" s="27">
        <v>270</v>
      </c>
      <c r="K114" s="27">
        <v>24</v>
      </c>
      <c r="L114" s="27">
        <v>34</v>
      </c>
      <c r="M114" s="27">
        <v>14</v>
      </c>
      <c r="N114" s="27">
        <v>15</v>
      </c>
      <c r="O114" s="27">
        <v>13</v>
      </c>
      <c r="P114" s="27">
        <v>59</v>
      </c>
      <c r="Q114" s="27">
        <v>44</v>
      </c>
      <c r="R114" s="27">
        <v>18</v>
      </c>
      <c r="S114" s="27">
        <v>16</v>
      </c>
      <c r="T114" s="27">
        <v>37</v>
      </c>
      <c r="U114" s="27">
        <v>8</v>
      </c>
      <c r="V114" s="27">
        <v>40</v>
      </c>
      <c r="W114" s="27">
        <v>28</v>
      </c>
      <c r="X114" s="27">
        <v>124</v>
      </c>
      <c r="Y114" s="27">
        <v>29</v>
      </c>
      <c r="Z114" s="27">
        <v>22</v>
      </c>
      <c r="AA114" s="27">
        <v>20</v>
      </c>
    </row>
    <row r="115" spans="1:27" x14ac:dyDescent="0.4">
      <c r="A115" s="24" t="s">
        <v>123</v>
      </c>
      <c r="B115" s="24"/>
      <c r="C115" s="25">
        <v>6</v>
      </c>
      <c r="D115" s="25">
        <v>6</v>
      </c>
      <c r="E115" s="25">
        <v>6</v>
      </c>
      <c r="F115" s="25">
        <v>6</v>
      </c>
      <c r="G115" s="25">
        <v>6</v>
      </c>
      <c r="H115" s="25">
        <v>6</v>
      </c>
      <c r="I115" s="25">
        <v>6</v>
      </c>
      <c r="J115" s="25">
        <v>6</v>
      </c>
      <c r="K115" s="25">
        <v>6</v>
      </c>
      <c r="L115" s="25">
        <v>6</v>
      </c>
      <c r="M115" s="25">
        <v>6</v>
      </c>
      <c r="N115" s="25">
        <v>6</v>
      </c>
      <c r="O115" s="25">
        <v>6</v>
      </c>
      <c r="P115" s="25">
        <v>6</v>
      </c>
      <c r="Q115" s="25">
        <v>6</v>
      </c>
      <c r="R115" s="25">
        <v>6</v>
      </c>
      <c r="S115" s="25">
        <v>6</v>
      </c>
      <c r="T115" s="25">
        <v>6</v>
      </c>
      <c r="U115" s="25">
        <v>6</v>
      </c>
      <c r="V115" s="25">
        <v>6</v>
      </c>
      <c r="W115" s="25">
        <v>6</v>
      </c>
      <c r="X115" s="25">
        <v>6</v>
      </c>
      <c r="Y115" s="25">
        <v>6</v>
      </c>
      <c r="Z115" s="25">
        <v>6</v>
      </c>
      <c r="AA115" s="25">
        <v>6</v>
      </c>
    </row>
    <row r="116" spans="1:27" x14ac:dyDescent="0.4">
      <c r="A116" s="49" t="s">
        <v>124</v>
      </c>
      <c r="B116" s="46"/>
      <c r="C116" s="42">
        <v>-1</v>
      </c>
      <c r="D116" s="42">
        <v>-20</v>
      </c>
      <c r="E116" s="42">
        <v>-14</v>
      </c>
      <c r="F116" s="42">
        <v>-13</v>
      </c>
      <c r="G116" s="42">
        <v>24</v>
      </c>
      <c r="H116" s="42">
        <v>50</v>
      </c>
      <c r="I116" s="42">
        <v>-61</v>
      </c>
      <c r="J116" s="42">
        <v>-237</v>
      </c>
      <c r="K116" s="42">
        <v>-28</v>
      </c>
      <c r="L116" s="42">
        <v>-54</v>
      </c>
      <c r="M116" s="42">
        <v>36</v>
      </c>
      <c r="N116" s="42">
        <v>-67</v>
      </c>
      <c r="O116" s="42">
        <v>1</v>
      </c>
      <c r="P116" s="42">
        <v>-16</v>
      </c>
      <c r="Q116" s="42">
        <v>42</v>
      </c>
      <c r="R116" s="42">
        <v>-134</v>
      </c>
      <c r="S116" s="42">
        <v>-4</v>
      </c>
      <c r="T116" s="42">
        <v>11</v>
      </c>
      <c r="U116" s="42">
        <v>-14</v>
      </c>
      <c r="V116" s="42">
        <v>96</v>
      </c>
      <c r="W116" s="42">
        <v>81</v>
      </c>
      <c r="X116" s="42">
        <v>-175</v>
      </c>
      <c r="Y116" s="42">
        <v>152</v>
      </c>
      <c r="Z116" s="42">
        <v>-358</v>
      </c>
      <c r="AA116" s="42">
        <v>81</v>
      </c>
    </row>
    <row r="117" spans="1:27" x14ac:dyDescent="0.4">
      <c r="A117" s="50" t="s">
        <v>125</v>
      </c>
      <c r="B117" s="24"/>
      <c r="C117" s="25">
        <v>1</v>
      </c>
      <c r="D117" s="25">
        <v>4</v>
      </c>
      <c r="E117" s="25">
        <v>1</v>
      </c>
      <c r="F117" s="25">
        <v>7</v>
      </c>
      <c r="G117" s="25">
        <v>0</v>
      </c>
      <c r="H117" s="25">
        <v>1</v>
      </c>
      <c r="I117" s="25">
        <v>2</v>
      </c>
      <c r="J117" s="25">
        <v>5</v>
      </c>
      <c r="K117" s="25">
        <v>18</v>
      </c>
      <c r="L117" s="25">
        <v>14</v>
      </c>
      <c r="M117" s="25">
        <v>5</v>
      </c>
      <c r="N117" s="25">
        <v>-1</v>
      </c>
      <c r="O117" s="25">
        <v>-5</v>
      </c>
      <c r="P117" s="25">
        <v>18</v>
      </c>
      <c r="Q117" s="25">
        <v>8</v>
      </c>
      <c r="R117" s="25">
        <v>16</v>
      </c>
      <c r="S117" s="25">
        <v>19</v>
      </c>
      <c r="T117" s="25">
        <v>19</v>
      </c>
      <c r="U117" s="25">
        <v>-3</v>
      </c>
      <c r="V117" s="25">
        <v>24</v>
      </c>
      <c r="W117" s="25">
        <v>19</v>
      </c>
      <c r="X117" s="25">
        <v>82</v>
      </c>
      <c r="Y117" s="25">
        <v>41</v>
      </c>
      <c r="Z117" s="25">
        <v>27</v>
      </c>
      <c r="AA117" s="25">
        <v>40</v>
      </c>
    </row>
    <row r="118" spans="1:27" x14ac:dyDescent="0.4">
      <c r="A118" s="51" t="s">
        <v>126</v>
      </c>
      <c r="B118" s="47"/>
      <c r="C118" s="43"/>
      <c r="D118" s="43">
        <v>-5</v>
      </c>
      <c r="E118" s="43">
        <v>-12</v>
      </c>
      <c r="F118" s="43">
        <v>-4</v>
      </c>
      <c r="G118" s="43">
        <v>-5</v>
      </c>
      <c r="H118" s="43">
        <v>-18</v>
      </c>
      <c r="I118" s="43">
        <v>-5</v>
      </c>
      <c r="J118" s="43">
        <v>-5</v>
      </c>
      <c r="K118" s="43">
        <v>0</v>
      </c>
      <c r="L118" s="43">
        <v>-22</v>
      </c>
      <c r="M118" s="43">
        <v>0</v>
      </c>
      <c r="N118" s="43">
        <v>0</v>
      </c>
      <c r="O118" s="43">
        <v>0</v>
      </c>
      <c r="P118" s="43">
        <v>-23</v>
      </c>
      <c r="Q118" s="43">
        <v>0</v>
      </c>
      <c r="R118" s="43">
        <v>3</v>
      </c>
      <c r="S118" s="43">
        <v>0</v>
      </c>
      <c r="T118" s="43">
        <v>-25</v>
      </c>
      <c r="U118" s="43">
        <v>0</v>
      </c>
      <c r="V118" s="43">
        <v>0</v>
      </c>
      <c r="W118" s="43">
        <v>0</v>
      </c>
      <c r="X118" s="43">
        <v>-23</v>
      </c>
      <c r="Y118" s="43">
        <v>0</v>
      </c>
      <c r="Z118" s="43">
        <v>1</v>
      </c>
      <c r="AA118" s="43">
        <v>0</v>
      </c>
    </row>
    <row r="119" spans="1:27" ht="17.399999999999999" x14ac:dyDescent="0.4">
      <c r="A119" s="16"/>
      <c r="B119" s="16"/>
      <c r="C119" s="31">
        <v>43160</v>
      </c>
      <c r="D119" s="31">
        <v>43252</v>
      </c>
      <c r="E119" s="31">
        <v>43344</v>
      </c>
      <c r="F119" s="31">
        <v>43435</v>
      </c>
      <c r="G119" s="31">
        <v>43525</v>
      </c>
      <c r="H119" s="31">
        <v>43617</v>
      </c>
      <c r="I119" s="31">
        <v>43709</v>
      </c>
      <c r="J119" s="31">
        <v>43800</v>
      </c>
      <c r="K119" s="31">
        <v>43891</v>
      </c>
      <c r="L119" s="31">
        <v>43983</v>
      </c>
      <c r="M119" s="31">
        <v>44075</v>
      </c>
      <c r="N119" s="31">
        <v>44166</v>
      </c>
      <c r="O119" s="31">
        <v>44256</v>
      </c>
      <c r="P119" s="31">
        <v>44348</v>
      </c>
      <c r="Q119" s="31">
        <v>44440</v>
      </c>
      <c r="R119" s="31">
        <v>44531</v>
      </c>
      <c r="S119" s="31">
        <v>44621</v>
      </c>
      <c r="T119" s="31">
        <v>44713</v>
      </c>
      <c r="U119" s="31">
        <v>44805</v>
      </c>
      <c r="V119" s="31">
        <v>44896</v>
      </c>
      <c r="W119" s="31">
        <v>44986</v>
      </c>
      <c r="X119" s="31">
        <v>45078</v>
      </c>
      <c r="Y119" s="31">
        <v>45170</v>
      </c>
      <c r="Z119" s="31">
        <v>45261</v>
      </c>
      <c r="AA119" s="31">
        <v>45375</v>
      </c>
    </row>
    <row r="120" spans="1:27" x14ac:dyDescent="0.4">
      <c r="A120" s="39" t="s">
        <v>111</v>
      </c>
      <c r="B120" s="39"/>
      <c r="C120" s="39">
        <v>24</v>
      </c>
      <c r="D120" s="39">
        <v>25</v>
      </c>
      <c r="E120" s="39">
        <v>25</v>
      </c>
      <c r="F120" s="53">
        <f>C56-E120-D120-C120</f>
        <v>25</v>
      </c>
      <c r="G120" s="39">
        <v>24</v>
      </c>
      <c r="H120" s="39">
        <v>25</v>
      </c>
      <c r="I120" s="39">
        <v>25</v>
      </c>
      <c r="J120" s="53">
        <f>D56-I120-H120-G120</f>
        <v>27</v>
      </c>
      <c r="K120" s="39">
        <v>27</v>
      </c>
      <c r="L120" s="39">
        <v>23</v>
      </c>
      <c r="M120" s="39">
        <v>24</v>
      </c>
      <c r="N120" s="53">
        <f>E56-M120-L120-K120</f>
        <v>28</v>
      </c>
      <c r="O120" s="39">
        <v>28</v>
      </c>
      <c r="P120" s="39">
        <v>26</v>
      </c>
      <c r="Q120" s="39">
        <v>31</v>
      </c>
      <c r="R120" s="53">
        <f>F56-Q120-P120-O120</f>
        <v>26</v>
      </c>
      <c r="S120" s="39">
        <v>29</v>
      </c>
      <c r="T120" s="39">
        <v>30</v>
      </c>
      <c r="U120" s="39">
        <v>36</v>
      </c>
      <c r="V120" s="53">
        <f>G56-U120-T120-S120</f>
        <v>34</v>
      </c>
      <c r="W120" s="39">
        <v>32</v>
      </c>
      <c r="X120" s="39">
        <v>37</v>
      </c>
      <c r="Y120" s="39">
        <v>37</v>
      </c>
      <c r="Z120" s="53">
        <f>H56-X120-W120-Y120</f>
        <v>31</v>
      </c>
      <c r="AA120" s="53">
        <v>33</v>
      </c>
    </row>
    <row r="121" spans="1:27" x14ac:dyDescent="0.4">
      <c r="A121" s="39" t="s">
        <v>113</v>
      </c>
      <c r="B121" s="39"/>
      <c r="C121" s="52">
        <f>C120/C89</f>
        <v>0.20338983050847459</v>
      </c>
      <c r="D121" s="52">
        <f t="shared" ref="D121:Z121" si="3">D120/D89</f>
        <v>0.21367521367521367</v>
      </c>
      <c r="E121" s="52">
        <f t="shared" si="3"/>
        <v>0.20491803278688525</v>
      </c>
      <c r="F121" s="52">
        <f t="shared" si="3"/>
        <v>0.21186440677966101</v>
      </c>
      <c r="G121" s="52">
        <f t="shared" si="3"/>
        <v>0.20512820512820512</v>
      </c>
      <c r="H121" s="52">
        <f t="shared" si="3"/>
        <v>0.26041666666666669</v>
      </c>
      <c r="I121" s="52">
        <f t="shared" si="3"/>
        <v>0.24752475247524752</v>
      </c>
      <c r="J121" s="52">
        <f t="shared" si="3"/>
        <v>0.25714285714285712</v>
      </c>
      <c r="K121" s="52">
        <f t="shared" si="3"/>
        <v>0.20300751879699247</v>
      </c>
      <c r="L121" s="52">
        <f t="shared" si="3"/>
        <v>0.22772277227722773</v>
      </c>
      <c r="M121" s="52">
        <f t="shared" si="3"/>
        <v>0.20869565217391303</v>
      </c>
      <c r="N121" s="52">
        <f t="shared" si="3"/>
        <v>0.22950819672131148</v>
      </c>
      <c r="O121" s="52">
        <f t="shared" si="3"/>
        <v>0.20289855072463769</v>
      </c>
      <c r="P121" s="52">
        <f t="shared" si="3"/>
        <v>0.20634920634920634</v>
      </c>
      <c r="Q121" s="52">
        <f t="shared" si="3"/>
        <v>0.20394736842105263</v>
      </c>
      <c r="R121" s="52">
        <f t="shared" si="3"/>
        <v>0.20799999999999999</v>
      </c>
      <c r="S121" s="52">
        <f t="shared" si="3"/>
        <v>0.20279720279720279</v>
      </c>
      <c r="T121" s="52">
        <f t="shared" si="3"/>
        <v>0.21276595744680851</v>
      </c>
      <c r="U121" s="52">
        <f t="shared" si="3"/>
        <v>0.23376623376623376</v>
      </c>
      <c r="V121" s="52">
        <f t="shared" si="3"/>
        <v>0.21518987341772153</v>
      </c>
      <c r="W121" s="52">
        <f t="shared" si="3"/>
        <v>0.20253164556962025</v>
      </c>
      <c r="X121" s="52">
        <f t="shared" si="3"/>
        <v>0.2</v>
      </c>
      <c r="Y121" s="52">
        <f t="shared" si="3"/>
        <v>0.18974358974358974</v>
      </c>
      <c r="Z121" s="52">
        <f t="shared" si="3"/>
        <v>0.18235294117647058</v>
      </c>
      <c r="AA121" s="52">
        <f t="shared" ref="AA121" si="4">AA120/AA89</f>
        <v>0.2</v>
      </c>
    </row>
    <row r="122" spans="1:27" x14ac:dyDescent="0.4">
      <c r="A122" s="40" t="s">
        <v>114</v>
      </c>
      <c r="C122" s="55"/>
      <c r="D122" s="55"/>
      <c r="E122" s="55"/>
      <c r="F122" s="56"/>
      <c r="G122" s="56"/>
      <c r="H122" s="55"/>
      <c r="I122" s="55"/>
      <c r="J122" s="55"/>
      <c r="K122" s="56"/>
      <c r="L122" s="56"/>
      <c r="M122" s="55"/>
      <c r="N122" s="55"/>
      <c r="O122" s="55"/>
      <c r="P122" s="56"/>
      <c r="Q122" s="56"/>
      <c r="R122" s="55"/>
      <c r="S122" s="55"/>
      <c r="T122" s="55"/>
      <c r="U122" s="56"/>
      <c r="V122" s="56"/>
      <c r="W122" s="55"/>
      <c r="X122" s="55"/>
      <c r="Y122" s="55"/>
      <c r="Z122" s="55"/>
      <c r="AA122" s="55"/>
    </row>
    <row r="123" spans="1:27" x14ac:dyDescent="0.4">
      <c r="A123" s="20" t="s">
        <v>68</v>
      </c>
      <c r="B123" s="24"/>
      <c r="C123" s="55">
        <v>1</v>
      </c>
      <c r="D123" s="55">
        <v>2</v>
      </c>
      <c r="E123" s="55">
        <v>1</v>
      </c>
      <c r="F123" s="56">
        <v>-4</v>
      </c>
      <c r="G123" s="56">
        <v>1</v>
      </c>
      <c r="H123" s="55">
        <v>4</v>
      </c>
      <c r="I123" s="55">
        <v>-1</v>
      </c>
      <c r="J123" s="55">
        <f t="shared" ref="J123:J141" si="5">D59-G123-H123-I123</f>
        <v>-1.4</v>
      </c>
      <c r="K123" s="56">
        <v>1</v>
      </c>
      <c r="L123" s="56">
        <v>-1</v>
      </c>
      <c r="M123" s="55">
        <v>0</v>
      </c>
      <c r="N123" s="55">
        <f t="shared" ref="N123:N141" si="6">E59-K123-L123-M123</f>
        <v>-0.89999999999999991</v>
      </c>
      <c r="O123" s="55">
        <v>-2</v>
      </c>
      <c r="P123" s="56">
        <v>0</v>
      </c>
      <c r="Q123" s="56">
        <v>3</v>
      </c>
      <c r="R123" s="55">
        <f t="shared" ref="R123:R141" si="7">F59-Q123-P123-O123</f>
        <v>0.10000000000000009</v>
      </c>
      <c r="S123" s="55">
        <v>-5</v>
      </c>
      <c r="T123" s="55">
        <v>5</v>
      </c>
      <c r="U123" s="56">
        <v>-1</v>
      </c>
      <c r="V123" s="56">
        <f t="shared" ref="V123:V141" si="8">G59-S123-T123-U123</f>
        <v>-1.1000000000000001</v>
      </c>
      <c r="W123" s="55">
        <v>-4</v>
      </c>
      <c r="X123" s="55">
        <v>4</v>
      </c>
      <c r="Y123" s="55">
        <v>2</v>
      </c>
      <c r="Z123" s="55">
        <f t="shared" ref="Z123:AA141" si="9">H59-W123-X123-Y123</f>
        <v>-5.2</v>
      </c>
      <c r="AA123" s="55">
        <v>-2</v>
      </c>
    </row>
    <row r="124" spans="1:27" x14ac:dyDescent="0.4">
      <c r="A124" s="20" t="s">
        <v>69</v>
      </c>
      <c r="B124" s="24"/>
      <c r="C124" s="55">
        <v>58</v>
      </c>
      <c r="D124" s="55">
        <v>50</v>
      </c>
      <c r="E124" s="55">
        <v>55</v>
      </c>
      <c r="F124" s="56">
        <f>C60-C124-D124-E124</f>
        <v>57.300000000000011</v>
      </c>
      <c r="G124" s="56">
        <v>60</v>
      </c>
      <c r="H124" s="55">
        <v>37</v>
      </c>
      <c r="I124" s="55">
        <v>45</v>
      </c>
      <c r="J124" s="55">
        <f t="shared" si="5"/>
        <v>44.400000000000006</v>
      </c>
      <c r="K124" s="56">
        <v>55</v>
      </c>
      <c r="L124" s="56">
        <v>34</v>
      </c>
      <c r="M124" s="55">
        <v>37</v>
      </c>
      <c r="N124" s="55">
        <f t="shared" si="6"/>
        <v>35.900000000000006</v>
      </c>
      <c r="O124" s="55">
        <v>45</v>
      </c>
      <c r="P124" s="56">
        <v>37</v>
      </c>
      <c r="Q124" s="56">
        <v>47</v>
      </c>
      <c r="R124" s="55">
        <f t="shared" si="7"/>
        <v>42.400000000000006</v>
      </c>
      <c r="S124" s="55">
        <v>57</v>
      </c>
      <c r="T124" s="55">
        <v>47</v>
      </c>
      <c r="U124" s="56">
        <v>46</v>
      </c>
      <c r="V124" s="56">
        <f t="shared" si="8"/>
        <v>52.199999999999989</v>
      </c>
      <c r="W124" s="55">
        <v>56</v>
      </c>
      <c r="X124" s="55">
        <v>48</v>
      </c>
      <c r="Y124" s="55">
        <v>45</v>
      </c>
      <c r="Z124" s="55">
        <f t="shared" si="9"/>
        <v>65.599999999999994</v>
      </c>
      <c r="AA124" s="55">
        <v>58</v>
      </c>
    </row>
    <row r="125" spans="1:27" x14ac:dyDescent="0.4">
      <c r="A125" s="20" t="s">
        <v>70</v>
      </c>
      <c r="B125" s="24"/>
      <c r="C125" s="57">
        <v>15</v>
      </c>
      <c r="D125" s="57">
        <v>14</v>
      </c>
      <c r="E125" s="57">
        <v>13</v>
      </c>
      <c r="F125" s="58">
        <f>C61-C125-D125-E125</f>
        <v>15.100000000000001</v>
      </c>
      <c r="G125" s="58">
        <v>14</v>
      </c>
      <c r="H125" s="57">
        <v>15</v>
      </c>
      <c r="I125" s="57">
        <v>14</v>
      </c>
      <c r="J125" s="55">
        <f t="shared" si="5"/>
        <v>14.299999999999997</v>
      </c>
      <c r="K125" s="58">
        <v>15</v>
      </c>
      <c r="L125" s="58">
        <v>15</v>
      </c>
      <c r="M125" s="57">
        <v>15</v>
      </c>
      <c r="N125" s="55">
        <f t="shared" si="6"/>
        <v>18.200000000000003</v>
      </c>
      <c r="O125" s="57">
        <v>16</v>
      </c>
      <c r="P125" s="58">
        <v>16</v>
      </c>
      <c r="Q125" s="58">
        <v>17</v>
      </c>
      <c r="R125" s="55">
        <f t="shared" si="7"/>
        <v>21</v>
      </c>
      <c r="S125" s="57">
        <v>22</v>
      </c>
      <c r="T125" s="57">
        <v>21</v>
      </c>
      <c r="U125" s="58">
        <v>24</v>
      </c>
      <c r="V125" s="56">
        <f t="shared" si="8"/>
        <v>23.400000000000006</v>
      </c>
      <c r="W125" s="57">
        <v>21</v>
      </c>
      <c r="X125" s="57">
        <v>21</v>
      </c>
      <c r="Y125" s="57">
        <v>24</v>
      </c>
      <c r="Z125" s="55">
        <f t="shared" si="9"/>
        <v>24</v>
      </c>
      <c r="AA125" s="55">
        <v>23</v>
      </c>
    </row>
    <row r="126" spans="1:27" x14ac:dyDescent="0.4">
      <c r="A126" s="54" t="s">
        <v>71</v>
      </c>
      <c r="B126" s="24"/>
      <c r="C126" s="59">
        <v>2</v>
      </c>
      <c r="D126" s="59">
        <v>2</v>
      </c>
      <c r="E126" s="59">
        <v>2</v>
      </c>
      <c r="F126" s="59">
        <f>C62-C126-D126-E126</f>
        <v>0.20000000000000018</v>
      </c>
      <c r="G126" s="59">
        <v>2</v>
      </c>
      <c r="H126" s="59">
        <v>2</v>
      </c>
      <c r="I126" s="59">
        <v>2</v>
      </c>
      <c r="J126" s="55">
        <f t="shared" si="5"/>
        <v>1.9000000000000004</v>
      </c>
      <c r="K126" s="59">
        <v>1</v>
      </c>
      <c r="L126" s="59">
        <v>1</v>
      </c>
      <c r="M126" s="59">
        <v>1</v>
      </c>
      <c r="N126" s="55">
        <f t="shared" si="6"/>
        <v>2.9000000000000004</v>
      </c>
      <c r="O126" s="59">
        <v>2</v>
      </c>
      <c r="P126" s="59">
        <v>2</v>
      </c>
      <c r="Q126" s="59">
        <v>2</v>
      </c>
      <c r="R126" s="55">
        <f t="shared" si="7"/>
        <v>-9.9999999999999645E-2</v>
      </c>
      <c r="S126" s="59">
        <v>2</v>
      </c>
      <c r="T126" s="59">
        <v>16</v>
      </c>
      <c r="U126" s="59">
        <v>2</v>
      </c>
      <c r="V126" s="56">
        <f t="shared" si="8"/>
        <v>-13.7</v>
      </c>
      <c r="W126" s="59">
        <v>1</v>
      </c>
      <c r="X126" s="59">
        <v>1</v>
      </c>
      <c r="Y126" s="59">
        <v>1</v>
      </c>
      <c r="Z126" s="55">
        <f t="shared" si="9"/>
        <v>1.7999999999999998</v>
      </c>
      <c r="AA126" s="55">
        <v>2</v>
      </c>
    </row>
    <row r="127" spans="1:27" x14ac:dyDescent="0.4">
      <c r="A127" s="54" t="s">
        <v>72</v>
      </c>
      <c r="B127" s="30"/>
      <c r="C127" s="59">
        <v>2</v>
      </c>
      <c r="D127" s="59">
        <v>2</v>
      </c>
      <c r="E127" s="59">
        <v>3</v>
      </c>
      <c r="F127" s="59">
        <f>C63-C127-D127-E127</f>
        <v>2.8000000000000007</v>
      </c>
      <c r="G127" s="59">
        <v>2</v>
      </c>
      <c r="H127" s="59">
        <v>2</v>
      </c>
      <c r="I127" s="59">
        <v>2</v>
      </c>
      <c r="J127" s="55">
        <f t="shared" si="5"/>
        <v>3.5</v>
      </c>
      <c r="K127" s="59">
        <v>2</v>
      </c>
      <c r="L127" s="59">
        <v>2</v>
      </c>
      <c r="M127" s="59">
        <v>2</v>
      </c>
      <c r="N127" s="55">
        <f t="shared" si="6"/>
        <v>2.9000000000000004</v>
      </c>
      <c r="O127" s="59">
        <v>2</v>
      </c>
      <c r="P127" s="59">
        <v>2</v>
      </c>
      <c r="Q127" s="59">
        <v>3</v>
      </c>
      <c r="R127" s="55">
        <f t="shared" si="7"/>
        <v>3.0999999999999996</v>
      </c>
      <c r="S127" s="59">
        <v>2</v>
      </c>
      <c r="T127" s="59">
        <v>3</v>
      </c>
      <c r="U127" s="59">
        <v>3</v>
      </c>
      <c r="V127" s="56">
        <f t="shared" si="8"/>
        <v>3.0999999999999996</v>
      </c>
      <c r="W127" s="59">
        <v>3</v>
      </c>
      <c r="X127" s="59">
        <v>3</v>
      </c>
      <c r="Y127" s="59">
        <v>3</v>
      </c>
      <c r="Z127" s="55">
        <f t="shared" si="9"/>
        <v>3.8000000000000007</v>
      </c>
      <c r="AA127" s="55">
        <v>3</v>
      </c>
    </row>
    <row r="128" spans="1:27" x14ac:dyDescent="0.4">
      <c r="A128" s="54" t="s">
        <v>73</v>
      </c>
      <c r="B128" s="20"/>
      <c r="C128" s="59">
        <v>6</v>
      </c>
      <c r="D128" s="59">
        <v>6</v>
      </c>
      <c r="E128" s="59">
        <v>6</v>
      </c>
      <c r="F128" s="59">
        <f>C64-C128-D128-E128</f>
        <v>7.6000000000000014</v>
      </c>
      <c r="G128" s="59">
        <v>6</v>
      </c>
      <c r="H128" s="59">
        <v>6</v>
      </c>
      <c r="I128" s="59">
        <v>6</v>
      </c>
      <c r="J128" s="55">
        <f t="shared" si="5"/>
        <v>6.5</v>
      </c>
      <c r="K128" s="59">
        <v>6</v>
      </c>
      <c r="L128" s="59">
        <v>6</v>
      </c>
      <c r="M128" s="59">
        <v>12</v>
      </c>
      <c r="N128" s="55">
        <f t="shared" si="6"/>
        <v>-1.1999999999999993</v>
      </c>
      <c r="O128" s="59">
        <v>6</v>
      </c>
      <c r="P128" s="59">
        <v>5</v>
      </c>
      <c r="Q128" s="59">
        <v>6</v>
      </c>
      <c r="R128" s="55">
        <f t="shared" si="7"/>
        <v>5.3999999999999986</v>
      </c>
      <c r="S128" s="59">
        <v>6</v>
      </c>
      <c r="T128" s="59">
        <v>6</v>
      </c>
      <c r="U128" s="59">
        <v>6</v>
      </c>
      <c r="V128" s="56">
        <f t="shared" si="8"/>
        <v>5.5</v>
      </c>
      <c r="W128" s="59">
        <v>6</v>
      </c>
      <c r="X128" s="59">
        <v>6</v>
      </c>
      <c r="Y128" s="59">
        <v>6</v>
      </c>
      <c r="Z128" s="55">
        <f t="shared" si="9"/>
        <v>4.8999999999999986</v>
      </c>
      <c r="AA128" s="55">
        <v>6</v>
      </c>
    </row>
    <row r="129" spans="1:27" x14ac:dyDescent="0.4">
      <c r="A129" s="33" t="s">
        <v>74</v>
      </c>
      <c r="B129" s="33"/>
      <c r="C129" s="59"/>
      <c r="D129" s="59"/>
      <c r="E129" s="59"/>
      <c r="F129" s="59"/>
      <c r="G129" s="59"/>
      <c r="H129" s="59"/>
      <c r="I129" s="59"/>
      <c r="J129" s="55">
        <f t="shared" si="5"/>
        <v>0</v>
      </c>
      <c r="K129" s="59"/>
      <c r="L129" s="59"/>
      <c r="M129" s="59">
        <v>0</v>
      </c>
      <c r="N129" s="55">
        <f t="shared" si="6"/>
        <v>0</v>
      </c>
      <c r="O129" s="59">
        <v>0</v>
      </c>
      <c r="P129" s="59">
        <v>0</v>
      </c>
      <c r="Q129" s="59">
        <v>0</v>
      </c>
      <c r="R129" s="55">
        <f t="shared" si="7"/>
        <v>0.1</v>
      </c>
      <c r="S129" s="59">
        <v>0</v>
      </c>
      <c r="T129" s="59">
        <v>0</v>
      </c>
      <c r="U129" s="59">
        <v>0</v>
      </c>
      <c r="V129" s="56">
        <f t="shared" si="8"/>
        <v>0.1</v>
      </c>
      <c r="W129" s="59">
        <v>0</v>
      </c>
      <c r="X129" s="59">
        <v>0</v>
      </c>
      <c r="Y129" s="59">
        <v>0</v>
      </c>
      <c r="Z129" s="55">
        <f t="shared" si="9"/>
        <v>0.4</v>
      </c>
      <c r="AA129" s="55">
        <v>0</v>
      </c>
    </row>
    <row r="130" spans="1:27" x14ac:dyDescent="0.4">
      <c r="A130" s="33" t="s">
        <v>75</v>
      </c>
      <c r="B130" s="33"/>
      <c r="C130" s="59">
        <v>1</v>
      </c>
      <c r="D130" s="59">
        <v>0</v>
      </c>
      <c r="E130" s="59">
        <v>1</v>
      </c>
      <c r="F130" s="59">
        <f t="shared" ref="F130:F141" si="10">C66-C130-D130-E130</f>
        <v>0.60000000000000009</v>
      </c>
      <c r="G130" s="59">
        <v>0</v>
      </c>
      <c r="H130" s="59">
        <v>1</v>
      </c>
      <c r="I130" s="59">
        <v>1</v>
      </c>
      <c r="J130" s="55">
        <f t="shared" si="5"/>
        <v>1.1000000000000001</v>
      </c>
      <c r="K130" s="59">
        <v>0</v>
      </c>
      <c r="L130" s="59">
        <v>0</v>
      </c>
      <c r="M130" s="59">
        <v>0</v>
      </c>
      <c r="N130" s="55">
        <f t="shared" si="6"/>
        <v>4.9000000000000004</v>
      </c>
      <c r="O130" s="59">
        <v>0</v>
      </c>
      <c r="P130" s="59">
        <v>2</v>
      </c>
      <c r="Q130" s="59">
        <v>0</v>
      </c>
      <c r="R130" s="55">
        <f t="shared" si="7"/>
        <v>0.79999999999999982</v>
      </c>
      <c r="S130" s="59">
        <v>1</v>
      </c>
      <c r="T130" s="59">
        <v>3</v>
      </c>
      <c r="U130" s="59">
        <v>1</v>
      </c>
      <c r="V130" s="56">
        <f t="shared" si="8"/>
        <v>1.5</v>
      </c>
      <c r="W130" s="59">
        <v>2</v>
      </c>
      <c r="X130" s="59">
        <v>4</v>
      </c>
      <c r="Y130" s="59">
        <v>0</v>
      </c>
      <c r="Z130" s="55">
        <f t="shared" si="9"/>
        <v>0.29999999999999982</v>
      </c>
      <c r="AA130" s="55">
        <v>1</v>
      </c>
    </row>
    <row r="131" spans="1:27" x14ac:dyDescent="0.4">
      <c r="A131" s="33" t="s">
        <v>76</v>
      </c>
      <c r="B131" s="33"/>
      <c r="C131" s="59">
        <v>8</v>
      </c>
      <c r="D131" s="59">
        <v>10</v>
      </c>
      <c r="E131" s="59">
        <v>10</v>
      </c>
      <c r="F131" s="59">
        <f t="shared" si="10"/>
        <v>9.7000000000000028</v>
      </c>
      <c r="G131" s="59">
        <v>9</v>
      </c>
      <c r="H131" s="59">
        <v>10</v>
      </c>
      <c r="I131" s="59">
        <v>10</v>
      </c>
      <c r="J131" s="55">
        <f t="shared" si="5"/>
        <v>9.7000000000000028</v>
      </c>
      <c r="K131" s="59">
        <v>10</v>
      </c>
      <c r="L131" s="59">
        <v>10</v>
      </c>
      <c r="M131" s="59">
        <v>11</v>
      </c>
      <c r="N131" s="55">
        <f t="shared" si="6"/>
        <v>10.299999999999997</v>
      </c>
      <c r="O131" s="59">
        <v>12</v>
      </c>
      <c r="P131" s="59">
        <v>10</v>
      </c>
      <c r="Q131" s="59">
        <v>14</v>
      </c>
      <c r="R131" s="55">
        <f t="shared" si="7"/>
        <v>9.7000000000000028</v>
      </c>
      <c r="S131" s="59">
        <v>11</v>
      </c>
      <c r="T131" s="59">
        <v>12</v>
      </c>
      <c r="U131" s="59">
        <v>15</v>
      </c>
      <c r="V131" s="56">
        <f t="shared" si="8"/>
        <v>14.5</v>
      </c>
      <c r="W131" s="59">
        <v>14</v>
      </c>
      <c r="X131" s="59">
        <v>19</v>
      </c>
      <c r="Y131" s="59">
        <v>18</v>
      </c>
      <c r="Z131" s="55">
        <f t="shared" si="9"/>
        <v>12.399999999999999</v>
      </c>
      <c r="AA131" s="55">
        <v>14</v>
      </c>
    </row>
    <row r="132" spans="1:27" x14ac:dyDescent="0.4">
      <c r="A132" s="33" t="s">
        <v>77</v>
      </c>
      <c r="B132" s="33"/>
      <c r="C132" s="59">
        <v>12</v>
      </c>
      <c r="D132" s="59">
        <v>11</v>
      </c>
      <c r="E132" s="59">
        <v>13</v>
      </c>
      <c r="F132" s="59">
        <f t="shared" si="10"/>
        <v>10.899999999999999</v>
      </c>
      <c r="G132" s="59">
        <v>11</v>
      </c>
      <c r="H132" s="59">
        <v>10</v>
      </c>
      <c r="I132" s="59">
        <v>13</v>
      </c>
      <c r="J132" s="55">
        <f t="shared" si="5"/>
        <v>10.899999999999999</v>
      </c>
      <c r="K132" s="59">
        <v>12</v>
      </c>
      <c r="L132" s="59">
        <v>11</v>
      </c>
      <c r="M132" s="59">
        <v>13</v>
      </c>
      <c r="N132" s="55">
        <f t="shared" si="6"/>
        <v>10.899999999999999</v>
      </c>
      <c r="O132" s="59">
        <v>12</v>
      </c>
      <c r="P132" s="59">
        <v>10</v>
      </c>
      <c r="Q132" s="59">
        <v>13</v>
      </c>
      <c r="R132" s="55">
        <f t="shared" si="7"/>
        <v>11.200000000000003</v>
      </c>
      <c r="S132" s="59">
        <v>12</v>
      </c>
      <c r="T132" s="59">
        <v>10</v>
      </c>
      <c r="U132" s="59">
        <v>15</v>
      </c>
      <c r="V132" s="56">
        <f t="shared" si="8"/>
        <v>14.399999999999999</v>
      </c>
      <c r="W132" s="59">
        <v>15</v>
      </c>
      <c r="X132" s="59">
        <v>16</v>
      </c>
      <c r="Y132" s="59">
        <v>20</v>
      </c>
      <c r="Z132" s="55">
        <f t="shared" si="9"/>
        <v>14.900000000000006</v>
      </c>
      <c r="AA132" s="55">
        <v>16</v>
      </c>
    </row>
    <row r="133" spans="1:27" x14ac:dyDescent="0.4">
      <c r="A133" s="33" t="s">
        <v>78</v>
      </c>
      <c r="B133" s="33"/>
      <c r="C133" s="59">
        <v>1</v>
      </c>
      <c r="D133" s="59">
        <v>1</v>
      </c>
      <c r="E133" s="59">
        <v>1</v>
      </c>
      <c r="F133" s="59">
        <f t="shared" si="10"/>
        <v>1.4000000000000004</v>
      </c>
      <c r="G133" s="59">
        <v>1</v>
      </c>
      <c r="H133" s="59">
        <v>1</v>
      </c>
      <c r="I133" s="59">
        <v>1</v>
      </c>
      <c r="J133" s="55">
        <f t="shared" si="5"/>
        <v>0.75</v>
      </c>
      <c r="K133" s="59">
        <v>1</v>
      </c>
      <c r="L133" s="59">
        <v>1</v>
      </c>
      <c r="M133" s="59">
        <v>0</v>
      </c>
      <c r="N133" s="55">
        <f t="shared" si="6"/>
        <v>1.6</v>
      </c>
      <c r="O133" s="59">
        <v>1</v>
      </c>
      <c r="P133" s="59">
        <v>1</v>
      </c>
      <c r="Q133" s="59">
        <v>1</v>
      </c>
      <c r="R133" s="55">
        <f t="shared" si="7"/>
        <v>1.2999999999999998</v>
      </c>
      <c r="S133" s="59">
        <v>1</v>
      </c>
      <c r="T133" s="59">
        <v>1</v>
      </c>
      <c r="U133" s="59">
        <v>1</v>
      </c>
      <c r="V133" s="56">
        <f t="shared" si="8"/>
        <v>2.5</v>
      </c>
      <c r="W133" s="59">
        <v>1</v>
      </c>
      <c r="X133" s="59">
        <v>1</v>
      </c>
      <c r="Y133" s="59">
        <v>1</v>
      </c>
      <c r="Z133" s="55">
        <f t="shared" si="9"/>
        <v>2.4000000000000004</v>
      </c>
      <c r="AA133" s="55">
        <v>1</v>
      </c>
    </row>
    <row r="134" spans="1:27" x14ac:dyDescent="0.4">
      <c r="A134" s="33" t="s">
        <v>79</v>
      </c>
      <c r="B134" s="33"/>
      <c r="C134" s="59">
        <v>2</v>
      </c>
      <c r="D134" s="59">
        <v>1</v>
      </c>
      <c r="E134" s="59">
        <v>1</v>
      </c>
      <c r="F134" s="59">
        <f t="shared" si="10"/>
        <v>0.90000000000000036</v>
      </c>
      <c r="G134" s="59">
        <v>1</v>
      </c>
      <c r="H134" s="59">
        <v>2</v>
      </c>
      <c r="I134" s="59">
        <v>2</v>
      </c>
      <c r="J134" s="55">
        <f t="shared" si="5"/>
        <v>3.3499999999999996</v>
      </c>
      <c r="K134" s="59">
        <v>2</v>
      </c>
      <c r="L134" s="59">
        <v>2</v>
      </c>
      <c r="M134" s="59">
        <v>2</v>
      </c>
      <c r="N134" s="55">
        <f t="shared" si="6"/>
        <v>1.7000000000000002</v>
      </c>
      <c r="O134" s="59">
        <v>2</v>
      </c>
      <c r="P134" s="59">
        <v>2</v>
      </c>
      <c r="Q134" s="59">
        <v>3</v>
      </c>
      <c r="R134" s="55">
        <f t="shared" si="7"/>
        <v>4.6999999999999993</v>
      </c>
      <c r="S134" s="59">
        <v>2</v>
      </c>
      <c r="T134" s="59">
        <v>3</v>
      </c>
      <c r="U134" s="59">
        <v>4</v>
      </c>
      <c r="V134" s="56">
        <f t="shared" si="8"/>
        <v>2.1999999999999993</v>
      </c>
      <c r="W134" s="59">
        <v>2</v>
      </c>
      <c r="X134" s="59">
        <v>3</v>
      </c>
      <c r="Y134" s="59">
        <v>2</v>
      </c>
      <c r="Z134" s="55">
        <f t="shared" si="9"/>
        <v>4</v>
      </c>
      <c r="AA134" s="55">
        <v>2</v>
      </c>
    </row>
    <row r="135" spans="1:27" x14ac:dyDescent="0.4">
      <c r="A135" s="33" t="s">
        <v>80</v>
      </c>
      <c r="B135" s="33"/>
      <c r="C135" s="59">
        <v>2</v>
      </c>
      <c r="D135" s="59">
        <v>2</v>
      </c>
      <c r="E135" s="59">
        <v>2</v>
      </c>
      <c r="F135" s="59">
        <f t="shared" si="10"/>
        <v>0.29999999999999982</v>
      </c>
      <c r="G135" s="59">
        <v>0</v>
      </c>
      <c r="H135" s="59">
        <v>0</v>
      </c>
      <c r="I135" s="59"/>
      <c r="J135" s="55">
        <f t="shared" si="5"/>
        <v>0.4</v>
      </c>
      <c r="K135" s="59">
        <v>2</v>
      </c>
      <c r="L135" s="59">
        <v>0</v>
      </c>
      <c r="M135" s="59">
        <v>0</v>
      </c>
      <c r="N135" s="55">
        <f t="shared" si="6"/>
        <v>0.5</v>
      </c>
      <c r="O135" s="59"/>
      <c r="P135" s="59">
        <v>0</v>
      </c>
      <c r="Q135" s="59">
        <v>0</v>
      </c>
      <c r="R135" s="55">
        <f t="shared" si="7"/>
        <v>0</v>
      </c>
      <c r="S135" s="59"/>
      <c r="T135" s="59"/>
      <c r="U135" s="59"/>
      <c r="V135" s="56">
        <f t="shared" si="8"/>
        <v>0</v>
      </c>
      <c r="W135" s="59">
        <v>0</v>
      </c>
      <c r="X135" s="59">
        <v>1</v>
      </c>
      <c r="Y135" s="59">
        <v>1</v>
      </c>
      <c r="Z135" s="55">
        <f t="shared" si="9"/>
        <v>0.20000000000000018</v>
      </c>
      <c r="AA135" s="55">
        <v>0</v>
      </c>
    </row>
    <row r="136" spans="1:27" x14ac:dyDescent="0.4">
      <c r="A136" s="33" t="s">
        <v>81</v>
      </c>
      <c r="B136" s="33"/>
      <c r="C136" s="59">
        <v>0</v>
      </c>
      <c r="D136" s="59">
        <v>0</v>
      </c>
      <c r="E136" s="59">
        <v>0</v>
      </c>
      <c r="F136" s="59">
        <f t="shared" si="10"/>
        <v>1.1000000000000001</v>
      </c>
      <c r="G136" s="59">
        <v>0</v>
      </c>
      <c r="H136" s="59">
        <v>0</v>
      </c>
      <c r="I136" s="59">
        <v>0</v>
      </c>
      <c r="J136" s="55">
        <f t="shared" si="5"/>
        <v>1.3</v>
      </c>
      <c r="K136" s="59">
        <v>0</v>
      </c>
      <c r="L136" s="59">
        <v>0</v>
      </c>
      <c r="M136" s="59">
        <v>0</v>
      </c>
      <c r="N136" s="55">
        <f t="shared" si="6"/>
        <v>1.4</v>
      </c>
      <c r="O136" s="59">
        <v>0</v>
      </c>
      <c r="P136" s="59">
        <v>0</v>
      </c>
      <c r="Q136" s="59">
        <v>0</v>
      </c>
      <c r="R136" s="55">
        <f t="shared" si="7"/>
        <v>1.4</v>
      </c>
      <c r="S136" s="59">
        <v>0</v>
      </c>
      <c r="T136" s="59">
        <v>0</v>
      </c>
      <c r="U136" s="59">
        <v>0</v>
      </c>
      <c r="V136" s="56">
        <f t="shared" si="8"/>
        <v>1.6</v>
      </c>
      <c r="W136" s="59">
        <v>0</v>
      </c>
      <c r="X136" s="59">
        <v>0</v>
      </c>
      <c r="Y136" s="59">
        <v>1</v>
      </c>
      <c r="Z136" s="55">
        <f t="shared" si="9"/>
        <v>0.60000000000000009</v>
      </c>
      <c r="AA136" s="55">
        <v>0</v>
      </c>
    </row>
    <row r="137" spans="1:27" x14ac:dyDescent="0.4">
      <c r="A137" s="33" t="s">
        <v>82</v>
      </c>
      <c r="B137" s="33"/>
      <c r="C137" s="59">
        <v>1</v>
      </c>
      <c r="D137" s="59">
        <v>1</v>
      </c>
      <c r="E137" s="59">
        <v>1</v>
      </c>
      <c r="F137" s="59">
        <f t="shared" si="10"/>
        <v>-0.79999999999999982</v>
      </c>
      <c r="G137" s="59">
        <v>0</v>
      </c>
      <c r="H137" s="59">
        <v>0</v>
      </c>
      <c r="I137" s="59">
        <v>0</v>
      </c>
      <c r="J137" s="55">
        <f t="shared" si="5"/>
        <v>1.56</v>
      </c>
      <c r="K137" s="59">
        <v>0</v>
      </c>
      <c r="L137" s="59">
        <v>0</v>
      </c>
      <c r="M137" s="59">
        <v>0</v>
      </c>
      <c r="N137" s="55">
        <f t="shared" si="6"/>
        <v>1.7</v>
      </c>
      <c r="O137" s="59">
        <v>1</v>
      </c>
      <c r="P137" s="59">
        <v>0</v>
      </c>
      <c r="Q137" s="59">
        <v>0</v>
      </c>
      <c r="R137" s="55">
        <f t="shared" si="7"/>
        <v>0.7</v>
      </c>
      <c r="S137" s="59">
        <v>0</v>
      </c>
      <c r="T137" s="59">
        <v>1</v>
      </c>
      <c r="U137" s="59">
        <v>1</v>
      </c>
      <c r="V137" s="56">
        <f t="shared" si="8"/>
        <v>0.29999999999999982</v>
      </c>
      <c r="W137" s="59">
        <v>1</v>
      </c>
      <c r="X137" s="59">
        <v>1</v>
      </c>
      <c r="Y137" s="59">
        <v>1</v>
      </c>
      <c r="Z137" s="55">
        <f t="shared" si="9"/>
        <v>-0.39999999999999991</v>
      </c>
      <c r="AA137" s="55">
        <v>1</v>
      </c>
    </row>
    <row r="138" spans="1:27" x14ac:dyDescent="0.4">
      <c r="A138" s="33" t="s">
        <v>83</v>
      </c>
      <c r="B138" s="33"/>
      <c r="C138" s="59">
        <v>1</v>
      </c>
      <c r="D138" s="59">
        <v>1</v>
      </c>
      <c r="E138" s="59">
        <v>1</v>
      </c>
      <c r="F138" s="59">
        <f t="shared" si="10"/>
        <v>-0.79999999999999982</v>
      </c>
      <c r="G138" s="59">
        <v>1</v>
      </c>
      <c r="H138" s="59">
        <v>1</v>
      </c>
      <c r="I138" s="59">
        <v>0</v>
      </c>
      <c r="J138" s="55">
        <f t="shared" si="5"/>
        <v>-0.10000000000000009</v>
      </c>
      <c r="K138" s="59">
        <v>1</v>
      </c>
      <c r="L138" s="59">
        <v>0</v>
      </c>
      <c r="M138" s="59">
        <v>0</v>
      </c>
      <c r="N138" s="55">
        <f t="shared" si="6"/>
        <v>0.89999999999999991</v>
      </c>
      <c r="O138" s="59">
        <v>1</v>
      </c>
      <c r="P138" s="59">
        <v>0</v>
      </c>
      <c r="Q138" s="59">
        <v>0</v>
      </c>
      <c r="R138" s="55">
        <f t="shared" si="7"/>
        <v>1.1000000000000001</v>
      </c>
      <c r="S138" s="59">
        <v>1</v>
      </c>
      <c r="T138" s="59">
        <v>1</v>
      </c>
      <c r="U138" s="59">
        <v>0</v>
      </c>
      <c r="V138" s="56">
        <f t="shared" si="8"/>
        <v>0.70000000000000018</v>
      </c>
      <c r="W138" s="59">
        <v>1</v>
      </c>
      <c r="X138" s="59">
        <v>1</v>
      </c>
      <c r="Y138" s="59">
        <v>1</v>
      </c>
      <c r="Z138" s="55">
        <f t="shared" si="9"/>
        <v>-0.20000000000000018</v>
      </c>
      <c r="AA138" s="55">
        <v>0</v>
      </c>
    </row>
    <row r="139" spans="1:27" x14ac:dyDescent="0.4">
      <c r="A139" s="33" t="s">
        <v>84</v>
      </c>
      <c r="B139" s="33"/>
      <c r="C139" s="59"/>
      <c r="D139" s="59">
        <v>0</v>
      </c>
      <c r="E139" s="59"/>
      <c r="F139" s="59">
        <f t="shared" si="10"/>
        <v>0.2</v>
      </c>
      <c r="G139" s="59"/>
      <c r="H139" s="59">
        <v>0</v>
      </c>
      <c r="I139" s="59"/>
      <c r="J139" s="55">
        <f t="shared" si="5"/>
        <v>-0.2</v>
      </c>
      <c r="K139" s="59"/>
      <c r="L139" s="59">
        <v>0</v>
      </c>
      <c r="M139" s="59"/>
      <c r="N139" s="55">
        <f t="shared" si="6"/>
        <v>0</v>
      </c>
      <c r="O139" s="59"/>
      <c r="P139" s="59">
        <v>0</v>
      </c>
      <c r="Q139" s="59"/>
      <c r="R139" s="55">
        <f t="shared" si="7"/>
        <v>0</v>
      </c>
      <c r="S139" s="59"/>
      <c r="T139" s="59">
        <v>0</v>
      </c>
      <c r="U139" s="59"/>
      <c r="V139" s="56">
        <f t="shared" si="8"/>
        <v>0</v>
      </c>
      <c r="W139" s="59"/>
      <c r="X139" s="59">
        <v>0</v>
      </c>
      <c r="Y139" s="59"/>
      <c r="Z139" s="55">
        <f t="shared" si="9"/>
        <v>-0.5</v>
      </c>
      <c r="AA139" s="55"/>
    </row>
    <row r="140" spans="1:27" x14ac:dyDescent="0.4">
      <c r="A140" s="33" t="s">
        <v>85</v>
      </c>
      <c r="B140" s="33"/>
      <c r="C140" s="59">
        <v>2</v>
      </c>
      <c r="D140" s="59">
        <v>4</v>
      </c>
      <c r="E140" s="59">
        <v>5</v>
      </c>
      <c r="F140" s="59">
        <f t="shared" si="10"/>
        <v>5</v>
      </c>
      <c r="G140" s="59">
        <v>2</v>
      </c>
      <c r="H140" s="59">
        <v>4</v>
      </c>
      <c r="I140" s="59">
        <v>4</v>
      </c>
      <c r="J140" s="55">
        <f t="shared" si="5"/>
        <v>4.3000000000000007</v>
      </c>
      <c r="K140" s="59">
        <v>5</v>
      </c>
      <c r="L140" s="59">
        <v>4</v>
      </c>
      <c r="M140" s="59">
        <v>6</v>
      </c>
      <c r="N140" s="55">
        <f t="shared" si="6"/>
        <v>4.8999999999999986</v>
      </c>
      <c r="O140" s="59">
        <v>5</v>
      </c>
      <c r="P140" s="59">
        <v>6</v>
      </c>
      <c r="Q140" s="59">
        <v>8</v>
      </c>
      <c r="R140" s="55">
        <f t="shared" si="7"/>
        <v>3.3000000000000007</v>
      </c>
      <c r="S140" s="59">
        <v>6</v>
      </c>
      <c r="T140" s="59">
        <v>7</v>
      </c>
      <c r="U140" s="59">
        <v>9</v>
      </c>
      <c r="V140" s="56">
        <f t="shared" si="8"/>
        <v>5</v>
      </c>
      <c r="W140" s="59">
        <v>5</v>
      </c>
      <c r="X140" s="59">
        <v>6</v>
      </c>
      <c r="Y140" s="59">
        <v>8</v>
      </c>
      <c r="Z140" s="55">
        <f t="shared" si="9"/>
        <v>6.6000000000000014</v>
      </c>
      <c r="AA140" s="55">
        <v>5</v>
      </c>
    </row>
    <row r="141" spans="1:27" x14ac:dyDescent="0.4">
      <c r="A141" s="33" t="s">
        <v>86</v>
      </c>
      <c r="B141" s="33"/>
      <c r="C141" s="59">
        <v>111</v>
      </c>
      <c r="D141" s="59">
        <v>106</v>
      </c>
      <c r="E141" s="59">
        <v>114</v>
      </c>
      <c r="F141" s="59">
        <f t="shared" si="10"/>
        <v>111.80000000000001</v>
      </c>
      <c r="G141" s="59">
        <v>111</v>
      </c>
      <c r="H141" s="59">
        <v>95</v>
      </c>
      <c r="I141" s="59">
        <v>98</v>
      </c>
      <c r="J141" s="55">
        <f t="shared" si="5"/>
        <v>102.39999999999998</v>
      </c>
      <c r="K141" s="59">
        <v>114</v>
      </c>
      <c r="L141" s="59">
        <v>86</v>
      </c>
      <c r="M141" s="59">
        <v>101</v>
      </c>
      <c r="N141" s="55">
        <f t="shared" si="6"/>
        <v>92.600000000000023</v>
      </c>
      <c r="O141" s="59">
        <v>104</v>
      </c>
      <c r="P141" s="59">
        <v>95</v>
      </c>
      <c r="Q141" s="59">
        <v>118</v>
      </c>
      <c r="R141" s="55">
        <f t="shared" si="7"/>
        <v>102.30000000000001</v>
      </c>
      <c r="S141" s="59">
        <v>112</v>
      </c>
      <c r="T141" s="59">
        <v>123</v>
      </c>
      <c r="U141" s="59">
        <v>125</v>
      </c>
      <c r="V141" s="56">
        <f t="shared" si="8"/>
        <v>132.10000000000002</v>
      </c>
      <c r="W141" s="59">
        <v>124</v>
      </c>
      <c r="X141" s="59">
        <v>135</v>
      </c>
      <c r="Y141" s="59">
        <v>135</v>
      </c>
      <c r="Z141" s="55">
        <f t="shared" si="9"/>
        <v>134.70000000000005</v>
      </c>
      <c r="AA141" s="55">
        <v>131</v>
      </c>
    </row>
    <row r="142" spans="1:27" x14ac:dyDescent="0.4">
      <c r="A142" s="40" t="s">
        <v>113</v>
      </c>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row>
    <row r="143" spans="1:27" x14ac:dyDescent="0.4">
      <c r="A143" s="20" t="s">
        <v>68</v>
      </c>
      <c r="C143" s="71">
        <f>C123/C$89</f>
        <v>8.4745762711864406E-3</v>
      </c>
      <c r="D143" s="71">
        <f t="shared" ref="D143:Z143" si="11">D123/D$89</f>
        <v>1.7094017094017096E-2</v>
      </c>
      <c r="E143" s="71">
        <f t="shared" si="11"/>
        <v>8.1967213114754103E-3</v>
      </c>
      <c r="F143" s="71">
        <f t="shared" si="11"/>
        <v>-3.3898305084745763E-2</v>
      </c>
      <c r="G143" s="71">
        <f t="shared" si="11"/>
        <v>8.5470085470085479E-3</v>
      </c>
      <c r="H143" s="71">
        <f t="shared" si="11"/>
        <v>4.1666666666666664E-2</v>
      </c>
      <c r="I143" s="71">
        <f t="shared" si="11"/>
        <v>-9.9009900990099011E-3</v>
      </c>
      <c r="J143" s="71">
        <f t="shared" si="11"/>
        <v>-1.3333333333333332E-2</v>
      </c>
      <c r="K143" s="71">
        <f t="shared" si="11"/>
        <v>7.5187969924812026E-3</v>
      </c>
      <c r="L143" s="71">
        <f t="shared" si="11"/>
        <v>-9.9009900990099011E-3</v>
      </c>
      <c r="M143" s="71">
        <f t="shared" si="11"/>
        <v>0</v>
      </c>
      <c r="N143" s="71">
        <f t="shared" si="11"/>
        <v>-7.3770491803278682E-3</v>
      </c>
      <c r="O143" s="71">
        <f t="shared" si="11"/>
        <v>-1.4492753623188406E-2</v>
      </c>
      <c r="P143" s="71">
        <f t="shared" si="11"/>
        <v>0</v>
      </c>
      <c r="Q143" s="71">
        <f t="shared" si="11"/>
        <v>1.9736842105263157E-2</v>
      </c>
      <c r="R143" s="71">
        <f t="shared" si="11"/>
        <v>8.0000000000000069E-4</v>
      </c>
      <c r="S143" s="71">
        <f t="shared" si="11"/>
        <v>-3.4965034965034968E-2</v>
      </c>
      <c r="T143" s="71">
        <f t="shared" si="11"/>
        <v>3.5460992907801421E-2</v>
      </c>
      <c r="U143" s="71">
        <f t="shared" si="11"/>
        <v>-6.4935064935064939E-3</v>
      </c>
      <c r="V143" s="71">
        <f t="shared" si="11"/>
        <v>-6.9620253164556969E-3</v>
      </c>
      <c r="W143" s="71">
        <f t="shared" si="11"/>
        <v>-2.5316455696202531E-2</v>
      </c>
      <c r="X143" s="71">
        <f t="shared" si="11"/>
        <v>2.1621621621621623E-2</v>
      </c>
      <c r="Y143" s="71">
        <f t="shared" si="11"/>
        <v>1.0256410256410256E-2</v>
      </c>
      <c r="Z143" s="71">
        <f t="shared" si="11"/>
        <v>-3.0588235294117649E-2</v>
      </c>
      <c r="AA143" s="71">
        <f t="shared" ref="AA143" si="12">AA123/AA$89</f>
        <v>-1.2121212121212121E-2</v>
      </c>
    </row>
    <row r="144" spans="1:27" x14ac:dyDescent="0.4">
      <c r="A144" s="20" t="s">
        <v>69</v>
      </c>
      <c r="C144" s="71">
        <f t="shared" ref="C144:Z144" si="13">C124/C$89</f>
        <v>0.49152542372881358</v>
      </c>
      <c r="D144" s="71">
        <f t="shared" si="13"/>
        <v>0.42735042735042733</v>
      </c>
      <c r="E144" s="71">
        <f t="shared" si="13"/>
        <v>0.45081967213114754</v>
      </c>
      <c r="F144" s="71">
        <f t="shared" si="13"/>
        <v>0.48559322033898317</v>
      </c>
      <c r="G144" s="71">
        <f t="shared" si="13"/>
        <v>0.51282051282051277</v>
      </c>
      <c r="H144" s="71">
        <f t="shared" si="13"/>
        <v>0.38541666666666669</v>
      </c>
      <c r="I144" s="71">
        <f t="shared" si="13"/>
        <v>0.44554455445544555</v>
      </c>
      <c r="J144" s="71">
        <f t="shared" si="13"/>
        <v>0.42285714285714293</v>
      </c>
      <c r="K144" s="71">
        <f t="shared" si="13"/>
        <v>0.41353383458646614</v>
      </c>
      <c r="L144" s="71">
        <f t="shared" si="13"/>
        <v>0.33663366336633666</v>
      </c>
      <c r="M144" s="71">
        <f t="shared" si="13"/>
        <v>0.32173913043478258</v>
      </c>
      <c r="N144" s="71">
        <f t="shared" si="13"/>
        <v>0.29426229508196727</v>
      </c>
      <c r="O144" s="71">
        <f t="shared" si="13"/>
        <v>0.32608695652173914</v>
      </c>
      <c r="P144" s="71">
        <f t="shared" si="13"/>
        <v>0.29365079365079366</v>
      </c>
      <c r="Q144" s="71">
        <f t="shared" si="13"/>
        <v>0.30921052631578949</v>
      </c>
      <c r="R144" s="71">
        <f t="shared" si="13"/>
        <v>0.33920000000000006</v>
      </c>
      <c r="S144" s="71">
        <f t="shared" si="13"/>
        <v>0.39860139860139859</v>
      </c>
      <c r="T144" s="71">
        <f t="shared" si="13"/>
        <v>0.33333333333333331</v>
      </c>
      <c r="U144" s="71">
        <f t="shared" si="13"/>
        <v>0.29870129870129869</v>
      </c>
      <c r="V144" s="71">
        <f t="shared" si="13"/>
        <v>0.33037974683544297</v>
      </c>
      <c r="W144" s="71">
        <f t="shared" si="13"/>
        <v>0.35443037974683544</v>
      </c>
      <c r="X144" s="71">
        <f t="shared" si="13"/>
        <v>0.25945945945945947</v>
      </c>
      <c r="Y144" s="71">
        <f t="shared" si="13"/>
        <v>0.23076923076923078</v>
      </c>
      <c r="Z144" s="71">
        <f t="shared" si="13"/>
        <v>0.38588235294117645</v>
      </c>
      <c r="AA144" s="71">
        <f t="shared" ref="AA144" si="14">AA124/AA$89</f>
        <v>0.3515151515151515</v>
      </c>
    </row>
    <row r="145" spans="1:27" x14ac:dyDescent="0.4">
      <c r="A145" s="20" t="s">
        <v>70</v>
      </c>
      <c r="C145" s="71">
        <f t="shared" ref="C145:Z145" si="15">C125/C$89</f>
        <v>0.1271186440677966</v>
      </c>
      <c r="D145" s="71">
        <f t="shared" si="15"/>
        <v>0.11965811965811966</v>
      </c>
      <c r="E145" s="71">
        <f t="shared" si="15"/>
        <v>0.10655737704918032</v>
      </c>
      <c r="F145" s="71">
        <f t="shared" si="15"/>
        <v>0.12796610169491526</v>
      </c>
      <c r="G145" s="71">
        <f t="shared" si="15"/>
        <v>0.11965811965811966</v>
      </c>
      <c r="H145" s="71">
        <f t="shared" si="15"/>
        <v>0.15625</v>
      </c>
      <c r="I145" s="71">
        <f t="shared" si="15"/>
        <v>0.13861386138613863</v>
      </c>
      <c r="J145" s="71">
        <f t="shared" si="15"/>
        <v>0.13619047619047617</v>
      </c>
      <c r="K145" s="71">
        <f t="shared" si="15"/>
        <v>0.11278195488721804</v>
      </c>
      <c r="L145" s="71">
        <f t="shared" si="15"/>
        <v>0.14851485148514851</v>
      </c>
      <c r="M145" s="71">
        <f t="shared" si="15"/>
        <v>0.13043478260869565</v>
      </c>
      <c r="N145" s="71">
        <f t="shared" si="15"/>
        <v>0.14918032786885249</v>
      </c>
      <c r="O145" s="71">
        <f t="shared" si="15"/>
        <v>0.11594202898550725</v>
      </c>
      <c r="P145" s="71">
        <f t="shared" si="15"/>
        <v>0.12698412698412698</v>
      </c>
      <c r="Q145" s="71">
        <f t="shared" si="15"/>
        <v>0.1118421052631579</v>
      </c>
      <c r="R145" s="71">
        <f t="shared" si="15"/>
        <v>0.16800000000000001</v>
      </c>
      <c r="S145" s="71">
        <f t="shared" si="15"/>
        <v>0.15384615384615385</v>
      </c>
      <c r="T145" s="71">
        <f t="shared" si="15"/>
        <v>0.14893617021276595</v>
      </c>
      <c r="U145" s="71">
        <f t="shared" si="15"/>
        <v>0.15584415584415584</v>
      </c>
      <c r="V145" s="71">
        <f t="shared" si="15"/>
        <v>0.14810126582278485</v>
      </c>
      <c r="W145" s="71">
        <f t="shared" si="15"/>
        <v>0.13291139240506328</v>
      </c>
      <c r="X145" s="71">
        <f t="shared" si="15"/>
        <v>0.11351351351351352</v>
      </c>
      <c r="Y145" s="71">
        <f t="shared" si="15"/>
        <v>0.12307692307692308</v>
      </c>
      <c r="Z145" s="71">
        <f t="shared" si="15"/>
        <v>0.14117647058823529</v>
      </c>
      <c r="AA145" s="71">
        <f t="shared" ref="AA145" si="16">AA125/AA$89</f>
        <v>0.1393939393939394</v>
      </c>
    </row>
    <row r="146" spans="1:27" x14ac:dyDescent="0.4">
      <c r="A146" s="54" t="s">
        <v>71</v>
      </c>
      <c r="C146" s="71">
        <f t="shared" ref="C146:Z146" si="17">C126/C$89</f>
        <v>1.6949152542372881E-2</v>
      </c>
      <c r="D146" s="71">
        <f t="shared" si="17"/>
        <v>1.7094017094017096E-2</v>
      </c>
      <c r="E146" s="71">
        <f t="shared" si="17"/>
        <v>1.6393442622950821E-2</v>
      </c>
      <c r="F146" s="71">
        <f t="shared" si="17"/>
        <v>1.6949152542372896E-3</v>
      </c>
      <c r="G146" s="71">
        <f t="shared" si="17"/>
        <v>1.7094017094017096E-2</v>
      </c>
      <c r="H146" s="71">
        <f t="shared" si="17"/>
        <v>2.0833333333333332E-2</v>
      </c>
      <c r="I146" s="71">
        <f t="shared" si="17"/>
        <v>1.9801980198019802E-2</v>
      </c>
      <c r="J146" s="71">
        <f t="shared" si="17"/>
        <v>1.8095238095238098E-2</v>
      </c>
      <c r="K146" s="71">
        <f t="shared" si="17"/>
        <v>7.5187969924812026E-3</v>
      </c>
      <c r="L146" s="71">
        <f t="shared" si="17"/>
        <v>9.9009900990099011E-3</v>
      </c>
      <c r="M146" s="71">
        <f t="shared" si="17"/>
        <v>8.6956521739130436E-3</v>
      </c>
      <c r="N146" s="71">
        <f t="shared" si="17"/>
        <v>2.3770491803278691E-2</v>
      </c>
      <c r="O146" s="71">
        <f t="shared" si="17"/>
        <v>1.4492753623188406E-2</v>
      </c>
      <c r="P146" s="71">
        <f t="shared" si="17"/>
        <v>1.5873015873015872E-2</v>
      </c>
      <c r="Q146" s="71">
        <f t="shared" si="17"/>
        <v>1.3157894736842105E-2</v>
      </c>
      <c r="R146" s="71">
        <f t="shared" si="17"/>
        <v>-7.9999999999999711E-4</v>
      </c>
      <c r="S146" s="71">
        <f t="shared" si="17"/>
        <v>1.3986013986013986E-2</v>
      </c>
      <c r="T146" s="71">
        <f t="shared" si="17"/>
        <v>0.11347517730496454</v>
      </c>
      <c r="U146" s="71">
        <f t="shared" si="17"/>
        <v>1.2987012987012988E-2</v>
      </c>
      <c r="V146" s="71">
        <f t="shared" si="17"/>
        <v>-8.6708860759493661E-2</v>
      </c>
      <c r="W146" s="71">
        <f t="shared" si="17"/>
        <v>6.3291139240506328E-3</v>
      </c>
      <c r="X146" s="71">
        <f t="shared" si="17"/>
        <v>5.4054054054054057E-3</v>
      </c>
      <c r="Y146" s="71">
        <f t="shared" si="17"/>
        <v>5.1282051282051282E-3</v>
      </c>
      <c r="Z146" s="71">
        <f t="shared" si="17"/>
        <v>1.0588235294117647E-2</v>
      </c>
      <c r="AA146" s="71">
        <f t="shared" ref="AA146" si="18">AA126/AA$89</f>
        <v>1.2121212121212121E-2</v>
      </c>
    </row>
    <row r="147" spans="1:27" x14ac:dyDescent="0.4">
      <c r="A147" s="54" t="s">
        <v>72</v>
      </c>
      <c r="C147" s="71">
        <f t="shared" ref="C147:Z147" si="19">C127/C$89</f>
        <v>1.6949152542372881E-2</v>
      </c>
      <c r="D147" s="71">
        <f t="shared" si="19"/>
        <v>1.7094017094017096E-2</v>
      </c>
      <c r="E147" s="71">
        <f t="shared" si="19"/>
        <v>2.4590163934426229E-2</v>
      </c>
      <c r="F147" s="71">
        <f t="shared" si="19"/>
        <v>2.3728813559322041E-2</v>
      </c>
      <c r="G147" s="71">
        <f t="shared" si="19"/>
        <v>1.7094017094017096E-2</v>
      </c>
      <c r="H147" s="71">
        <f t="shared" si="19"/>
        <v>2.0833333333333332E-2</v>
      </c>
      <c r="I147" s="71">
        <f t="shared" si="19"/>
        <v>1.9801980198019802E-2</v>
      </c>
      <c r="J147" s="71">
        <f t="shared" si="19"/>
        <v>3.3333333333333333E-2</v>
      </c>
      <c r="K147" s="71">
        <f t="shared" si="19"/>
        <v>1.5037593984962405E-2</v>
      </c>
      <c r="L147" s="71">
        <f t="shared" si="19"/>
        <v>1.9801980198019802E-2</v>
      </c>
      <c r="M147" s="71">
        <f t="shared" si="19"/>
        <v>1.7391304347826087E-2</v>
      </c>
      <c r="N147" s="71">
        <f t="shared" si="19"/>
        <v>2.3770491803278691E-2</v>
      </c>
      <c r="O147" s="71">
        <f t="shared" si="19"/>
        <v>1.4492753623188406E-2</v>
      </c>
      <c r="P147" s="71">
        <f t="shared" si="19"/>
        <v>1.5873015873015872E-2</v>
      </c>
      <c r="Q147" s="71">
        <f t="shared" si="19"/>
        <v>1.9736842105263157E-2</v>
      </c>
      <c r="R147" s="71">
        <f t="shared" si="19"/>
        <v>2.4799999999999996E-2</v>
      </c>
      <c r="S147" s="71">
        <f t="shared" si="19"/>
        <v>1.3986013986013986E-2</v>
      </c>
      <c r="T147" s="71">
        <f t="shared" si="19"/>
        <v>2.1276595744680851E-2</v>
      </c>
      <c r="U147" s="71">
        <f t="shared" si="19"/>
        <v>1.948051948051948E-2</v>
      </c>
      <c r="V147" s="71">
        <f t="shared" si="19"/>
        <v>1.9620253164556959E-2</v>
      </c>
      <c r="W147" s="71">
        <f t="shared" si="19"/>
        <v>1.8987341772151899E-2</v>
      </c>
      <c r="X147" s="71">
        <f t="shared" si="19"/>
        <v>1.6216216216216217E-2</v>
      </c>
      <c r="Y147" s="71">
        <f t="shared" si="19"/>
        <v>1.5384615384615385E-2</v>
      </c>
      <c r="Z147" s="71">
        <f t="shared" si="19"/>
        <v>2.2352941176470593E-2</v>
      </c>
      <c r="AA147" s="71">
        <f t="shared" ref="AA147" si="20">AA127/AA$89</f>
        <v>1.8181818181818181E-2</v>
      </c>
    </row>
    <row r="148" spans="1:27" x14ac:dyDescent="0.4">
      <c r="A148" s="54" t="s">
        <v>73</v>
      </c>
      <c r="C148" s="71">
        <f t="shared" ref="C148:Z148" si="21">C128/C$89</f>
        <v>5.0847457627118647E-2</v>
      </c>
      <c r="D148" s="71">
        <f t="shared" si="21"/>
        <v>5.128205128205128E-2</v>
      </c>
      <c r="E148" s="71">
        <f t="shared" si="21"/>
        <v>4.9180327868852458E-2</v>
      </c>
      <c r="F148" s="71">
        <f t="shared" si="21"/>
        <v>6.4406779661016961E-2</v>
      </c>
      <c r="G148" s="71">
        <f t="shared" si="21"/>
        <v>5.128205128205128E-2</v>
      </c>
      <c r="H148" s="71">
        <f t="shared" si="21"/>
        <v>6.25E-2</v>
      </c>
      <c r="I148" s="71">
        <f t="shared" si="21"/>
        <v>5.9405940594059403E-2</v>
      </c>
      <c r="J148" s="71">
        <f t="shared" si="21"/>
        <v>6.1904761904761907E-2</v>
      </c>
      <c r="K148" s="71">
        <f t="shared" si="21"/>
        <v>4.5112781954887216E-2</v>
      </c>
      <c r="L148" s="71">
        <f t="shared" si="21"/>
        <v>5.9405940594059403E-2</v>
      </c>
      <c r="M148" s="71">
        <f t="shared" si="21"/>
        <v>0.10434782608695652</v>
      </c>
      <c r="N148" s="71">
        <f t="shared" si="21"/>
        <v>-9.8360655737704857E-3</v>
      </c>
      <c r="O148" s="71">
        <f t="shared" si="21"/>
        <v>4.3478260869565216E-2</v>
      </c>
      <c r="P148" s="71">
        <f t="shared" si="21"/>
        <v>3.968253968253968E-2</v>
      </c>
      <c r="Q148" s="71">
        <f t="shared" si="21"/>
        <v>3.9473684210526314E-2</v>
      </c>
      <c r="R148" s="71">
        <f t="shared" si="21"/>
        <v>4.3199999999999988E-2</v>
      </c>
      <c r="S148" s="71">
        <f t="shared" si="21"/>
        <v>4.195804195804196E-2</v>
      </c>
      <c r="T148" s="71">
        <f t="shared" si="21"/>
        <v>4.2553191489361701E-2</v>
      </c>
      <c r="U148" s="71">
        <f t="shared" si="21"/>
        <v>3.896103896103896E-2</v>
      </c>
      <c r="V148" s="71">
        <f t="shared" si="21"/>
        <v>3.4810126582278479E-2</v>
      </c>
      <c r="W148" s="71">
        <f t="shared" si="21"/>
        <v>3.7974683544303799E-2</v>
      </c>
      <c r="X148" s="71">
        <f t="shared" si="21"/>
        <v>3.2432432432432434E-2</v>
      </c>
      <c r="Y148" s="71">
        <f t="shared" si="21"/>
        <v>3.0769230769230771E-2</v>
      </c>
      <c r="Z148" s="71">
        <f t="shared" si="21"/>
        <v>2.8823529411764699E-2</v>
      </c>
      <c r="AA148" s="71">
        <f t="shared" ref="AA148" si="22">AA128/AA$89</f>
        <v>3.6363636363636362E-2</v>
      </c>
    </row>
    <row r="149" spans="1:27" x14ac:dyDescent="0.4">
      <c r="A149" s="33" t="s">
        <v>74</v>
      </c>
      <c r="C149" s="71">
        <f t="shared" ref="C149:Z149" si="23">C129/C$89</f>
        <v>0</v>
      </c>
      <c r="D149" s="71">
        <f t="shared" si="23"/>
        <v>0</v>
      </c>
      <c r="E149" s="71">
        <f t="shared" si="23"/>
        <v>0</v>
      </c>
      <c r="F149" s="71">
        <f t="shared" si="23"/>
        <v>0</v>
      </c>
      <c r="G149" s="71">
        <f t="shared" si="23"/>
        <v>0</v>
      </c>
      <c r="H149" s="71">
        <f t="shared" si="23"/>
        <v>0</v>
      </c>
      <c r="I149" s="71">
        <f t="shared" si="23"/>
        <v>0</v>
      </c>
      <c r="J149" s="71">
        <f t="shared" si="23"/>
        <v>0</v>
      </c>
      <c r="K149" s="71">
        <f t="shared" si="23"/>
        <v>0</v>
      </c>
      <c r="L149" s="71">
        <f t="shared" si="23"/>
        <v>0</v>
      </c>
      <c r="M149" s="71">
        <f t="shared" si="23"/>
        <v>0</v>
      </c>
      <c r="N149" s="71">
        <f t="shared" si="23"/>
        <v>0</v>
      </c>
      <c r="O149" s="71">
        <f t="shared" si="23"/>
        <v>0</v>
      </c>
      <c r="P149" s="71">
        <f t="shared" si="23"/>
        <v>0</v>
      </c>
      <c r="Q149" s="71">
        <f t="shared" si="23"/>
        <v>0</v>
      </c>
      <c r="R149" s="71">
        <f t="shared" si="23"/>
        <v>8.0000000000000004E-4</v>
      </c>
      <c r="S149" s="71">
        <f t="shared" si="23"/>
        <v>0</v>
      </c>
      <c r="T149" s="71">
        <f t="shared" si="23"/>
        <v>0</v>
      </c>
      <c r="U149" s="71">
        <f t="shared" si="23"/>
        <v>0</v>
      </c>
      <c r="V149" s="71">
        <f t="shared" si="23"/>
        <v>6.329113924050633E-4</v>
      </c>
      <c r="W149" s="71">
        <f t="shared" si="23"/>
        <v>0</v>
      </c>
      <c r="X149" s="71">
        <f t="shared" si="23"/>
        <v>0</v>
      </c>
      <c r="Y149" s="71">
        <f t="shared" si="23"/>
        <v>0</v>
      </c>
      <c r="Z149" s="71">
        <f t="shared" si="23"/>
        <v>2.3529411764705885E-3</v>
      </c>
      <c r="AA149" s="71">
        <f t="shared" ref="AA149" si="24">AA129/AA$89</f>
        <v>0</v>
      </c>
    </row>
    <row r="150" spans="1:27" x14ac:dyDescent="0.4">
      <c r="A150" s="33" t="s">
        <v>75</v>
      </c>
      <c r="C150" s="71">
        <f t="shared" ref="C150:Z150" si="25">C130/C$89</f>
        <v>8.4745762711864406E-3</v>
      </c>
      <c r="D150" s="71">
        <f t="shared" si="25"/>
        <v>0</v>
      </c>
      <c r="E150" s="71">
        <f t="shared" si="25"/>
        <v>8.1967213114754103E-3</v>
      </c>
      <c r="F150" s="71">
        <f t="shared" si="25"/>
        <v>5.0847457627118649E-3</v>
      </c>
      <c r="G150" s="71">
        <f t="shared" si="25"/>
        <v>0</v>
      </c>
      <c r="H150" s="71">
        <f t="shared" si="25"/>
        <v>1.0416666666666666E-2</v>
      </c>
      <c r="I150" s="71">
        <f t="shared" si="25"/>
        <v>9.9009900990099011E-3</v>
      </c>
      <c r="J150" s="71">
        <f t="shared" si="25"/>
        <v>1.0476190476190477E-2</v>
      </c>
      <c r="K150" s="71">
        <f t="shared" si="25"/>
        <v>0</v>
      </c>
      <c r="L150" s="71">
        <f t="shared" si="25"/>
        <v>0</v>
      </c>
      <c r="M150" s="71">
        <f t="shared" si="25"/>
        <v>0</v>
      </c>
      <c r="N150" s="71">
        <f t="shared" si="25"/>
        <v>4.0163934426229508E-2</v>
      </c>
      <c r="O150" s="71">
        <f t="shared" si="25"/>
        <v>0</v>
      </c>
      <c r="P150" s="71">
        <f t="shared" si="25"/>
        <v>1.5873015873015872E-2</v>
      </c>
      <c r="Q150" s="71">
        <f t="shared" si="25"/>
        <v>0</v>
      </c>
      <c r="R150" s="71">
        <f t="shared" si="25"/>
        <v>6.3999999999999986E-3</v>
      </c>
      <c r="S150" s="71">
        <f t="shared" si="25"/>
        <v>6.993006993006993E-3</v>
      </c>
      <c r="T150" s="71">
        <f t="shared" si="25"/>
        <v>2.1276595744680851E-2</v>
      </c>
      <c r="U150" s="71">
        <f t="shared" si="25"/>
        <v>6.4935064935064939E-3</v>
      </c>
      <c r="V150" s="71">
        <f t="shared" si="25"/>
        <v>9.4936708860759497E-3</v>
      </c>
      <c r="W150" s="71">
        <f t="shared" si="25"/>
        <v>1.2658227848101266E-2</v>
      </c>
      <c r="X150" s="71">
        <f t="shared" si="25"/>
        <v>2.1621621621621623E-2</v>
      </c>
      <c r="Y150" s="71">
        <f t="shared" si="25"/>
        <v>0</v>
      </c>
      <c r="Z150" s="71">
        <f t="shared" si="25"/>
        <v>1.7647058823529402E-3</v>
      </c>
      <c r="AA150" s="71">
        <f t="shared" ref="AA150" si="26">AA130/AA$89</f>
        <v>6.0606060606060606E-3</v>
      </c>
    </row>
    <row r="151" spans="1:27" x14ac:dyDescent="0.4">
      <c r="A151" s="33" t="s">
        <v>76</v>
      </c>
      <c r="C151" s="71">
        <f t="shared" ref="C151:Z151" si="27">C131/C$89</f>
        <v>6.7796610169491525E-2</v>
      </c>
      <c r="D151" s="71">
        <f t="shared" si="27"/>
        <v>8.5470085470085472E-2</v>
      </c>
      <c r="E151" s="71">
        <f t="shared" si="27"/>
        <v>8.1967213114754092E-2</v>
      </c>
      <c r="F151" s="71">
        <f t="shared" si="27"/>
        <v>8.2203389830508497E-2</v>
      </c>
      <c r="G151" s="71">
        <f t="shared" si="27"/>
        <v>7.6923076923076927E-2</v>
      </c>
      <c r="H151" s="71">
        <f t="shared" si="27"/>
        <v>0.10416666666666667</v>
      </c>
      <c r="I151" s="71">
        <f t="shared" si="27"/>
        <v>9.9009900990099015E-2</v>
      </c>
      <c r="J151" s="71">
        <f t="shared" si="27"/>
        <v>9.2380952380952411E-2</v>
      </c>
      <c r="K151" s="71">
        <f t="shared" si="27"/>
        <v>7.5187969924812026E-2</v>
      </c>
      <c r="L151" s="71">
        <f t="shared" si="27"/>
        <v>9.9009900990099015E-2</v>
      </c>
      <c r="M151" s="71">
        <f t="shared" si="27"/>
        <v>9.5652173913043481E-2</v>
      </c>
      <c r="N151" s="71">
        <f t="shared" si="27"/>
        <v>8.4426229508196698E-2</v>
      </c>
      <c r="O151" s="71">
        <f t="shared" si="27"/>
        <v>8.6956521739130432E-2</v>
      </c>
      <c r="P151" s="71">
        <f t="shared" si="27"/>
        <v>7.9365079365079361E-2</v>
      </c>
      <c r="Q151" s="71">
        <f t="shared" si="27"/>
        <v>9.2105263157894732E-2</v>
      </c>
      <c r="R151" s="71">
        <f t="shared" si="27"/>
        <v>7.7600000000000016E-2</v>
      </c>
      <c r="S151" s="71">
        <f t="shared" si="27"/>
        <v>7.6923076923076927E-2</v>
      </c>
      <c r="T151" s="71">
        <f t="shared" si="27"/>
        <v>8.5106382978723402E-2</v>
      </c>
      <c r="U151" s="71">
        <f t="shared" si="27"/>
        <v>9.7402597402597407E-2</v>
      </c>
      <c r="V151" s="71">
        <f t="shared" si="27"/>
        <v>9.1772151898734181E-2</v>
      </c>
      <c r="W151" s="71">
        <f t="shared" si="27"/>
        <v>8.8607594936708861E-2</v>
      </c>
      <c r="X151" s="71">
        <f t="shared" si="27"/>
        <v>0.10270270270270271</v>
      </c>
      <c r="Y151" s="71">
        <f t="shared" si="27"/>
        <v>9.2307692307692313E-2</v>
      </c>
      <c r="Z151" s="71">
        <f t="shared" si="27"/>
        <v>7.2941176470588232E-2</v>
      </c>
      <c r="AA151" s="71">
        <f t="shared" ref="AA151" si="28">AA131/AA$89</f>
        <v>8.4848484848484854E-2</v>
      </c>
    </row>
    <row r="152" spans="1:27" x14ac:dyDescent="0.4">
      <c r="A152" s="33" t="s">
        <v>77</v>
      </c>
      <c r="C152" s="71">
        <f t="shared" ref="C152:Z152" si="29">C132/C$89</f>
        <v>0.10169491525423729</v>
      </c>
      <c r="D152" s="71">
        <f t="shared" si="29"/>
        <v>9.4017094017094016E-2</v>
      </c>
      <c r="E152" s="71">
        <f t="shared" si="29"/>
        <v>0.10655737704918032</v>
      </c>
      <c r="F152" s="71">
        <f t="shared" si="29"/>
        <v>9.237288135593219E-2</v>
      </c>
      <c r="G152" s="71">
        <f t="shared" si="29"/>
        <v>9.4017094017094016E-2</v>
      </c>
      <c r="H152" s="71">
        <f t="shared" si="29"/>
        <v>0.10416666666666667</v>
      </c>
      <c r="I152" s="71">
        <f t="shared" si="29"/>
        <v>0.12871287128712872</v>
      </c>
      <c r="J152" s="71">
        <f t="shared" si="29"/>
        <v>0.1038095238095238</v>
      </c>
      <c r="K152" s="71">
        <f t="shared" si="29"/>
        <v>9.0225563909774431E-2</v>
      </c>
      <c r="L152" s="71">
        <f t="shared" si="29"/>
        <v>0.10891089108910891</v>
      </c>
      <c r="M152" s="71">
        <f t="shared" si="29"/>
        <v>0.11304347826086956</v>
      </c>
      <c r="N152" s="71">
        <f t="shared" si="29"/>
        <v>8.9344262295081953E-2</v>
      </c>
      <c r="O152" s="71">
        <f t="shared" si="29"/>
        <v>8.6956521739130432E-2</v>
      </c>
      <c r="P152" s="71">
        <f t="shared" si="29"/>
        <v>7.9365079365079361E-2</v>
      </c>
      <c r="Q152" s="71">
        <f t="shared" si="29"/>
        <v>8.5526315789473686E-2</v>
      </c>
      <c r="R152" s="71">
        <f t="shared" si="29"/>
        <v>8.9600000000000027E-2</v>
      </c>
      <c r="S152" s="71">
        <f t="shared" si="29"/>
        <v>8.3916083916083919E-2</v>
      </c>
      <c r="T152" s="71">
        <f t="shared" si="29"/>
        <v>7.0921985815602842E-2</v>
      </c>
      <c r="U152" s="71">
        <f t="shared" si="29"/>
        <v>9.7402597402597407E-2</v>
      </c>
      <c r="V152" s="71">
        <f t="shared" si="29"/>
        <v>9.11392405063291E-2</v>
      </c>
      <c r="W152" s="71">
        <f t="shared" si="29"/>
        <v>9.49367088607595E-2</v>
      </c>
      <c r="X152" s="71">
        <f t="shared" si="29"/>
        <v>8.6486486486486491E-2</v>
      </c>
      <c r="Y152" s="71">
        <f t="shared" si="29"/>
        <v>0.10256410256410256</v>
      </c>
      <c r="Z152" s="71">
        <f t="shared" si="29"/>
        <v>8.7647058823529439E-2</v>
      </c>
      <c r="AA152" s="71">
        <f t="shared" ref="AA152" si="30">AA132/AA$89</f>
        <v>9.696969696969697E-2</v>
      </c>
    </row>
    <row r="153" spans="1:27" x14ac:dyDescent="0.4">
      <c r="A153" s="33" t="s">
        <v>78</v>
      </c>
      <c r="C153" s="71">
        <f t="shared" ref="C153:Z153" si="31">C133/C$89</f>
        <v>8.4745762711864406E-3</v>
      </c>
      <c r="D153" s="71">
        <f t="shared" si="31"/>
        <v>8.5470085470085479E-3</v>
      </c>
      <c r="E153" s="71">
        <f t="shared" si="31"/>
        <v>8.1967213114754103E-3</v>
      </c>
      <c r="F153" s="71">
        <f t="shared" si="31"/>
        <v>1.1864406779661021E-2</v>
      </c>
      <c r="G153" s="71">
        <f t="shared" si="31"/>
        <v>8.5470085470085479E-3</v>
      </c>
      <c r="H153" s="71">
        <f t="shared" si="31"/>
        <v>1.0416666666666666E-2</v>
      </c>
      <c r="I153" s="71">
        <f t="shared" si="31"/>
        <v>9.9009900990099011E-3</v>
      </c>
      <c r="J153" s="71">
        <f t="shared" si="31"/>
        <v>7.1428571428571426E-3</v>
      </c>
      <c r="K153" s="71">
        <f t="shared" si="31"/>
        <v>7.5187969924812026E-3</v>
      </c>
      <c r="L153" s="71">
        <f t="shared" si="31"/>
        <v>9.9009900990099011E-3</v>
      </c>
      <c r="M153" s="71">
        <f t="shared" si="31"/>
        <v>0</v>
      </c>
      <c r="N153" s="71">
        <f t="shared" si="31"/>
        <v>1.3114754098360656E-2</v>
      </c>
      <c r="O153" s="71">
        <f t="shared" si="31"/>
        <v>7.246376811594203E-3</v>
      </c>
      <c r="P153" s="71">
        <f t="shared" si="31"/>
        <v>7.9365079365079361E-3</v>
      </c>
      <c r="Q153" s="71">
        <f t="shared" si="31"/>
        <v>6.5789473684210523E-3</v>
      </c>
      <c r="R153" s="71">
        <f t="shared" si="31"/>
        <v>1.0399999999999998E-2</v>
      </c>
      <c r="S153" s="71">
        <f t="shared" si="31"/>
        <v>6.993006993006993E-3</v>
      </c>
      <c r="T153" s="71">
        <f t="shared" si="31"/>
        <v>7.0921985815602835E-3</v>
      </c>
      <c r="U153" s="71">
        <f t="shared" si="31"/>
        <v>6.4935064935064939E-3</v>
      </c>
      <c r="V153" s="71">
        <f t="shared" si="31"/>
        <v>1.5822784810126583E-2</v>
      </c>
      <c r="W153" s="71">
        <f t="shared" si="31"/>
        <v>6.3291139240506328E-3</v>
      </c>
      <c r="X153" s="71">
        <f t="shared" si="31"/>
        <v>5.4054054054054057E-3</v>
      </c>
      <c r="Y153" s="71">
        <f t="shared" si="31"/>
        <v>5.1282051282051282E-3</v>
      </c>
      <c r="Z153" s="71">
        <f t="shared" si="31"/>
        <v>1.4117647058823532E-2</v>
      </c>
      <c r="AA153" s="71">
        <f t="shared" ref="AA153" si="32">AA133/AA$89</f>
        <v>6.0606060606060606E-3</v>
      </c>
    </row>
    <row r="154" spans="1:27" x14ac:dyDescent="0.4">
      <c r="A154" s="33" t="s">
        <v>79</v>
      </c>
      <c r="C154" s="71">
        <f t="shared" ref="C154:Z154" si="33">C134/C$89</f>
        <v>1.6949152542372881E-2</v>
      </c>
      <c r="D154" s="71">
        <f t="shared" si="33"/>
        <v>8.5470085470085479E-3</v>
      </c>
      <c r="E154" s="71">
        <f t="shared" si="33"/>
        <v>8.1967213114754103E-3</v>
      </c>
      <c r="F154" s="71">
        <f t="shared" si="33"/>
        <v>7.6271186440677995E-3</v>
      </c>
      <c r="G154" s="71">
        <f t="shared" si="33"/>
        <v>8.5470085470085479E-3</v>
      </c>
      <c r="H154" s="71">
        <f t="shared" si="33"/>
        <v>2.0833333333333332E-2</v>
      </c>
      <c r="I154" s="71">
        <f t="shared" si="33"/>
        <v>1.9801980198019802E-2</v>
      </c>
      <c r="J154" s="71">
        <f t="shared" si="33"/>
        <v>3.1904761904761901E-2</v>
      </c>
      <c r="K154" s="71">
        <f t="shared" si="33"/>
        <v>1.5037593984962405E-2</v>
      </c>
      <c r="L154" s="71">
        <f t="shared" si="33"/>
        <v>1.9801980198019802E-2</v>
      </c>
      <c r="M154" s="71">
        <f t="shared" si="33"/>
        <v>1.7391304347826087E-2</v>
      </c>
      <c r="N154" s="71">
        <f t="shared" si="33"/>
        <v>1.3934426229508199E-2</v>
      </c>
      <c r="O154" s="71">
        <f t="shared" si="33"/>
        <v>1.4492753623188406E-2</v>
      </c>
      <c r="P154" s="71">
        <f t="shared" si="33"/>
        <v>1.5873015873015872E-2</v>
      </c>
      <c r="Q154" s="71">
        <f t="shared" si="33"/>
        <v>1.9736842105263157E-2</v>
      </c>
      <c r="R154" s="71">
        <f t="shared" si="33"/>
        <v>3.7599999999999995E-2</v>
      </c>
      <c r="S154" s="71">
        <f t="shared" si="33"/>
        <v>1.3986013986013986E-2</v>
      </c>
      <c r="T154" s="71">
        <f t="shared" si="33"/>
        <v>2.1276595744680851E-2</v>
      </c>
      <c r="U154" s="71">
        <f t="shared" si="33"/>
        <v>2.5974025974025976E-2</v>
      </c>
      <c r="V154" s="71">
        <f t="shared" si="33"/>
        <v>1.3924050632911389E-2</v>
      </c>
      <c r="W154" s="71">
        <f t="shared" si="33"/>
        <v>1.2658227848101266E-2</v>
      </c>
      <c r="X154" s="71">
        <f t="shared" si="33"/>
        <v>1.6216216216216217E-2</v>
      </c>
      <c r="Y154" s="71">
        <f t="shared" si="33"/>
        <v>1.0256410256410256E-2</v>
      </c>
      <c r="Z154" s="71">
        <f t="shared" si="33"/>
        <v>2.3529411764705882E-2</v>
      </c>
      <c r="AA154" s="71">
        <f t="shared" ref="AA154" si="34">AA134/AA$89</f>
        <v>1.2121212121212121E-2</v>
      </c>
    </row>
    <row r="155" spans="1:27" x14ac:dyDescent="0.4">
      <c r="A155" s="33" t="s">
        <v>80</v>
      </c>
      <c r="C155" s="71">
        <f t="shared" ref="C155:Z155" si="35">C135/C$89</f>
        <v>1.6949152542372881E-2</v>
      </c>
      <c r="D155" s="71">
        <f t="shared" si="35"/>
        <v>1.7094017094017096E-2</v>
      </c>
      <c r="E155" s="71">
        <f t="shared" si="35"/>
        <v>1.6393442622950821E-2</v>
      </c>
      <c r="F155" s="71">
        <f t="shared" si="35"/>
        <v>2.5423728813559307E-3</v>
      </c>
      <c r="G155" s="71">
        <f t="shared" si="35"/>
        <v>0</v>
      </c>
      <c r="H155" s="71">
        <f t="shared" si="35"/>
        <v>0</v>
      </c>
      <c r="I155" s="71">
        <f t="shared" si="35"/>
        <v>0</v>
      </c>
      <c r="J155" s="71">
        <f t="shared" si="35"/>
        <v>3.8095238095238095E-3</v>
      </c>
      <c r="K155" s="71">
        <f t="shared" si="35"/>
        <v>1.5037593984962405E-2</v>
      </c>
      <c r="L155" s="71">
        <f t="shared" si="35"/>
        <v>0</v>
      </c>
      <c r="M155" s="71">
        <f t="shared" si="35"/>
        <v>0</v>
      </c>
      <c r="N155" s="71">
        <f t="shared" si="35"/>
        <v>4.0983606557377051E-3</v>
      </c>
      <c r="O155" s="71">
        <f t="shared" si="35"/>
        <v>0</v>
      </c>
      <c r="P155" s="71">
        <f t="shared" si="35"/>
        <v>0</v>
      </c>
      <c r="Q155" s="71">
        <f t="shared" si="35"/>
        <v>0</v>
      </c>
      <c r="R155" s="71">
        <f t="shared" si="35"/>
        <v>0</v>
      </c>
      <c r="S155" s="71">
        <f t="shared" si="35"/>
        <v>0</v>
      </c>
      <c r="T155" s="71">
        <f t="shared" si="35"/>
        <v>0</v>
      </c>
      <c r="U155" s="71">
        <f t="shared" si="35"/>
        <v>0</v>
      </c>
      <c r="V155" s="71">
        <f t="shared" si="35"/>
        <v>0</v>
      </c>
      <c r="W155" s="71">
        <f t="shared" si="35"/>
        <v>0</v>
      </c>
      <c r="X155" s="71">
        <f t="shared" si="35"/>
        <v>5.4054054054054057E-3</v>
      </c>
      <c r="Y155" s="71">
        <f t="shared" si="35"/>
        <v>5.1282051282051282E-3</v>
      </c>
      <c r="Z155" s="71">
        <f t="shared" si="35"/>
        <v>1.1764705882352951E-3</v>
      </c>
      <c r="AA155" s="71">
        <f t="shared" ref="AA155" si="36">AA135/AA$89</f>
        <v>0</v>
      </c>
    </row>
    <row r="156" spans="1:27" x14ac:dyDescent="0.4">
      <c r="A156" s="33" t="s">
        <v>81</v>
      </c>
      <c r="C156" s="71">
        <f t="shared" ref="C156:Z156" si="37">C136/C$89</f>
        <v>0</v>
      </c>
      <c r="D156" s="71">
        <f t="shared" si="37"/>
        <v>0</v>
      </c>
      <c r="E156" s="71">
        <f t="shared" si="37"/>
        <v>0</v>
      </c>
      <c r="F156" s="71">
        <f t="shared" si="37"/>
        <v>9.3220338983050852E-3</v>
      </c>
      <c r="G156" s="71">
        <f t="shared" si="37"/>
        <v>0</v>
      </c>
      <c r="H156" s="71">
        <f t="shared" si="37"/>
        <v>0</v>
      </c>
      <c r="I156" s="71">
        <f t="shared" si="37"/>
        <v>0</v>
      </c>
      <c r="J156" s="71">
        <f t="shared" si="37"/>
        <v>1.2380952380952381E-2</v>
      </c>
      <c r="K156" s="71">
        <f t="shared" si="37"/>
        <v>0</v>
      </c>
      <c r="L156" s="71">
        <f t="shared" si="37"/>
        <v>0</v>
      </c>
      <c r="M156" s="71">
        <f t="shared" si="37"/>
        <v>0</v>
      </c>
      <c r="N156" s="71">
        <f t="shared" si="37"/>
        <v>1.1475409836065573E-2</v>
      </c>
      <c r="O156" s="71">
        <f t="shared" si="37"/>
        <v>0</v>
      </c>
      <c r="P156" s="71">
        <f t="shared" si="37"/>
        <v>0</v>
      </c>
      <c r="Q156" s="71">
        <f t="shared" si="37"/>
        <v>0</v>
      </c>
      <c r="R156" s="71">
        <f t="shared" si="37"/>
        <v>1.12E-2</v>
      </c>
      <c r="S156" s="71">
        <f t="shared" si="37"/>
        <v>0</v>
      </c>
      <c r="T156" s="71">
        <f t="shared" si="37"/>
        <v>0</v>
      </c>
      <c r="U156" s="71">
        <f t="shared" si="37"/>
        <v>0</v>
      </c>
      <c r="V156" s="71">
        <f t="shared" si="37"/>
        <v>1.0126582278481013E-2</v>
      </c>
      <c r="W156" s="71">
        <f t="shared" si="37"/>
        <v>0</v>
      </c>
      <c r="X156" s="71">
        <f t="shared" si="37"/>
        <v>0</v>
      </c>
      <c r="Y156" s="71">
        <f t="shared" si="37"/>
        <v>5.1282051282051282E-3</v>
      </c>
      <c r="Z156" s="71">
        <f t="shared" si="37"/>
        <v>3.5294117647058829E-3</v>
      </c>
      <c r="AA156" s="71">
        <f t="shared" ref="AA156" si="38">AA136/AA$89</f>
        <v>0</v>
      </c>
    </row>
    <row r="157" spans="1:27" x14ac:dyDescent="0.4">
      <c r="A157" s="33" t="s">
        <v>82</v>
      </c>
      <c r="C157" s="71">
        <f t="shared" ref="C157:Z157" si="39">C137/C$89</f>
        <v>8.4745762711864406E-3</v>
      </c>
      <c r="D157" s="71">
        <f t="shared" si="39"/>
        <v>8.5470085470085479E-3</v>
      </c>
      <c r="E157" s="71">
        <f t="shared" si="39"/>
        <v>8.1967213114754103E-3</v>
      </c>
      <c r="F157" s="71">
        <f t="shared" si="39"/>
        <v>-6.7796610169491506E-3</v>
      </c>
      <c r="G157" s="71">
        <f t="shared" si="39"/>
        <v>0</v>
      </c>
      <c r="H157" s="71">
        <f t="shared" si="39"/>
        <v>0</v>
      </c>
      <c r="I157" s="71">
        <f t="shared" si="39"/>
        <v>0</v>
      </c>
      <c r="J157" s="71">
        <f t="shared" si="39"/>
        <v>1.4857142857142857E-2</v>
      </c>
      <c r="K157" s="71">
        <f t="shared" si="39"/>
        <v>0</v>
      </c>
      <c r="L157" s="71">
        <f t="shared" si="39"/>
        <v>0</v>
      </c>
      <c r="M157" s="71">
        <f t="shared" si="39"/>
        <v>0</v>
      </c>
      <c r="N157" s="71">
        <f t="shared" si="39"/>
        <v>1.3934426229508197E-2</v>
      </c>
      <c r="O157" s="71">
        <f t="shared" si="39"/>
        <v>7.246376811594203E-3</v>
      </c>
      <c r="P157" s="71">
        <f t="shared" si="39"/>
        <v>0</v>
      </c>
      <c r="Q157" s="71">
        <f t="shared" si="39"/>
        <v>0</v>
      </c>
      <c r="R157" s="71">
        <f t="shared" si="39"/>
        <v>5.5999999999999999E-3</v>
      </c>
      <c r="S157" s="71">
        <f t="shared" si="39"/>
        <v>0</v>
      </c>
      <c r="T157" s="71">
        <f t="shared" si="39"/>
        <v>7.0921985815602835E-3</v>
      </c>
      <c r="U157" s="71">
        <f t="shared" si="39"/>
        <v>6.4935064935064939E-3</v>
      </c>
      <c r="V157" s="71">
        <f t="shared" si="39"/>
        <v>1.8987341772151887E-3</v>
      </c>
      <c r="W157" s="71">
        <f t="shared" si="39"/>
        <v>6.3291139240506328E-3</v>
      </c>
      <c r="X157" s="71">
        <f t="shared" si="39"/>
        <v>5.4054054054054057E-3</v>
      </c>
      <c r="Y157" s="71">
        <f t="shared" si="39"/>
        <v>5.1282051282051282E-3</v>
      </c>
      <c r="Z157" s="71">
        <f t="shared" si="39"/>
        <v>-2.3529411764705876E-3</v>
      </c>
      <c r="AA157" s="71">
        <f t="shared" ref="AA157" si="40">AA137/AA$89</f>
        <v>6.0606060606060606E-3</v>
      </c>
    </row>
    <row r="158" spans="1:27" x14ac:dyDescent="0.4">
      <c r="A158" s="33" t="s">
        <v>83</v>
      </c>
      <c r="C158" s="71">
        <f t="shared" ref="C158:Z158" si="41">C138/C$89</f>
        <v>8.4745762711864406E-3</v>
      </c>
      <c r="D158" s="71">
        <f t="shared" si="41"/>
        <v>8.5470085470085479E-3</v>
      </c>
      <c r="E158" s="71">
        <f t="shared" si="41"/>
        <v>8.1967213114754103E-3</v>
      </c>
      <c r="F158" s="71">
        <f t="shared" si="41"/>
        <v>-6.7796610169491506E-3</v>
      </c>
      <c r="G158" s="71">
        <f t="shared" si="41"/>
        <v>8.5470085470085479E-3</v>
      </c>
      <c r="H158" s="71">
        <f t="shared" si="41"/>
        <v>1.0416666666666666E-2</v>
      </c>
      <c r="I158" s="71">
        <f t="shared" si="41"/>
        <v>0</v>
      </c>
      <c r="J158" s="71">
        <f t="shared" si="41"/>
        <v>-9.5238095238095325E-4</v>
      </c>
      <c r="K158" s="71">
        <f t="shared" si="41"/>
        <v>7.5187969924812026E-3</v>
      </c>
      <c r="L158" s="71">
        <f t="shared" si="41"/>
        <v>0</v>
      </c>
      <c r="M158" s="71">
        <f t="shared" si="41"/>
        <v>0</v>
      </c>
      <c r="N158" s="71">
        <f t="shared" si="41"/>
        <v>7.3770491803278682E-3</v>
      </c>
      <c r="O158" s="71">
        <f t="shared" si="41"/>
        <v>7.246376811594203E-3</v>
      </c>
      <c r="P158" s="71">
        <f t="shared" si="41"/>
        <v>0</v>
      </c>
      <c r="Q158" s="71">
        <f t="shared" si="41"/>
        <v>0</v>
      </c>
      <c r="R158" s="71">
        <f t="shared" si="41"/>
        <v>8.8000000000000005E-3</v>
      </c>
      <c r="S158" s="71">
        <f t="shared" si="41"/>
        <v>6.993006993006993E-3</v>
      </c>
      <c r="T158" s="71">
        <f t="shared" si="41"/>
        <v>7.0921985815602835E-3</v>
      </c>
      <c r="U158" s="71">
        <f t="shared" si="41"/>
        <v>0</v>
      </c>
      <c r="V158" s="71">
        <f t="shared" si="41"/>
        <v>4.4303797468354441E-3</v>
      </c>
      <c r="W158" s="71">
        <f t="shared" si="41"/>
        <v>6.3291139240506328E-3</v>
      </c>
      <c r="X158" s="71">
        <f t="shared" si="41"/>
        <v>5.4054054054054057E-3</v>
      </c>
      <c r="Y158" s="71">
        <f t="shared" si="41"/>
        <v>5.1282051282051282E-3</v>
      </c>
      <c r="Z158" s="71">
        <f t="shared" si="41"/>
        <v>-1.1764705882352951E-3</v>
      </c>
      <c r="AA158" s="71">
        <f t="shared" ref="AA158" si="42">AA138/AA$89</f>
        <v>0</v>
      </c>
    </row>
    <row r="159" spans="1:27" x14ac:dyDescent="0.4">
      <c r="A159" s="33" t="s">
        <v>84</v>
      </c>
      <c r="C159" s="71">
        <f t="shared" ref="C159:Z159" si="43">C139/C$89</f>
        <v>0</v>
      </c>
      <c r="D159" s="71">
        <f t="shared" si="43"/>
        <v>0</v>
      </c>
      <c r="E159" s="71">
        <f t="shared" si="43"/>
        <v>0</v>
      </c>
      <c r="F159" s="71">
        <f t="shared" si="43"/>
        <v>1.6949152542372883E-3</v>
      </c>
      <c r="G159" s="71">
        <f t="shared" si="43"/>
        <v>0</v>
      </c>
      <c r="H159" s="71">
        <f t="shared" si="43"/>
        <v>0</v>
      </c>
      <c r="I159" s="71">
        <f t="shared" si="43"/>
        <v>0</v>
      </c>
      <c r="J159" s="71">
        <f t="shared" si="43"/>
        <v>-1.9047619047619048E-3</v>
      </c>
      <c r="K159" s="71">
        <f t="shared" si="43"/>
        <v>0</v>
      </c>
      <c r="L159" s="71">
        <f t="shared" si="43"/>
        <v>0</v>
      </c>
      <c r="M159" s="71">
        <f t="shared" si="43"/>
        <v>0</v>
      </c>
      <c r="N159" s="71">
        <f t="shared" si="43"/>
        <v>0</v>
      </c>
      <c r="O159" s="71">
        <f t="shared" si="43"/>
        <v>0</v>
      </c>
      <c r="P159" s="71">
        <f t="shared" si="43"/>
        <v>0</v>
      </c>
      <c r="Q159" s="71">
        <f t="shared" si="43"/>
        <v>0</v>
      </c>
      <c r="R159" s="71">
        <f t="shared" si="43"/>
        <v>0</v>
      </c>
      <c r="S159" s="71">
        <f t="shared" si="43"/>
        <v>0</v>
      </c>
      <c r="T159" s="71">
        <f t="shared" si="43"/>
        <v>0</v>
      </c>
      <c r="U159" s="71">
        <f t="shared" si="43"/>
        <v>0</v>
      </c>
      <c r="V159" s="71">
        <f t="shared" si="43"/>
        <v>0</v>
      </c>
      <c r="W159" s="71">
        <f t="shared" si="43"/>
        <v>0</v>
      </c>
      <c r="X159" s="71">
        <f t="shared" si="43"/>
        <v>0</v>
      </c>
      <c r="Y159" s="71">
        <f t="shared" si="43"/>
        <v>0</v>
      </c>
      <c r="Z159" s="71">
        <f t="shared" si="43"/>
        <v>-2.9411764705882353E-3</v>
      </c>
      <c r="AA159" s="71">
        <f t="shared" ref="AA159" si="44">AA139/AA$89</f>
        <v>0</v>
      </c>
    </row>
    <row r="160" spans="1:27" x14ac:dyDescent="0.4">
      <c r="A160" s="33" t="s">
        <v>85</v>
      </c>
      <c r="C160" s="71">
        <f t="shared" ref="C160:Z160" si="45">C140/C$89</f>
        <v>1.6949152542372881E-2</v>
      </c>
      <c r="D160" s="71">
        <f t="shared" si="45"/>
        <v>3.4188034188034191E-2</v>
      </c>
      <c r="E160" s="71">
        <f t="shared" si="45"/>
        <v>4.0983606557377046E-2</v>
      </c>
      <c r="F160" s="71">
        <f t="shared" si="45"/>
        <v>4.2372881355932202E-2</v>
      </c>
      <c r="G160" s="71">
        <f t="shared" si="45"/>
        <v>1.7094017094017096E-2</v>
      </c>
      <c r="H160" s="71">
        <f t="shared" si="45"/>
        <v>4.1666666666666664E-2</v>
      </c>
      <c r="I160" s="71">
        <f t="shared" si="45"/>
        <v>3.9603960396039604E-2</v>
      </c>
      <c r="J160" s="71">
        <f t="shared" si="45"/>
        <v>4.0952380952380962E-2</v>
      </c>
      <c r="K160" s="71">
        <f t="shared" si="45"/>
        <v>3.7593984962406013E-2</v>
      </c>
      <c r="L160" s="71">
        <f t="shared" si="45"/>
        <v>3.9603960396039604E-2</v>
      </c>
      <c r="M160" s="71">
        <f t="shared" si="45"/>
        <v>5.2173913043478258E-2</v>
      </c>
      <c r="N160" s="71">
        <f t="shared" si="45"/>
        <v>4.0163934426229495E-2</v>
      </c>
      <c r="O160" s="71">
        <f t="shared" si="45"/>
        <v>3.6231884057971016E-2</v>
      </c>
      <c r="P160" s="71">
        <f t="shared" si="45"/>
        <v>4.7619047619047616E-2</v>
      </c>
      <c r="Q160" s="71">
        <f t="shared" si="45"/>
        <v>5.2631578947368418E-2</v>
      </c>
      <c r="R160" s="71">
        <f t="shared" si="45"/>
        <v>2.6400000000000007E-2</v>
      </c>
      <c r="S160" s="71">
        <f t="shared" si="45"/>
        <v>4.195804195804196E-2</v>
      </c>
      <c r="T160" s="71">
        <f t="shared" si="45"/>
        <v>4.9645390070921988E-2</v>
      </c>
      <c r="U160" s="71">
        <f t="shared" si="45"/>
        <v>5.844155844155844E-2</v>
      </c>
      <c r="V160" s="71">
        <f t="shared" si="45"/>
        <v>3.1645569620253167E-2</v>
      </c>
      <c r="W160" s="71">
        <f t="shared" si="45"/>
        <v>3.1645569620253167E-2</v>
      </c>
      <c r="X160" s="71">
        <f t="shared" si="45"/>
        <v>3.2432432432432434E-2</v>
      </c>
      <c r="Y160" s="71">
        <f t="shared" si="45"/>
        <v>4.1025641025641026E-2</v>
      </c>
      <c r="Z160" s="71">
        <f t="shared" si="45"/>
        <v>3.8823529411764715E-2</v>
      </c>
      <c r="AA160" s="71">
        <f t="shared" ref="AA160" si="46">AA140/AA$89</f>
        <v>3.0303030303030304E-2</v>
      </c>
    </row>
    <row r="161" spans="1:28" x14ac:dyDescent="0.4">
      <c r="A161" s="33" t="s">
        <v>86</v>
      </c>
      <c r="C161" s="71">
        <f t="shared" ref="C161:Z161" si="47">C141/C$89</f>
        <v>0.94067796610169496</v>
      </c>
      <c r="D161" s="71">
        <f t="shared" si="47"/>
        <v>0.90598290598290598</v>
      </c>
      <c r="E161" s="71">
        <f t="shared" si="47"/>
        <v>0.93442622950819676</v>
      </c>
      <c r="F161" s="71">
        <f t="shared" si="47"/>
        <v>0.94745762711864412</v>
      </c>
      <c r="G161" s="71">
        <f t="shared" si="47"/>
        <v>0.94871794871794868</v>
      </c>
      <c r="H161" s="71">
        <f t="shared" si="47"/>
        <v>0.98958333333333337</v>
      </c>
      <c r="I161" s="71">
        <f t="shared" si="47"/>
        <v>0.97029702970297027</v>
      </c>
      <c r="J161" s="71">
        <f t="shared" si="47"/>
        <v>0.97523809523809502</v>
      </c>
      <c r="K161" s="71">
        <f t="shared" si="47"/>
        <v>0.8571428571428571</v>
      </c>
      <c r="L161" s="71">
        <f t="shared" si="47"/>
        <v>0.85148514851485146</v>
      </c>
      <c r="M161" s="71">
        <f t="shared" si="47"/>
        <v>0.87826086956521743</v>
      </c>
      <c r="N161" s="71">
        <f t="shared" si="47"/>
        <v>0.75901639344262317</v>
      </c>
      <c r="O161" s="71">
        <f t="shared" si="47"/>
        <v>0.75362318840579712</v>
      </c>
      <c r="P161" s="71">
        <f t="shared" si="47"/>
        <v>0.75396825396825395</v>
      </c>
      <c r="Q161" s="71">
        <f t="shared" si="47"/>
        <v>0.77631578947368418</v>
      </c>
      <c r="R161" s="71">
        <f t="shared" si="47"/>
        <v>0.81840000000000013</v>
      </c>
      <c r="S161" s="71">
        <f t="shared" si="47"/>
        <v>0.78321678321678323</v>
      </c>
      <c r="T161" s="71">
        <f t="shared" si="47"/>
        <v>0.87234042553191493</v>
      </c>
      <c r="U161" s="71">
        <f t="shared" si="47"/>
        <v>0.81168831168831168</v>
      </c>
      <c r="V161" s="71">
        <f t="shared" si="47"/>
        <v>0.83607594936708873</v>
      </c>
      <c r="W161" s="71">
        <f t="shared" si="47"/>
        <v>0.78481012658227844</v>
      </c>
      <c r="X161" s="71">
        <f t="shared" si="47"/>
        <v>0.72972972972972971</v>
      </c>
      <c r="Y161" s="71">
        <f t="shared" si="47"/>
        <v>0.69230769230769229</v>
      </c>
      <c r="Z161" s="71">
        <f t="shared" si="47"/>
        <v>0.79235294117647082</v>
      </c>
      <c r="AA161" s="71">
        <f t="shared" ref="AA161" si="48">AA141/AA$89</f>
        <v>0.79393939393939394</v>
      </c>
    </row>
    <row r="162" spans="1:28" x14ac:dyDescent="0.4">
      <c r="C162" s="31">
        <v>43160</v>
      </c>
      <c r="D162" s="31">
        <v>43252</v>
      </c>
      <c r="E162" s="31">
        <v>43344</v>
      </c>
      <c r="F162" s="31">
        <v>43435</v>
      </c>
      <c r="G162" s="31">
        <v>43525</v>
      </c>
      <c r="H162" s="31">
        <v>43617</v>
      </c>
      <c r="I162" s="31">
        <v>43709</v>
      </c>
      <c r="J162" s="31">
        <v>43800</v>
      </c>
      <c r="K162" s="31">
        <v>43891</v>
      </c>
      <c r="L162" s="31">
        <v>43983</v>
      </c>
      <c r="M162" s="31">
        <v>44075</v>
      </c>
      <c r="N162" s="31">
        <v>44166</v>
      </c>
      <c r="O162" s="31">
        <v>44256</v>
      </c>
      <c r="P162" s="31">
        <v>44348</v>
      </c>
      <c r="Q162" s="31">
        <v>44440</v>
      </c>
      <c r="R162" s="31">
        <v>44531</v>
      </c>
      <c r="S162" s="31">
        <v>44621</v>
      </c>
      <c r="T162" s="31">
        <v>44713</v>
      </c>
      <c r="U162" s="31">
        <v>44805</v>
      </c>
      <c r="V162" s="31">
        <v>44896</v>
      </c>
      <c r="W162" s="31">
        <v>44986</v>
      </c>
      <c r="X162" s="31">
        <v>45078</v>
      </c>
      <c r="Y162" s="31">
        <v>45170</v>
      </c>
      <c r="Z162" s="31">
        <v>45261</v>
      </c>
      <c r="AA162" s="31">
        <v>45261</v>
      </c>
    </row>
    <row r="163" spans="1:28" x14ac:dyDescent="0.4">
      <c r="A163" s="40" t="s">
        <v>146</v>
      </c>
    </row>
    <row r="164" spans="1:28" x14ac:dyDescent="0.4">
      <c r="A164" s="72" t="s">
        <v>142</v>
      </c>
      <c r="B164" s="72"/>
      <c r="C164" s="72">
        <v>28</v>
      </c>
      <c r="D164" s="72">
        <v>28</v>
      </c>
      <c r="E164" s="72">
        <v>28</v>
      </c>
      <c r="F164" s="72">
        <v>28</v>
      </c>
      <c r="G164" s="72">
        <v>28</v>
      </c>
      <c r="H164" s="72">
        <v>28</v>
      </c>
      <c r="I164" s="72">
        <v>28</v>
      </c>
      <c r="J164" s="72">
        <v>28</v>
      </c>
      <c r="K164" s="72">
        <v>27</v>
      </c>
      <c r="L164" s="72">
        <v>27</v>
      </c>
      <c r="M164" s="72">
        <v>26</v>
      </c>
      <c r="N164" s="72">
        <v>26</v>
      </c>
      <c r="O164" s="72">
        <v>25</v>
      </c>
      <c r="P164" s="72">
        <v>26</v>
      </c>
      <c r="Q164" s="72">
        <v>26</v>
      </c>
      <c r="R164" s="72">
        <v>27</v>
      </c>
      <c r="S164" s="72">
        <v>27</v>
      </c>
      <c r="T164" s="72">
        <v>27</v>
      </c>
      <c r="U164" s="72">
        <v>27</v>
      </c>
      <c r="V164" s="72">
        <v>27</v>
      </c>
      <c r="W164" s="72">
        <v>26</v>
      </c>
      <c r="X164" s="72">
        <v>26</v>
      </c>
      <c r="Y164" s="72">
        <v>26</v>
      </c>
      <c r="Z164" s="72">
        <v>26</v>
      </c>
      <c r="AA164" s="72">
        <v>26</v>
      </c>
      <c r="AB164" s="37" t="s">
        <v>143</v>
      </c>
    </row>
    <row r="165" spans="1:28" x14ac:dyDescent="0.4">
      <c r="A165" s="72" t="s">
        <v>145</v>
      </c>
      <c r="B165" s="72"/>
      <c r="C165" s="72">
        <v>194</v>
      </c>
      <c r="D165" s="72">
        <v>187</v>
      </c>
      <c r="E165" s="72">
        <v>189</v>
      </c>
      <c r="F165" s="72">
        <v>190</v>
      </c>
      <c r="G165" s="72">
        <v>177</v>
      </c>
      <c r="H165" s="72">
        <v>186</v>
      </c>
      <c r="I165" s="72">
        <v>181</v>
      </c>
      <c r="J165" s="72">
        <v>186</v>
      </c>
      <c r="K165" s="72">
        <v>177</v>
      </c>
      <c r="L165" s="72">
        <v>175</v>
      </c>
      <c r="M165" s="72">
        <v>235</v>
      </c>
      <c r="N165" s="72">
        <v>243</v>
      </c>
      <c r="O165" s="72">
        <v>261</v>
      </c>
      <c r="P165" s="72">
        <v>283</v>
      </c>
      <c r="Q165" s="72">
        <v>287</v>
      </c>
      <c r="R165" s="72">
        <v>282</v>
      </c>
      <c r="S165" s="72">
        <v>260</v>
      </c>
      <c r="T165" s="72">
        <v>283</v>
      </c>
      <c r="U165" s="72">
        <v>304</v>
      </c>
      <c r="V165" s="72">
        <v>304</v>
      </c>
      <c r="W165" s="72">
        <v>314</v>
      </c>
      <c r="X165" s="72">
        <v>339</v>
      </c>
      <c r="Y165" s="72">
        <v>354</v>
      </c>
      <c r="Z165" s="72">
        <v>351</v>
      </c>
      <c r="AA165" s="72">
        <v>327</v>
      </c>
      <c r="AB165" s="37" t="s">
        <v>144</v>
      </c>
    </row>
    <row r="166" spans="1:28" x14ac:dyDescent="0.4">
      <c r="A166" s="37" t="s">
        <v>165</v>
      </c>
      <c r="D166" s="71">
        <f>D165/C165-1</f>
        <v>-3.6082474226804107E-2</v>
      </c>
      <c r="E166" s="71">
        <f t="shared" ref="E166:AA166" si="49">E165/D165-1</f>
        <v>1.0695187165775444E-2</v>
      </c>
      <c r="F166" s="71">
        <f t="shared" si="49"/>
        <v>5.2910052910053462E-3</v>
      </c>
      <c r="G166" s="71">
        <f t="shared" si="49"/>
        <v>-6.8421052631578938E-2</v>
      </c>
      <c r="H166" s="71">
        <f t="shared" si="49"/>
        <v>5.0847457627118731E-2</v>
      </c>
      <c r="I166" s="71">
        <f t="shared" si="49"/>
        <v>-2.6881720430107503E-2</v>
      </c>
      <c r="J166" s="71">
        <f t="shared" si="49"/>
        <v>2.7624309392265234E-2</v>
      </c>
      <c r="K166" s="71">
        <f t="shared" si="49"/>
        <v>-4.8387096774193505E-2</v>
      </c>
      <c r="L166" s="71">
        <f t="shared" si="49"/>
        <v>-1.1299435028248594E-2</v>
      </c>
      <c r="M166" s="71">
        <f t="shared" si="49"/>
        <v>0.34285714285714275</v>
      </c>
      <c r="N166" s="71">
        <f t="shared" si="49"/>
        <v>3.4042553191489411E-2</v>
      </c>
      <c r="O166" s="71">
        <f t="shared" si="49"/>
        <v>7.4074074074074181E-2</v>
      </c>
      <c r="P166" s="71">
        <f t="shared" si="49"/>
        <v>8.4291187739463647E-2</v>
      </c>
      <c r="Q166" s="71">
        <f t="shared" si="49"/>
        <v>1.4134275618374659E-2</v>
      </c>
      <c r="R166" s="71">
        <f t="shared" si="49"/>
        <v>-1.7421602787456414E-2</v>
      </c>
      <c r="S166" s="71">
        <f t="shared" si="49"/>
        <v>-7.8014184397163122E-2</v>
      </c>
      <c r="T166" s="71">
        <f t="shared" si="49"/>
        <v>8.8461538461538369E-2</v>
      </c>
      <c r="U166" s="71">
        <f t="shared" si="49"/>
        <v>7.4204946996466514E-2</v>
      </c>
      <c r="V166" s="71">
        <f t="shared" si="49"/>
        <v>0</v>
      </c>
      <c r="W166" s="71">
        <f t="shared" si="49"/>
        <v>3.289473684210531E-2</v>
      </c>
      <c r="X166" s="71">
        <f t="shared" si="49"/>
        <v>7.9617834394904552E-2</v>
      </c>
      <c r="Y166" s="71">
        <f t="shared" si="49"/>
        <v>4.4247787610619538E-2</v>
      </c>
      <c r="Z166" s="71">
        <f t="shared" si="49"/>
        <v>-8.4745762711864181E-3</v>
      </c>
      <c r="AA166" s="71">
        <f t="shared" si="49"/>
        <v>-6.8376068376068355E-2</v>
      </c>
    </row>
    <row r="167" spans="1:28" x14ac:dyDescent="0.4">
      <c r="A167" s="78"/>
      <c r="AA167" s="71"/>
    </row>
    <row r="169" spans="1:28" x14ac:dyDescent="0.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3" spans="1:28" x14ac:dyDescent="0.4">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sheetData>
  <phoneticPr fontId="3" type="noConversion"/>
  <conditionalFormatting sqref="A26:B29">
    <cfRule type="duplicateValues" dxfId="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5AFA-60D5-4BD7-BA8B-2361B48D4F11}">
  <dimension ref="A1:V49"/>
  <sheetViews>
    <sheetView topLeftCell="A28" zoomScale="80" zoomScaleNormal="80" workbookViewId="0">
      <selection activeCell="A39" sqref="A39"/>
    </sheetView>
  </sheetViews>
  <sheetFormatPr defaultRowHeight="17.399999999999999" x14ac:dyDescent="0.4"/>
  <sheetData>
    <row r="1" spans="1:22" x14ac:dyDescent="0.4">
      <c r="A1" s="102" t="s">
        <v>314</v>
      </c>
      <c r="B1" s="102"/>
      <c r="C1" s="102"/>
      <c r="D1" s="102"/>
      <c r="E1" s="102"/>
      <c r="F1" s="102"/>
      <c r="G1" s="102"/>
      <c r="H1" s="102"/>
      <c r="I1" s="102"/>
      <c r="J1" s="102"/>
      <c r="K1" s="102"/>
      <c r="L1" s="102"/>
      <c r="M1" s="102"/>
      <c r="N1" s="102"/>
      <c r="O1" s="102"/>
      <c r="P1" s="102"/>
      <c r="Q1" s="102"/>
      <c r="R1" s="102"/>
      <c r="S1" s="102"/>
      <c r="T1" s="102"/>
      <c r="U1" s="102"/>
      <c r="V1" s="102"/>
    </row>
    <row r="2" spans="1:22" x14ac:dyDescent="0.4">
      <c r="A2" t="s">
        <v>66</v>
      </c>
    </row>
    <row r="3" spans="1:22" x14ac:dyDescent="0.4">
      <c r="A3" t="s">
        <v>283</v>
      </c>
    </row>
    <row r="5" spans="1:22" x14ac:dyDescent="0.4">
      <c r="A5" t="s">
        <v>61</v>
      </c>
    </row>
    <row r="6" spans="1:22" x14ac:dyDescent="0.4">
      <c r="A6" t="s">
        <v>284</v>
      </c>
    </row>
    <row r="8" spans="1:22" x14ac:dyDescent="0.4">
      <c r="A8" t="s">
        <v>67</v>
      </c>
    </row>
    <row r="9" spans="1:22" x14ac:dyDescent="0.4">
      <c r="A9" t="s">
        <v>285</v>
      </c>
    </row>
    <row r="11" spans="1:22" x14ac:dyDescent="0.4">
      <c r="A11" t="s">
        <v>152</v>
      </c>
    </row>
    <row r="12" spans="1:22" x14ac:dyDescent="0.4">
      <c r="A12" t="s">
        <v>295</v>
      </c>
    </row>
    <row r="14" spans="1:22" x14ac:dyDescent="0.4">
      <c r="A14" t="s">
        <v>64</v>
      </c>
    </row>
    <row r="15" spans="1:22" x14ac:dyDescent="0.4">
      <c r="A15" t="s">
        <v>286</v>
      </c>
    </row>
    <row r="17" spans="1:1" x14ac:dyDescent="0.4">
      <c r="A17" t="s">
        <v>287</v>
      </c>
    </row>
    <row r="18" spans="1:1" x14ac:dyDescent="0.4">
      <c r="A18" t="s">
        <v>288</v>
      </c>
    </row>
    <row r="20" spans="1:1" x14ac:dyDescent="0.4">
      <c r="A20" t="s">
        <v>181</v>
      </c>
    </row>
    <row r="21" spans="1:1" x14ac:dyDescent="0.4">
      <c r="A21" t="s">
        <v>289</v>
      </c>
    </row>
    <row r="23" spans="1:1" x14ac:dyDescent="0.4">
      <c r="A23" t="s">
        <v>290</v>
      </c>
    </row>
    <row r="24" spans="1:1" x14ac:dyDescent="0.4">
      <c r="A24" t="s">
        <v>291</v>
      </c>
    </row>
    <row r="26" spans="1:1" x14ac:dyDescent="0.4">
      <c r="A26" t="s">
        <v>296</v>
      </c>
    </row>
    <row r="27" spans="1:1" x14ac:dyDescent="0.4">
      <c r="A27" t="s">
        <v>298</v>
      </c>
    </row>
    <row r="29" spans="1:1" x14ac:dyDescent="0.4">
      <c r="A29" t="s">
        <v>297</v>
      </c>
    </row>
    <row r="30" spans="1:1" x14ac:dyDescent="0.4">
      <c r="A30" t="s">
        <v>299</v>
      </c>
    </row>
    <row r="32" spans="1:1" x14ac:dyDescent="0.4">
      <c r="A32" t="s">
        <v>383</v>
      </c>
    </row>
    <row r="33" spans="1:22" x14ac:dyDescent="0.4">
      <c r="A33" t="s">
        <v>384</v>
      </c>
    </row>
    <row r="35" spans="1:22" x14ac:dyDescent="0.4">
      <c r="A35" t="s">
        <v>385</v>
      </c>
    </row>
    <row r="36" spans="1:22" x14ac:dyDescent="0.4">
      <c r="A36" t="s">
        <v>386</v>
      </c>
    </row>
    <row r="38" spans="1:22" x14ac:dyDescent="0.4">
      <c r="A38" t="s">
        <v>387</v>
      </c>
    </row>
    <row r="39" spans="1:22" x14ac:dyDescent="0.4">
      <c r="A39" t="s">
        <v>386</v>
      </c>
    </row>
    <row r="41" spans="1:22" x14ac:dyDescent="0.4">
      <c r="A41" s="102" t="s">
        <v>313</v>
      </c>
      <c r="B41" s="99"/>
      <c r="C41" s="99"/>
      <c r="D41" s="99"/>
      <c r="E41" s="99"/>
      <c r="F41" s="99"/>
      <c r="G41" s="99"/>
      <c r="H41" s="99"/>
      <c r="I41" s="99"/>
      <c r="J41" s="99"/>
      <c r="K41" s="99"/>
      <c r="L41" s="99"/>
      <c r="M41" s="99"/>
      <c r="N41" s="99"/>
      <c r="O41" s="99"/>
      <c r="P41" s="99"/>
      <c r="Q41" s="99"/>
      <c r="R41" s="99"/>
      <c r="S41" s="99"/>
      <c r="T41" s="99"/>
      <c r="U41" s="99"/>
      <c r="V41" s="99"/>
    </row>
    <row r="42" spans="1:22" x14ac:dyDescent="0.4">
      <c r="A42" t="s">
        <v>315</v>
      </c>
    </row>
    <row r="43" spans="1:22" x14ac:dyDescent="0.4">
      <c r="A43" t="s">
        <v>316</v>
      </c>
    </row>
    <row r="45" spans="1:22" x14ac:dyDescent="0.4">
      <c r="A45" t="s">
        <v>317</v>
      </c>
    </row>
    <row r="46" spans="1:22" x14ac:dyDescent="0.4">
      <c r="A46" t="s">
        <v>318</v>
      </c>
    </row>
    <row r="48" spans="1:22" x14ac:dyDescent="0.4">
      <c r="A48" t="s">
        <v>319</v>
      </c>
    </row>
    <row r="49" spans="1:1" x14ac:dyDescent="0.4">
      <c r="A49" t="s">
        <v>320</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결론</vt:lpstr>
      <vt:lpstr>report</vt:lpstr>
      <vt:lpstr>raw data</vt:lpstr>
      <vt:lpstr>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서민석</dc:creator>
  <cp:lastModifiedBy>서민석</cp:lastModifiedBy>
  <dcterms:created xsi:type="dcterms:W3CDTF">2024-03-22T09:51:34Z</dcterms:created>
  <dcterms:modified xsi:type="dcterms:W3CDTF">2024-05-18T13:46:59Z</dcterms:modified>
</cp:coreProperties>
</file>