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ch\OneDrive\바탕 화면\snuvalue\my 보고서\"/>
    </mc:Choice>
  </mc:AlternateContent>
  <xr:revisionPtr revIDLastSave="0" documentId="13_ncr:1_{94761199-A60D-4A20-803F-9BCBDA1EF689}" xr6:coauthVersionLast="36" xr6:coauthVersionMax="36" xr10:uidLastSave="{00000000-0000-0000-0000-000000000000}"/>
  <bookViews>
    <workbookView xWindow="0" yWindow="0" windowWidth="23040" windowHeight="7644" firstSheet="1" activeTab="3" xr2:uid="{AE6EC69D-C14C-40CD-989D-AB93522E316D}"/>
  </bookViews>
  <sheets>
    <sheet name="report" sheetId="4" r:id="rId1"/>
    <sheet name="financial data" sheetId="3" r:id="rId2"/>
    <sheet name="월별 데이터" sheetId="8" r:id="rId3"/>
    <sheet name="IR" sheetId="5" r:id="rId4"/>
    <sheet name="7.18 추가 리서치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3" i="3" l="1"/>
  <c r="F143" i="3"/>
  <c r="G143" i="3"/>
  <c r="E144" i="3"/>
  <c r="F144" i="3"/>
  <c r="G144" i="3"/>
  <c r="E145" i="3"/>
  <c r="F145" i="3"/>
  <c r="G145" i="3"/>
  <c r="E146" i="3"/>
  <c r="F146" i="3"/>
  <c r="G146" i="3"/>
  <c r="E147" i="3"/>
  <c r="F147" i="3"/>
  <c r="G147" i="3"/>
  <c r="E148" i="3"/>
  <c r="F148" i="3"/>
  <c r="G148" i="3"/>
  <c r="E149" i="3"/>
  <c r="F149" i="3"/>
  <c r="G149" i="3"/>
  <c r="E150" i="3"/>
  <c r="F150" i="3"/>
  <c r="G150" i="3"/>
  <c r="E151" i="3"/>
  <c r="F151" i="3"/>
  <c r="G151" i="3"/>
  <c r="E152" i="3"/>
  <c r="F152" i="3"/>
  <c r="G152" i="3"/>
  <c r="E153" i="3"/>
  <c r="F153" i="3"/>
  <c r="G153" i="3"/>
  <c r="E154" i="3"/>
  <c r="F154" i="3"/>
  <c r="G154" i="3"/>
  <c r="D144" i="3"/>
  <c r="D145" i="3"/>
  <c r="D146" i="3"/>
  <c r="D147" i="3"/>
  <c r="D148" i="3"/>
  <c r="D149" i="3"/>
  <c r="D150" i="3"/>
  <c r="D151" i="3"/>
  <c r="D152" i="3"/>
  <c r="D153" i="3"/>
  <c r="D154" i="3"/>
  <c r="D143" i="3"/>
  <c r="H485" i="4" l="1"/>
  <c r="G485" i="4"/>
  <c r="H483" i="4"/>
  <c r="H482" i="4" s="1"/>
  <c r="G483" i="4"/>
  <c r="G482" i="4" s="1"/>
  <c r="E482" i="4"/>
  <c r="F482" i="4"/>
  <c r="D482" i="4"/>
  <c r="N22" i="3"/>
  <c r="N21" i="3"/>
  <c r="N18" i="3"/>
  <c r="E475" i="4"/>
  <c r="F475" i="4"/>
  <c r="G475" i="4"/>
  <c r="H475" i="4"/>
  <c r="I475" i="4"/>
  <c r="J475" i="4"/>
  <c r="K475" i="4"/>
  <c r="D475" i="4"/>
  <c r="E487" i="4" l="1"/>
  <c r="F487" i="4"/>
  <c r="D487" i="4"/>
  <c r="K474" i="4"/>
  <c r="J474" i="4"/>
  <c r="I474" i="4"/>
  <c r="H474" i="4"/>
  <c r="G474" i="4"/>
  <c r="F474" i="4"/>
  <c r="E474" i="4"/>
  <c r="D474" i="4"/>
  <c r="I467" i="4"/>
  <c r="J465" i="4"/>
  <c r="K465" i="4" s="1"/>
  <c r="J466" i="4"/>
  <c r="K466" i="4"/>
  <c r="L466" i="4"/>
  <c r="M466" i="4"/>
  <c r="N466" i="4"/>
  <c r="O466" i="4" s="1"/>
  <c r="Q466" i="4" s="1"/>
  <c r="R466" i="4" s="1"/>
  <c r="S466" i="4" s="1"/>
  <c r="T466" i="4" s="1"/>
  <c r="U466" i="4" s="1"/>
  <c r="V466" i="4" s="1"/>
  <c r="W466" i="4" s="1"/>
  <c r="X466" i="4" s="1"/>
  <c r="Y466" i="4" s="1"/>
  <c r="Z466" i="4" s="1"/>
  <c r="AA466" i="4" s="1"/>
  <c r="I466" i="4"/>
  <c r="E466" i="4"/>
  <c r="F466" i="4" s="1"/>
  <c r="G466" i="4" s="1"/>
  <c r="H466" i="4" s="1"/>
  <c r="E2" i="8"/>
  <c r="F2" i="8"/>
  <c r="G2" i="8"/>
  <c r="H2" i="8"/>
  <c r="I2" i="8"/>
  <c r="J2" i="8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/>
  <c r="AR2" i="8" s="1"/>
  <c r="AS2" i="8" s="1"/>
  <c r="AT2" i="8" s="1"/>
  <c r="AU2" i="8" s="1"/>
  <c r="AV2" i="8"/>
  <c r="AW2" i="8" s="1"/>
  <c r="AX2" i="8" s="1"/>
  <c r="AY2" i="8" s="1"/>
  <c r="AZ2" i="8" s="1"/>
  <c r="BA2" i="8"/>
  <c r="BB2" i="8" s="1"/>
  <c r="BC2" i="8" s="1"/>
  <c r="BD2" i="8" s="1"/>
  <c r="BE2" i="8" s="1"/>
  <c r="BF2" i="8"/>
  <c r="BG2" i="8" s="1"/>
  <c r="BH2" i="8" s="1"/>
  <c r="BI2" i="8" s="1"/>
  <c r="BJ2" i="8" s="1"/>
  <c r="BK2" i="8" s="1"/>
  <c r="BL2" i="8" s="1"/>
  <c r="BM2" i="8" s="1"/>
  <c r="BN2" i="8" s="1"/>
  <c r="BO2" i="8" s="1"/>
  <c r="BP2" i="8" s="1"/>
  <c r="BQ2" i="8" s="1"/>
  <c r="BR2" i="8" s="1"/>
  <c r="BS2" i="8" s="1"/>
  <c r="BT2" i="8" s="1"/>
  <c r="BU2" i="8" s="1"/>
  <c r="BV2" i="8" s="1"/>
  <c r="BW2" i="8" s="1"/>
  <c r="BX2" i="8" s="1"/>
  <c r="BY2" i="8" s="1"/>
  <c r="BZ2" i="8" s="1"/>
  <c r="CA2" i="8" s="1"/>
  <c r="CB2" i="8" s="1"/>
  <c r="CC2" i="8" s="1"/>
  <c r="CD2" i="8" s="1"/>
  <c r="CE2" i="8" s="1"/>
  <c r="CF2" i="8" s="1"/>
  <c r="CG2" i="8" s="1"/>
  <c r="CH2" i="8" s="1"/>
  <c r="CI2" i="8" s="1"/>
  <c r="CJ2" i="8" s="1"/>
  <c r="CK2" i="8" s="1"/>
  <c r="CL2" i="8" s="1"/>
  <c r="CM2" i="8" s="1"/>
  <c r="CN2" i="8" s="1"/>
  <c r="CO2" i="8" s="1"/>
  <c r="CP2" i="8" s="1"/>
  <c r="CQ2" i="8" s="1"/>
  <c r="CR2" i="8" s="1"/>
  <c r="CS2" i="8" s="1"/>
  <c r="CT2" i="8" s="1"/>
  <c r="CU2" i="8" s="1"/>
  <c r="CV2" i="8" s="1"/>
  <c r="CW2" i="8" s="1"/>
  <c r="CX2" i="8" s="1"/>
  <c r="CY2" i="8" s="1"/>
  <c r="CZ2" i="8" s="1"/>
  <c r="DA2" i="8" s="1"/>
  <c r="DB2" i="8" s="1"/>
  <c r="DC2" i="8" s="1"/>
  <c r="DD2" i="8" s="1"/>
  <c r="DE2" i="8" s="1"/>
  <c r="DF2" i="8" s="1"/>
  <c r="DG2" i="8" s="1"/>
  <c r="DH2" i="8" s="1"/>
  <c r="DI2" i="8" s="1"/>
  <c r="D2" i="8"/>
  <c r="Y16" i="3"/>
  <c r="Z16" i="3"/>
  <c r="Q16" i="3"/>
  <c r="R16" i="3"/>
  <c r="S16" i="3"/>
  <c r="T16" i="3"/>
  <c r="U16" i="3"/>
  <c r="V16" i="3"/>
  <c r="W16" i="3"/>
  <c r="X16" i="3"/>
  <c r="P16" i="3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G487" i="4" l="1"/>
  <c r="G486" i="4" s="1"/>
  <c r="L465" i="4"/>
  <c r="K467" i="4"/>
  <c r="J467" i="4"/>
  <c r="R22" i="8"/>
  <c r="Q22" i="8"/>
  <c r="P22" i="8"/>
  <c r="O22" i="8"/>
  <c r="AI6" i="8"/>
  <c r="N22" i="8"/>
  <c r="M22" i="8"/>
  <c r="L22" i="8"/>
  <c r="K22" i="8"/>
  <c r="J22" i="8"/>
  <c r="I22" i="8"/>
  <c r="H22" i="8"/>
  <c r="G22" i="8"/>
  <c r="F22" i="8"/>
  <c r="E22" i="8"/>
  <c r="D22" i="8"/>
  <c r="C22" i="8"/>
  <c r="H487" i="4" l="1"/>
  <c r="H486" i="4" s="1"/>
  <c r="L486" i="4" s="1"/>
  <c r="L487" i="4" s="1"/>
  <c r="M465" i="4"/>
  <c r="L467" i="4"/>
  <c r="C26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N465" i="4" l="1"/>
  <c r="M467" i="4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X8" i="8"/>
  <c r="CY8" i="8"/>
  <c r="CZ8" i="8"/>
  <c r="DA8" i="8"/>
  <c r="DB8" i="8"/>
  <c r="DC8" i="8"/>
  <c r="DD8" i="8"/>
  <c r="DE8" i="8"/>
  <c r="DF8" i="8"/>
  <c r="DG8" i="8"/>
  <c r="DH8" i="8"/>
  <c r="DI8" i="8"/>
  <c r="F8" i="8"/>
  <c r="DI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O7" i="8"/>
  <c r="DF6" i="8"/>
  <c r="DG6" i="8"/>
  <c r="DH6" i="8"/>
  <c r="DI6" i="8"/>
  <c r="DE6" i="8"/>
  <c r="CT6" i="8"/>
  <c r="CU6" i="8"/>
  <c r="CV6" i="8"/>
  <c r="CW6" i="8"/>
  <c r="CX6" i="8"/>
  <c r="CY6" i="8"/>
  <c r="CZ6" i="8"/>
  <c r="DA6" i="8"/>
  <c r="DB6" i="8"/>
  <c r="DC6" i="8"/>
  <c r="DD6" i="8"/>
  <c r="CS6" i="8"/>
  <c r="CK6" i="8"/>
  <c r="CL6" i="8"/>
  <c r="CM6" i="8"/>
  <c r="CN6" i="8"/>
  <c r="CO6" i="8"/>
  <c r="CP6" i="8"/>
  <c r="CQ6" i="8"/>
  <c r="CR6" i="8"/>
  <c r="CJ6" i="8"/>
  <c r="CH6" i="8"/>
  <c r="CI6" i="8"/>
  <c r="CG6" i="8"/>
  <c r="CF6" i="8"/>
  <c r="BY6" i="8"/>
  <c r="BZ6" i="8"/>
  <c r="CA6" i="8"/>
  <c r="CB6" i="8"/>
  <c r="CC6" i="8"/>
  <c r="CD6" i="8"/>
  <c r="CE6" i="8"/>
  <c r="BX6" i="8"/>
  <c r="BV6" i="8"/>
  <c r="BW6" i="8"/>
  <c r="BU6" i="8"/>
  <c r="BJ6" i="8"/>
  <c r="BK6" i="8"/>
  <c r="BL6" i="8"/>
  <c r="BM6" i="8"/>
  <c r="BN6" i="8"/>
  <c r="BO6" i="8"/>
  <c r="BP6" i="8"/>
  <c r="BQ6" i="8"/>
  <c r="BR6" i="8"/>
  <c r="BS6" i="8"/>
  <c r="BT6" i="8"/>
  <c r="BI6" i="8"/>
  <c r="BA6" i="8"/>
  <c r="BB6" i="8"/>
  <c r="BC6" i="8"/>
  <c r="BD6" i="8"/>
  <c r="BE6" i="8"/>
  <c r="BF6" i="8"/>
  <c r="BG6" i="8"/>
  <c r="BH6" i="8"/>
  <c r="AZ6" i="8"/>
  <c r="AX6" i="8"/>
  <c r="AY6" i="8"/>
  <c r="AW6" i="8"/>
  <c r="AV6" i="8"/>
  <c r="AU6" i="8"/>
  <c r="AO6" i="8"/>
  <c r="AP6" i="8"/>
  <c r="AQ6" i="8"/>
  <c r="AR6" i="8"/>
  <c r="AS6" i="8"/>
  <c r="AT6" i="8"/>
  <c r="AN6" i="8"/>
  <c r="AL6" i="8"/>
  <c r="AM6" i="8"/>
  <c r="AK6" i="8"/>
  <c r="AC6" i="8"/>
  <c r="AD6" i="8"/>
  <c r="AE6" i="8"/>
  <c r="AF6" i="8"/>
  <c r="AG6" i="8"/>
  <c r="AH6" i="8"/>
  <c r="AJ6" i="8"/>
  <c r="AB6" i="8"/>
  <c r="Z6" i="8"/>
  <c r="AA6" i="8"/>
  <c r="Y6" i="8"/>
  <c r="X6" i="8"/>
  <c r="N6" i="8"/>
  <c r="O6" i="8"/>
  <c r="P6" i="8"/>
  <c r="Q6" i="8"/>
  <c r="R6" i="8"/>
  <c r="S6" i="8"/>
  <c r="T6" i="8"/>
  <c r="U6" i="8"/>
  <c r="V6" i="8"/>
  <c r="W6" i="8"/>
  <c r="M6" i="8"/>
  <c r="D6" i="8"/>
  <c r="E6" i="8"/>
  <c r="F6" i="8"/>
  <c r="G6" i="8"/>
  <c r="H6" i="8"/>
  <c r="I6" i="8"/>
  <c r="J6" i="8"/>
  <c r="K6" i="8"/>
  <c r="L6" i="8"/>
  <c r="C6" i="8"/>
  <c r="D3" i="8"/>
  <c r="E3" i="8" s="1"/>
  <c r="F3" i="8" s="1"/>
  <c r="G3" i="8" s="1"/>
  <c r="H3" i="8" s="1"/>
  <c r="I3" i="8" s="1"/>
  <c r="J3" i="8" s="1"/>
  <c r="K3" i="8" s="1"/>
  <c r="L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V3" i="8" s="1"/>
  <c r="BW3" i="8" s="1"/>
  <c r="BX3" i="8" s="1"/>
  <c r="BY3" i="8" s="1"/>
  <c r="BZ3" i="8" s="1"/>
  <c r="CA3" i="8" s="1"/>
  <c r="CB3" i="8" s="1"/>
  <c r="CC3" i="8" s="1"/>
  <c r="CD3" i="8" s="1"/>
  <c r="CE3" i="8" s="1"/>
  <c r="CF3" i="8" s="1"/>
  <c r="CH3" i="8" s="1"/>
  <c r="CI3" i="8" s="1"/>
  <c r="CJ3" i="8" s="1"/>
  <c r="CK3" i="8" s="1"/>
  <c r="CL3" i="8" s="1"/>
  <c r="CM3" i="8" s="1"/>
  <c r="CN3" i="8" s="1"/>
  <c r="CO3" i="8" s="1"/>
  <c r="CP3" i="8" s="1"/>
  <c r="CQ3" i="8" s="1"/>
  <c r="CR3" i="8" s="1"/>
  <c r="CT3" i="8" s="1"/>
  <c r="CU3" i="8" s="1"/>
  <c r="CV3" i="8" s="1"/>
  <c r="CW3" i="8" s="1"/>
  <c r="CX3" i="8" s="1"/>
  <c r="CY3" i="8" s="1"/>
  <c r="CZ3" i="8" s="1"/>
  <c r="DA3" i="8" s="1"/>
  <c r="DB3" i="8" s="1"/>
  <c r="DC3" i="8" s="1"/>
  <c r="DD3" i="8" s="1"/>
  <c r="DF3" i="8" s="1"/>
  <c r="DG3" i="8" s="1"/>
  <c r="DH3" i="8" s="1"/>
  <c r="DI3" i="8" s="1"/>
  <c r="O465" i="4" l="1"/>
  <c r="N467" i="4"/>
  <c r="E326" i="4"/>
  <c r="F326" i="4"/>
  <c r="G326" i="4"/>
  <c r="D326" i="4"/>
  <c r="E331" i="4"/>
  <c r="F331" i="4"/>
  <c r="G331" i="4"/>
  <c r="D331" i="4"/>
  <c r="P465" i="4" l="1"/>
  <c r="O467" i="4"/>
  <c r="Q57" i="3"/>
  <c r="R57" i="3"/>
  <c r="S57" i="3" s="1"/>
  <c r="S58" i="3" s="1"/>
  <c r="W57" i="3"/>
  <c r="W58" i="3" s="1"/>
  <c r="V57" i="3"/>
  <c r="U57" i="3"/>
  <c r="R58" i="3"/>
  <c r="T58" i="3"/>
  <c r="U58" i="3"/>
  <c r="V58" i="3"/>
  <c r="X58" i="3"/>
  <c r="Q58" i="3"/>
  <c r="H204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D201" i="4"/>
  <c r="H205" i="4" s="1"/>
  <c r="W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E200" i="4"/>
  <c r="X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E182" i="4"/>
  <c r="I181" i="4"/>
  <c r="E180" i="4"/>
  <c r="E181" i="4" s="1"/>
  <c r="F180" i="4"/>
  <c r="F181" i="4" s="1"/>
  <c r="G180" i="4"/>
  <c r="G181" i="4" s="1"/>
  <c r="H180" i="4"/>
  <c r="H181" i="4" s="1"/>
  <c r="I180" i="4"/>
  <c r="J180" i="4"/>
  <c r="J181" i="4" s="1"/>
  <c r="K180" i="4"/>
  <c r="K181" i="4" s="1"/>
  <c r="L180" i="4"/>
  <c r="L181" i="4" s="1"/>
  <c r="M180" i="4"/>
  <c r="M181" i="4" s="1"/>
  <c r="N180" i="4"/>
  <c r="N181" i="4" s="1"/>
  <c r="O180" i="4"/>
  <c r="O181" i="4" s="1"/>
  <c r="P180" i="4"/>
  <c r="P181" i="4" s="1"/>
  <c r="Q180" i="4"/>
  <c r="Q181" i="4" s="1"/>
  <c r="R180" i="4"/>
  <c r="R181" i="4" s="1"/>
  <c r="S180" i="4"/>
  <c r="S181" i="4" s="1"/>
  <c r="T180" i="4"/>
  <c r="T181" i="4" s="1"/>
  <c r="U180" i="4"/>
  <c r="U181" i="4" s="1"/>
  <c r="V180" i="4"/>
  <c r="V181" i="4" s="1"/>
  <c r="W180" i="4"/>
  <c r="W181" i="4" s="1"/>
  <c r="X180" i="4"/>
  <c r="X181" i="4" s="1"/>
  <c r="D180" i="4"/>
  <c r="D181" i="4" s="1"/>
  <c r="Q465" i="4" l="1"/>
  <c r="P467" i="4"/>
  <c r="X200" i="4"/>
  <c r="N9" i="3"/>
  <c r="M9" i="3"/>
  <c r="H42" i="4"/>
  <c r="H44" i="4" s="1"/>
  <c r="E44" i="4"/>
  <c r="F44" i="4"/>
  <c r="G44" i="4"/>
  <c r="D44" i="4"/>
  <c r="J44" i="4"/>
  <c r="K44" i="4"/>
  <c r="L44" i="4"/>
  <c r="M44" i="4"/>
  <c r="I44" i="4"/>
  <c r="R465" i="4" l="1"/>
  <c r="Q467" i="4"/>
  <c r="S465" i="4" l="1"/>
  <c r="R467" i="4"/>
  <c r="T465" i="4" l="1"/>
  <c r="S467" i="4"/>
  <c r="U465" i="4" l="1"/>
  <c r="T467" i="4"/>
  <c r="V465" i="4" l="1"/>
  <c r="U467" i="4"/>
  <c r="W465" i="4" l="1"/>
  <c r="V467" i="4"/>
  <c r="X465" i="4" l="1"/>
  <c r="W467" i="4"/>
  <c r="Y465" i="4" l="1"/>
  <c r="X467" i="4"/>
  <c r="Z465" i="4" l="1"/>
  <c r="Y467" i="4"/>
  <c r="AA465" i="4" l="1"/>
  <c r="AA467" i="4" s="1"/>
  <c r="Z467" i="4"/>
</calcChain>
</file>

<file path=xl/sharedStrings.xml><?xml version="1.0" encoding="utf-8"?>
<sst xmlns="http://schemas.openxmlformats.org/spreadsheetml/2006/main" count="482" uniqueCount="364">
  <si>
    <t>주가: 9150원</t>
    <phoneticPr fontId="4" type="noConversion"/>
  </si>
  <si>
    <t>시가총액: 3674억원</t>
    <phoneticPr fontId="4" type="noConversion"/>
  </si>
  <si>
    <t>2014년 고객사였던 NHN이 지분을 인수하여 대주주가 됨.</t>
    <phoneticPr fontId="4" type="noConversion"/>
  </si>
  <si>
    <t>그래서 nhn의 핀테크 사업 한 축을 담당하는 중.</t>
    <phoneticPr fontId="4" type="noConversion"/>
  </si>
  <si>
    <t>기업 개요</t>
    <phoneticPr fontId="4" type="noConversion"/>
  </si>
  <si>
    <t>배당총액</t>
    <phoneticPr fontId="4" type="noConversion"/>
  </si>
  <si>
    <t>배당성향</t>
    <phoneticPr fontId="4" type="noConversion"/>
  </si>
  <si>
    <t>당기순이익</t>
  </si>
  <si>
    <t>(백만원)</t>
    <phoneticPr fontId="4" type="noConversion"/>
  </si>
  <si>
    <t>당기순이익 - 지배주주</t>
  </si>
  <si>
    <t>당기순이익 - 지배주주</t>
    <phoneticPr fontId="4" type="noConversion"/>
  </si>
  <si>
    <t>배당 종류</t>
    <phoneticPr fontId="4" type="noConversion"/>
  </si>
  <si>
    <t>현금배당</t>
    <phoneticPr fontId="4" type="noConversion"/>
  </si>
  <si>
    <t>주식배당</t>
    <phoneticPr fontId="4" type="noConversion"/>
  </si>
  <si>
    <t>둘다</t>
    <phoneticPr fontId="4" type="noConversion"/>
  </si>
  <si>
    <t>분기별 재무데이터 (단위: 일억원)</t>
  </si>
  <si>
    <t>매출액</t>
  </si>
  <si>
    <t>% YoY</t>
  </si>
  <si>
    <t>사업부별 매출액</t>
  </si>
  <si>
    <t>온라인결제 사업부</t>
  </si>
  <si>
    <t>- PG사업부</t>
  </si>
  <si>
    <t>- VAN - On 사업부</t>
  </si>
  <si>
    <t>오프라인결제 사업부</t>
  </si>
  <si>
    <t>프로젝트 사업부 외</t>
  </si>
  <si>
    <t>매출총이익</t>
  </si>
  <si>
    <t>% 매출총이익률</t>
  </si>
  <si>
    <t>영업이익</t>
  </si>
  <si>
    <t>% 영업이익률</t>
  </si>
  <si>
    <t>사업부별 영업이익</t>
  </si>
  <si>
    <t>EBITDA</t>
  </si>
  <si>
    <t>% EBITDA Margin</t>
  </si>
  <si>
    <t>법인세차감전이익</t>
  </si>
  <si>
    <t>% 당기순이익률</t>
  </si>
  <si>
    <t>영업활동으로 인한 현금흐름</t>
  </si>
  <si>
    <t>- 감가상각비</t>
  </si>
  <si>
    <t>투자활동으로 인한 현금흐름</t>
  </si>
  <si>
    <t>- CAPEX (유형자산 투자)</t>
  </si>
  <si>
    <t>재무활동으로 인한 현금흐름</t>
  </si>
  <si>
    <t>자산총계</t>
  </si>
  <si>
    <t>부채총계</t>
  </si>
  <si>
    <t>자본총계</t>
  </si>
  <si>
    <t>자본총계 - 지배주주</t>
  </si>
  <si>
    <t>부채비율 (%)</t>
  </si>
  <si>
    <t>순차입금</t>
  </si>
  <si>
    <t>연도별 재무데이터 (단위: 일억원)</t>
  </si>
  <si>
    <t>PER (배)</t>
  </si>
  <si>
    <t>PBR (배)</t>
  </si>
  <si>
    <t>ROE (%)</t>
  </si>
  <si>
    <t>DPS (원, 보통주 기준)</t>
  </si>
  <si>
    <t>배당수익률 (%)</t>
  </si>
  <si>
    <t>BM</t>
    <phoneticPr fontId="4" type="noConversion"/>
  </si>
  <si>
    <t>사업부문</t>
    <phoneticPr fontId="4" type="noConversion"/>
  </si>
  <si>
    <t>동사는 온라인 결제, 오프라인 결제, 프로젝트 사업부문의 총 3개 사업부 체제로 운영되고 있다.</t>
    <phoneticPr fontId="4" type="noConversion"/>
  </si>
  <si>
    <t>온라인 결제는 PG 서비스와 VAN 서비스를 영위하고 오프라인 결제는 VAN 서비스만 영위한다.</t>
    <phoneticPr fontId="4" type="noConversion"/>
  </si>
  <si>
    <t>프로젝트 사업부란 온라인과 오프라인 시장을 결합, 융합하여 진행하는 다양한 사업들을 이야기한다.</t>
    <phoneticPr fontId="4" type="noConversion"/>
  </si>
  <si>
    <t>기업 복지 솔루션, 키오스크 솔루션이 포함된다.</t>
    <phoneticPr fontId="4" type="noConversion"/>
  </si>
  <si>
    <t>최근에는 오프라인 창업자들을 위한 클라우드 기반의 POS 사업에 진출해 솔루션 보급을 확대하고 있다.</t>
    <phoneticPr fontId="4" type="noConversion"/>
  </si>
  <si>
    <t>최근 3년간 전체 매출액의 92~3%가 온라인 결제 기반인 만큼 온라인 결제 시장이 중요하다.</t>
    <phoneticPr fontId="4" type="noConversion"/>
  </si>
  <si>
    <t>온라인과 오프라인 결제를 합치면 매출액의 98%가 넘는 만큼 프로젝트 사업부문보다 결제액의 규모가 훨씬 중요하다.</t>
    <phoneticPr fontId="4" type="noConversion"/>
  </si>
  <si>
    <t>PG 서비스</t>
    <phoneticPr fontId="4" type="noConversion"/>
  </si>
  <si>
    <t>PG란 payment gateway의 약자이다.</t>
    <phoneticPr fontId="4" type="noConversion"/>
  </si>
  <si>
    <t>말 그대로 결제의 중간 대행 업체 역할을 해주는 서비스를 PG 서비스라고 한다.</t>
    <phoneticPr fontId="4" type="noConversion"/>
  </si>
  <si>
    <t>PG사가 끼어 있는 결제 과정은 다음과 같다.</t>
    <phoneticPr fontId="4" type="noConversion"/>
  </si>
  <si>
    <t>1. 고객이 상점에서 서비스나 재화를 제공 받으며 결제 요청</t>
    <phoneticPr fontId="4" type="noConversion"/>
  </si>
  <si>
    <t>2. 상점은 PG사에 결제 정보를 전달하고 PG사는 카드사나 은행 등에게서 결제액을 전달 받음</t>
    <phoneticPr fontId="4" type="noConversion"/>
  </si>
  <si>
    <t>3. PG사는 수수료를 제외하고 상점에 결제대금 지급</t>
    <phoneticPr fontId="4" type="noConversion"/>
  </si>
  <si>
    <t>4. 나중에 고객은 신용카드 사용 금액을 월별로 내며 정산이 마무리</t>
    <phoneticPr fontId="4" type="noConversion"/>
  </si>
  <si>
    <t>카드사한테 직접 결제 대금을 지급 받으면 되는데 왜 상점들은 굳이 PG사를 껴가며 수수료도 내는 걸까?</t>
    <phoneticPr fontId="4" type="noConversion"/>
  </si>
  <si>
    <t>오프라인 사업장의 경우 실체가 있고 카드사가 이를 확인하기 간편하다.</t>
    <phoneticPr fontId="4" type="noConversion"/>
  </si>
  <si>
    <t>하지만 온라인 사업장은 카드사가 일일이 건전성을 확인하기 힘들다.</t>
    <phoneticPr fontId="4" type="noConversion"/>
  </si>
  <si>
    <t>그래서 PG사가 중간에 들어가 온라인 가맹점들을 보증하여 준다.</t>
    <phoneticPr fontId="4" type="noConversion"/>
  </si>
  <si>
    <t>고객이 주문을 취소했는데 갑자기 온라인 가맹점이 망해버린 경우를 생각하여 보자.</t>
    <phoneticPr fontId="4" type="noConversion"/>
  </si>
  <si>
    <t>이미 카드사는 결제 대금을 지급했는데 이를 되돌려 받을 가맹점은 없어져 버리고 고객은 이미 주문을 취소했기에 신용카드 결제금을 돌려받지 못한다.</t>
    <phoneticPr fontId="4" type="noConversion"/>
  </si>
  <si>
    <t>PG사는 이러한 경우에도 카드사에게 결제대금을 되돌려 준다.</t>
    <phoneticPr fontId="4" type="noConversion"/>
  </si>
  <si>
    <t>온라인 사업장의 부도 리스크를 PG사가 짊어지는 대신 보험료 명목으로 수수료를 수취하는 것이다.</t>
    <phoneticPr fontId="4" type="noConversion"/>
  </si>
  <si>
    <t>또한 온라인 가맹점 입장에서도 직접 모든 카드사와 계약을 맺고 결제를 관리하며 정산 받는 업무를 관리하기 어렵다.</t>
    <phoneticPr fontId="4" type="noConversion"/>
  </si>
  <si>
    <t>그래서 PG사와 한 번 계약을 맺어 여러 카드사와 은행 등과 간편하게 거래를 하게 되는 것이다.</t>
    <phoneticPr fontId="4" type="noConversion"/>
  </si>
  <si>
    <t>PG 서비스와 관련하여 NHN KCP가 매출 인식 하는 항목은 초기 등록비, 연회비, 수수료 3가지이다.</t>
    <phoneticPr fontId="4" type="noConversion"/>
  </si>
  <si>
    <t>초기 등록비와 연회비는 호스팅사 별로 상이하고 이는 다른 PG사들도 마찬가지이다.</t>
    <phoneticPr fontId="4" type="noConversion"/>
  </si>
  <si>
    <t>이러한 온라인 결제 과정의 경우 카드 수수료, PG 수수료 총 2번의 수수료가 수취된다.</t>
    <phoneticPr fontId="4" type="noConversion"/>
  </si>
  <si>
    <t>카드사가 PG사에게 결제 대금을 넘겨줄 때 카드 수수료를 제외하고 넘겨 주고 PG사는 가맹점에게 결제 대금을 넘겨줄 때 PG 수수료를 제외하고 넘겨준다.</t>
    <phoneticPr fontId="4" type="noConversion"/>
  </si>
  <si>
    <t>PG사는 이 수수료들을 전부 매출로 인식하고 카드사가 가져가는 수수료가 매출원가로 잡힌다.</t>
    <phoneticPr fontId="4" type="noConversion"/>
  </si>
  <si>
    <t>따라서 특정 gpm을 절대 넘어갈 수 없는 BM이다.</t>
    <phoneticPr fontId="4" type="noConversion"/>
  </si>
  <si>
    <t>VAN 서비스</t>
    <phoneticPr fontId="4" type="noConversion"/>
  </si>
  <si>
    <t>VAN은 value added network의 약자로 카드사와 상점의 통신을 연결하는 부가가치통신망을 이야기한다.</t>
    <phoneticPr fontId="4" type="noConversion"/>
  </si>
  <si>
    <t>PG가 결제 정산 서비스를 제공했다면 VAN은 가맹점과 카드사를 안전하게 연결해주는 역할을 한다.</t>
    <phoneticPr fontId="4" type="noConversion"/>
  </si>
  <si>
    <t>VAN 서비스는 이상한 거래를 차단하는 승인 업무와 거래 내역을 카드사에게 전송하는 매입 업무 2가지를 한다.</t>
    <phoneticPr fontId="4" type="noConversion"/>
  </si>
  <si>
    <t>승인 업무에서는 고객의 카드가 정상적으로 발급되었는지, 한도는 충분한지를 검토하여 불법적이고 위험한 거래를 차단한다.</t>
    <phoneticPr fontId="4" type="noConversion"/>
  </si>
  <si>
    <t>매입 업무에서는 매출 전표를 카드사에게 전송해 가맹점이 판매대금을 입금 받을 수 있게 한다.</t>
    <phoneticPr fontId="4" type="noConversion"/>
  </si>
  <si>
    <t>VAN사는 카드사에게 수수료를 받고 이것이 매출로 인식된다.</t>
    <phoneticPr fontId="4" type="noConversion"/>
  </si>
  <si>
    <t>예전에는 VAN사와 PG사가 별개의 기업이고 각각 업무를 담당하는 경우가 많았는데 최근에는 한 회사에서 두 업무를 모두 해서 구분이 무의미해지고 있다.</t>
    <phoneticPr fontId="4" type="noConversion"/>
  </si>
  <si>
    <t>Q. PG 서비스와 VAN 서비스의 매출원가 인식은?</t>
    <phoneticPr fontId="4" type="noConversion"/>
  </si>
  <si>
    <t>VAN 시장이 PG 시장에 비해 매우 작기는 하지만 동사 ms가 약 50% 정도이다.</t>
    <phoneticPr fontId="4" type="noConversion"/>
  </si>
  <si>
    <t>따라서 동사의 실적을 예측하기 위해 PG 사업부에 대한 분석이 위주가 되게 된다.</t>
    <phoneticPr fontId="4" type="noConversion"/>
  </si>
  <si>
    <t>온라인 결제 시장</t>
    <phoneticPr fontId="4" type="noConversion"/>
  </si>
  <si>
    <t>그리고 PG사를 끼지 않을 경우 자체 PG 서비스를 구축하던가 무통장 입금만 받아야 하는데 이 과정에서 고객들이 결제 경험이 불편해 이탈할 가능성이 높아진다.</t>
    <phoneticPr fontId="4" type="noConversion"/>
  </si>
  <si>
    <t>1. 코로나로 인한 온라인 결제액이 크게 증가하며 매출액이 늘었고 밸류 리레이팅이 되며 per가 많이 오름</t>
    <phoneticPr fontId="4" type="noConversion"/>
  </si>
  <si>
    <t>2. C-커머스의 거래대금 증가 기대감이 붙었다가 예상보다 느린 성장세에 제자리로</t>
    <phoneticPr fontId="4" type="noConversion"/>
  </si>
  <si>
    <t>A1. PG 서비스는 카드사가 가져가는 수수료와 PG사가 가져가는 수수료 모두 매출로 인식되고 이 중 카드사가 가져가는 수수료는 매출원가로 인식된다.</t>
    <phoneticPr fontId="4" type="noConversion"/>
  </si>
  <si>
    <t>A2. VAN 서비스는 카드사에서 카드 수수료 중 일부를 VAN 수수료로 떼어주고 이것이 매출로 인식된다. 그리고 매출원가는 PG처럼 인식되는 건 없고 기타 부대비용이 잡힌다.</t>
    <phoneticPr fontId="4" type="noConversion"/>
  </si>
  <si>
    <t>Q. 가맹점들이 PG와 VAN을 무조건 같이 쓰는 건가요?</t>
    <phoneticPr fontId="4" type="noConversion"/>
  </si>
  <si>
    <t>A. 온라인 결제의 경우 PG 서비스와 VAN 서비스를 무조건 같이 쓰게됨. 오프라인은 VAN 서비스만 이용하고.</t>
    <phoneticPr fontId="4" type="noConversion"/>
  </si>
  <si>
    <t>매출원가 관련해서는 PG 서비스와 같은 건 없고 부대비용이 잡히게 된다.</t>
    <phoneticPr fontId="4" type="noConversion"/>
  </si>
  <si>
    <t>동사 또한 PG와 VAN 업무를 모두 하고 있고 IR 통화 결과 온라인 결제의 경우 PG 서비스와 VAN 서비스를 따로 이용하는 경우는 없다고 한다.</t>
    <phoneticPr fontId="4" type="noConversion"/>
  </si>
  <si>
    <t>PG와 VAN이 비슷한 업무를 취급하고 고객사가 별개가 아니며 VAN이 PG 서비스를 위한 묶음 상품 정도라 결국 메인 사업부는 매출 규모가 훨씬 큰 PG이다.</t>
    <phoneticPr fontId="4" type="noConversion"/>
  </si>
  <si>
    <t>1Q19</t>
    <phoneticPr fontId="4" type="noConversion"/>
  </si>
  <si>
    <t>2Q19</t>
    <phoneticPr fontId="4" type="noConversion"/>
  </si>
  <si>
    <t>3Q19</t>
    <phoneticPr fontId="4" type="noConversion"/>
  </si>
  <si>
    <t>4Q19</t>
    <phoneticPr fontId="4" type="noConversion"/>
  </si>
  <si>
    <t>1Q20</t>
    <phoneticPr fontId="4" type="noConversion"/>
  </si>
  <si>
    <t>2Q20</t>
    <phoneticPr fontId="4" type="noConversion"/>
  </si>
  <si>
    <t>3Q20</t>
    <phoneticPr fontId="4" type="noConversion"/>
  </si>
  <si>
    <t>4Q20</t>
    <phoneticPr fontId="4" type="noConversion"/>
  </si>
  <si>
    <t>1Q21</t>
    <phoneticPr fontId="4" type="noConversion"/>
  </si>
  <si>
    <t>2Q21</t>
    <phoneticPr fontId="4" type="noConversion"/>
  </si>
  <si>
    <t>3Q21</t>
    <phoneticPr fontId="4" type="noConversion"/>
  </si>
  <si>
    <t>4Q21</t>
    <phoneticPr fontId="4" type="noConversion"/>
  </si>
  <si>
    <t>1Q22</t>
    <phoneticPr fontId="4" type="noConversion"/>
  </si>
  <si>
    <t>2Q22</t>
    <phoneticPr fontId="4" type="noConversion"/>
  </si>
  <si>
    <t>3Q22</t>
    <phoneticPr fontId="4" type="noConversion"/>
  </si>
  <si>
    <t>4Q22</t>
    <phoneticPr fontId="4" type="noConversion"/>
  </si>
  <si>
    <t>1Q23</t>
    <phoneticPr fontId="4" type="noConversion"/>
  </si>
  <si>
    <t>2Q23</t>
    <phoneticPr fontId="4" type="noConversion"/>
  </si>
  <si>
    <t>3Q23</t>
    <phoneticPr fontId="4" type="noConversion"/>
  </si>
  <si>
    <t>4Q23</t>
    <phoneticPr fontId="4" type="noConversion"/>
  </si>
  <si>
    <t>1Q24</t>
    <phoneticPr fontId="4" type="noConversion"/>
  </si>
  <si>
    <t>NHN KCP 거래액</t>
    <phoneticPr fontId="4" type="noConversion"/>
  </si>
  <si>
    <t>국내 거래액 (조 원)</t>
    <phoneticPr fontId="4" type="noConversion"/>
  </si>
  <si>
    <t>해외 거래액 (조 원)</t>
    <phoneticPr fontId="4" type="noConversion"/>
  </si>
  <si>
    <t>국내 비중</t>
    <phoneticPr fontId="4" type="noConversion"/>
  </si>
  <si>
    <t>해외 비중</t>
    <phoneticPr fontId="4" type="noConversion"/>
  </si>
  <si>
    <t>국내 QOQ</t>
    <phoneticPr fontId="4" type="noConversion"/>
  </si>
  <si>
    <t>국내 온라인 거래액</t>
    <phoneticPr fontId="4" type="noConversion"/>
  </si>
  <si>
    <t>QOQ</t>
    <phoneticPr fontId="4" type="noConversion"/>
  </si>
  <si>
    <t>동사 비중</t>
    <phoneticPr fontId="4" type="noConversion"/>
  </si>
  <si>
    <t>해외 가맹점들은 낮은 수수료율보다 안정적인 PG 서비스를 위한 기술과 노하우를 선호</t>
    <phoneticPr fontId="4" type="noConversion"/>
  </si>
  <si>
    <t>따라서 국내 가맹점들보다 마진율이 좋음</t>
    <phoneticPr fontId="4" type="noConversion"/>
  </si>
  <si>
    <t>해외 비중이 19년도부터 급격히 증가</t>
    <phoneticPr fontId="4" type="noConversion"/>
  </si>
  <si>
    <t>이는 19년도부터 애플 앱스토어의 독점 PG사로 동사가 선정되었기 때문</t>
    <phoneticPr fontId="4" type="noConversion"/>
  </si>
  <si>
    <t>그 이후 테슬라, 익스피디아 등 다양한 해외 가맹점들이 추가</t>
    <phoneticPr fontId="4" type="noConversion"/>
  </si>
  <si>
    <t>NHN 국내 거래액과 전체 국내 거래액의 상관 관계</t>
    <phoneticPr fontId="4" type="noConversion"/>
  </si>
  <si>
    <t>NHN 국내 거래액과 전체 국내 거래액의 상관 계수가 0.98로 이는 매우 상관 관계가 높은 상황이다.</t>
    <phoneticPr fontId="4" type="noConversion"/>
  </si>
  <si>
    <t>따라서 동사의 수익성은 국내 온라인 시장의 규모에 매우 큰 영향을 받는 다고 해석할 수 있다.</t>
    <phoneticPr fontId="4" type="noConversion"/>
  </si>
  <si>
    <t>동사 비중의 표준 편차</t>
    <phoneticPr fontId="4" type="noConversion"/>
  </si>
  <si>
    <t>이는 동사의 ms가 큰 변동 없이 비슷하기 때문이다.</t>
    <phoneticPr fontId="4" type="noConversion"/>
  </si>
  <si>
    <t>동사의 거래액이 전체 거래액에서 차지하는 비율의 표준편차를 구해보면 0.9%로 큰 변화가 없는 것을 알 수 있다.</t>
    <phoneticPr fontId="4" type="noConversion"/>
  </si>
  <si>
    <t>그리고 비중 자체도 큰 폭은 아니지만 증가하는 추세라 ms가 떨어져 수익성이 악화될 가능성은 적어 보인다.</t>
    <phoneticPr fontId="4" type="noConversion"/>
  </si>
  <si>
    <t>다른 PG사와의 비교</t>
    <phoneticPr fontId="4" type="noConversion"/>
  </si>
  <si>
    <t>시장 점유율과 관련해서는 2020년 이후로 제대로 된 비교 자료가 없다.</t>
    <phoneticPr fontId="4" type="noConversion"/>
  </si>
  <si>
    <t>커머스 업종 자체가 거래액 공개가 잘 안되고 트래킹이 어렵기 때문이다.</t>
    <phoneticPr fontId="4" type="noConversion"/>
  </si>
  <si>
    <t>다만 뉴스나 동사 사업보고서를 보면 큰 비중 차이는 없는 것 같다.</t>
    <phoneticPr fontId="4" type="noConversion"/>
  </si>
  <si>
    <t>투자포인트에 메인이 되는 PG시장의 경우 3사가 대부분의 파이를 나눠먹는 구조</t>
    <phoneticPr fontId="4" type="noConversion"/>
  </si>
  <si>
    <t>최근에는 NHN KCP와 토스 페이먼츠가 1위 자리를 놓고 다투는 중이다.</t>
    <phoneticPr fontId="4" type="noConversion"/>
  </si>
  <si>
    <t>*LG U+는 토스에 인수 당해 토스페이먼츠가 됨.</t>
    <phoneticPr fontId="4" type="noConversion"/>
  </si>
  <si>
    <t>국내 사업장의 경우 PG사를 선정하는데 고려하는 것은 크게 지원 결제수단과 수수료 2가지 이다.</t>
    <phoneticPr fontId="4" type="noConversion"/>
  </si>
  <si>
    <t>PG사 수수료는 결제수단 별로 차이가 있지만 위의 표는 대충 평균 정도 한 것 같으니 정확한 수치보단 비교에 주목하자.</t>
    <phoneticPr fontId="4" type="noConversion"/>
  </si>
  <si>
    <t>대부분 수수료가 비슷비슷하고 네이버 페이가 조금 낮은 편이다.</t>
    <phoneticPr fontId="4" type="noConversion"/>
  </si>
  <si>
    <t>하지만 네이버 페이는 결제 수단이 다양하지 않아 최선의 선택지가 아니다.</t>
    <phoneticPr fontId="4" type="noConversion"/>
  </si>
  <si>
    <t>우리의 결제 경험을 돌이켜 보면 대부분 카드 결제를 하게 된다.</t>
    <phoneticPr fontId="4" type="noConversion"/>
  </si>
  <si>
    <t>네이버 페이 포인트를 생각하고 네이버 페이 결제를 하는 경우도 있지만 실제로 신용카드 결제액은 전체 온라인 거래액의 50%라고 한다.</t>
    <phoneticPr fontId="4" type="noConversion"/>
  </si>
  <si>
    <t>그럼 가맹점들 입장에서 당연히 PG사를 이용할 수 밖에 없는 것이다.</t>
    <phoneticPr fontId="4" type="noConversion"/>
  </si>
  <si>
    <t>동사의 경우 결제 수단을 다양하게 지원하고 수수료도 비슷한 수준이라 경쟁에서 밀릴 이유가 없다는 것을 확인할 수 있다.</t>
    <phoneticPr fontId="4" type="noConversion"/>
  </si>
  <si>
    <t>토스페이먼츠는 비상장사라 투자할 수 있는 PG사는 동사, KG이니시스, 나이스정보통신, 헥토파이낸셜이 있다.</t>
    <phoneticPr fontId="4" type="noConversion"/>
  </si>
  <si>
    <t>동사 매출을 보면 결제 관련 사업에 몰려 있어 투자 아이디어를 살리기는 좋다.</t>
    <phoneticPr fontId="4" type="noConversion"/>
  </si>
  <si>
    <t>하지만 과거 할리스커피, KFC 등 본업과 무관한 M&amp;A를 진행한 이력이 있어 주주환원 관점에서 좋지 않다.</t>
    <phoneticPr fontId="4" type="noConversion"/>
  </si>
  <si>
    <t>실제로 시장에서 디스카운트 되고 있다.</t>
    <phoneticPr fontId="4" type="noConversion"/>
  </si>
  <si>
    <t>현재 동사는 per 9 정도이고 KG 이니시스는 4 정도이다.</t>
    <phoneticPr fontId="4" type="noConversion"/>
  </si>
  <si>
    <t>결제업에서 동사와 같이 꾸준히 EPS는 증가하겠지만 멀티플 관점에서 디스카운트를 받을 가능성이 매우 높다.</t>
    <phoneticPr fontId="4" type="noConversion"/>
  </si>
  <si>
    <t>코로나로 인한 온라인 결제 시장 리레이팅 당시 동사는 per이 3배 가까이 올랐지만 kg 이니시스는 2배도 못 올랐다.</t>
    <phoneticPr fontId="4" type="noConversion"/>
  </si>
  <si>
    <t>KG 이니시스 (시총 3003억원)</t>
    <phoneticPr fontId="4" type="noConversion"/>
  </si>
  <si>
    <t>나이스정보통신 (시총 2095억원)</t>
    <phoneticPr fontId="4" type="noConversion"/>
  </si>
  <si>
    <t>나이스 정보통신의 PG 사업부문은 NICE 페이먼츠에서 담당한다.</t>
    <phoneticPr fontId="4" type="noConversion"/>
  </si>
  <si>
    <t>이는 나이스정보통신 매출액의 57.8%이다.(2023년도 사업보고서 기준)</t>
    <phoneticPr fontId="4" type="noConversion"/>
  </si>
  <si>
    <t>나이스정보통신의 주력 사업부는 PG와 VAN이다.</t>
    <phoneticPr fontId="4" type="noConversion"/>
  </si>
  <si>
    <t>NHN KCP가 온라인 VAN 점유율이 높은것에 비해 나이스정보통신은 오프라인 시장에서 점유율이 높다.</t>
    <phoneticPr fontId="4" type="noConversion"/>
  </si>
  <si>
    <t>그래서 나이스정보통신의 전체 VAN 시장 점유율이 27.7%로 업계 1위이다.</t>
    <phoneticPr fontId="4" type="noConversion"/>
  </si>
  <si>
    <t>그리고 우리가 결제를 할 때 카드사와 관계없이 하나의 단말기로 결제 되도록 하는 것도 van 업무의 역할이다.</t>
    <phoneticPr fontId="4" type="noConversion"/>
  </si>
  <si>
    <t>van 서비스 등장 이전에는 카드사 별로 결제 단말기가 모두 달랐다.</t>
    <phoneticPr fontId="4" type="noConversion"/>
  </si>
  <si>
    <t>하지만 van 시장 규모는 PG 시장 규모에 미미한 편이고 이는 두 회사의 매출액 차이에서 확인할 수 있다.</t>
    <phoneticPr fontId="4" type="noConversion"/>
  </si>
  <si>
    <t>NICE정보통신</t>
  </si>
  <si>
    <t>NICE페이먼츠</t>
  </si>
  <si>
    <t>씨유엔</t>
  </si>
  <si>
    <t>제이티넷</t>
  </si>
  <si>
    <t>오케이포스</t>
  </si>
  <si>
    <t>웨이브포스 (구. 포스뱅크솔루션즈)</t>
  </si>
  <si>
    <t>카드조회단말기</t>
    <phoneticPr fontId="4" type="noConversion"/>
  </si>
  <si>
    <t>전체 매출액</t>
    <phoneticPr fontId="4" type="noConversion"/>
  </si>
  <si>
    <t>투자포인트 관련 매출액</t>
    <phoneticPr fontId="4" type="noConversion"/>
  </si>
  <si>
    <t>상품매출 - 결제단말기</t>
    <phoneticPr fontId="4" type="noConversion"/>
  </si>
  <si>
    <t>용역매출 - VAN, TRS</t>
    <phoneticPr fontId="4" type="noConversion"/>
  </si>
  <si>
    <t>중개수수료 - PG</t>
    <phoneticPr fontId="4" type="noConversion"/>
  </si>
  <si>
    <t>카드조회서비스 - VAN</t>
    <phoneticPr fontId="4" type="noConversion"/>
  </si>
  <si>
    <t>PT. IONPAY NETWORKS - PG</t>
    <phoneticPr fontId="4" type="noConversion"/>
  </si>
  <si>
    <t>NICE TECH CENTER VIETNAM - PG</t>
    <phoneticPr fontId="4" type="noConversion"/>
  </si>
  <si>
    <t>투자포인트인 온라인 결제 시장의 성장과 관련한 사업부문인 PG 매출만 찍어보면 다음과 같다.</t>
    <phoneticPr fontId="4" type="noConversion"/>
  </si>
  <si>
    <t>NHN KCP의 PG, 관련 매출액은 다음과 같다.</t>
    <phoneticPr fontId="4" type="noConversion"/>
  </si>
  <si>
    <t>헥토파이낸셜 (시총: 1952억원)</t>
    <phoneticPr fontId="4" type="noConversion"/>
  </si>
  <si>
    <t>NHN KCP가 나이스정보통신보다 온라인 결제 관련 매출액이 많다.</t>
    <phoneticPr fontId="4" type="noConversion"/>
  </si>
  <si>
    <t>나이스 정보통신도 온라인 결제액 증가라는 투자 아이디어에 나쁘지 않은 BM을 가지고 있지만 오프라인 VAN 비중이 높다는 점에서 NHN KCP보다는 아쉬운 것 같다.</t>
    <phoneticPr fontId="4" type="noConversion"/>
  </si>
  <si>
    <t>오프라인 결제 시장과 온라인 결제 시장은 다른 시장이므로 온라인 결제액 증가라는 투자포인트에 대해서는 NHN KCP가 더 적합합 회사로 보인다.</t>
    <phoneticPr fontId="4" type="noConversion"/>
  </si>
  <si>
    <t>나이스 정보통신의 PER는 5.9로 NHN KCP 9.5에 비해 낮은데 나이스정보통신의 주가 변동성이 더 크고 온라인 결제 익스포저가 적은 걸 감안하면 적절한 반영인 것 같다.</t>
    <phoneticPr fontId="4" type="noConversion"/>
  </si>
  <si>
    <t>간편 현금결제는 최초 1회 계좌 정보 등록 후 비밀번호나 지문인식과 같은 간편한 인증 방법을 이용하는 결제 수단</t>
    <phoneticPr fontId="4" type="noConversion"/>
  </si>
  <si>
    <t>동사 ms가 국내 90% 정도</t>
    <phoneticPr fontId="4" type="noConversion"/>
  </si>
  <si>
    <t>수수료는 건당 정액제로 받게 된다.</t>
    <phoneticPr fontId="4" type="noConversion"/>
  </si>
  <si>
    <t>가상 계좌는 주로 세금 및 공과금 징수에 사용되는 결제 수단</t>
    <phoneticPr fontId="4" type="noConversion"/>
  </si>
  <si>
    <t>동사 ms가 국내 70%</t>
    <phoneticPr fontId="4" type="noConversion"/>
  </si>
  <si>
    <t>헥토파이낸셜의 경우 PG ms는 작지만 꾸준히 늘고 있고 간편 현금결제 ms가 높아 NHN KCP와 같이 온라인 결제액이 늘어날 때 수혜를 받는다고 생각한다.</t>
    <phoneticPr fontId="4" type="noConversion"/>
  </si>
  <si>
    <t>따라서 NHN KCP와 같이 top pick으로 제시한다.</t>
    <phoneticPr fontId="4" type="noConversion"/>
  </si>
  <si>
    <t>철저한 내수 시장</t>
    <phoneticPr fontId="4" type="noConversion"/>
  </si>
  <si>
    <t>해외에도 규모가 큰 PSP(결제 서비스 공급 업체)는 매우 많다.</t>
    <phoneticPr fontId="4" type="noConversion"/>
  </si>
  <si>
    <t>대표적으로 paypal, adyen 등의 업체도 있고 아마존이나 애플 등 큰 규모의 회사들은 자체 결제 시스템을 구축하기도 한다.</t>
    <phoneticPr fontId="4" type="noConversion"/>
  </si>
  <si>
    <t>하지만 해외 기업들이 국내를 진출할 때 국내 PG 업체를 끼는 이유는 외국환거래법에 있다.</t>
    <phoneticPr fontId="4" type="noConversion"/>
  </si>
  <si>
    <t>외국환거래법에서는 거주자와 비거주자를 구분하여 외환과 관련한 제한을 다르게 둔다.</t>
    <phoneticPr fontId="4" type="noConversion"/>
  </si>
  <si>
    <t xml:space="preserve">비거주자: 거주자로 분류된 이외의 개인 또는 법인을 칭함. </t>
    <phoneticPr fontId="4" type="noConversion"/>
  </si>
  <si>
    <t xml:space="preserve">거주자: 국내에 주소 또는 거소를 둔 개인과 대한민국 내 주된 사무소를 둔 법인. </t>
    <phoneticPr fontId="4" type="noConversion"/>
  </si>
  <si>
    <t>이러한 기준에 따라 분류된 비거주자는 국내계좌 개설 시 입출금, 이체한도 등의 제약을 받게 된다.</t>
    <phoneticPr fontId="4" type="noConversion"/>
  </si>
  <si>
    <t>비거주자의 국내 계좌는 크게 2종류로 구분된다.</t>
    <phoneticPr fontId="4" type="noConversion"/>
  </si>
  <si>
    <t xml:space="preserve">1) 비거주자 원화계정: 이자를 제외한 금액의 대외 송금에 제약이 많음. </t>
    <phoneticPr fontId="4" type="noConversion"/>
  </si>
  <si>
    <t>외화로의 인출 허용 x.</t>
    <phoneticPr fontId="4" type="noConversion"/>
  </si>
  <si>
    <t xml:space="preserve">2) 비거주자 자유원계정: 입출금 거래 제한. </t>
    <phoneticPr fontId="4" type="noConversion"/>
  </si>
  <si>
    <t>자유로운 해외 송금</t>
    <phoneticPr fontId="4" type="noConversion"/>
  </si>
  <si>
    <r>
      <t xml:space="preserve">OECD 38개국 중 법인세율 5위인 </t>
    </r>
    <r>
      <rPr>
        <sz val="12"/>
        <color theme="1"/>
        <rFont val="맑은 고딕"/>
        <family val="3"/>
        <charset val="129"/>
        <scheme val="minor"/>
      </rPr>
      <t>국내에 해외기업이 원화계좌의 자유로운 사용을 위해 법인을 설치하고 거주자 지위를 취득할 유인은 매우 낮다.</t>
    </r>
    <phoneticPr fontId="4" type="noConversion"/>
  </si>
  <si>
    <t>이러한 이유로 해외 기업은 제약을 받지 않고 원화계좌를 자유로운 사용을 위해서는 국내에 법인 및 지점을 설치해서 '거주자'의 지위를 취득해야 한다.</t>
    <phoneticPr fontId="4" type="noConversion"/>
  </si>
  <si>
    <r>
      <t xml:space="preserve">즉, 법인세율을 고려했을 때 </t>
    </r>
    <r>
      <rPr>
        <sz val="12"/>
        <color theme="1"/>
        <rFont val="맑은 고딕"/>
        <family val="3"/>
        <charset val="129"/>
        <scheme val="minor"/>
      </rPr>
      <t>결제의 편리성을 위해 해외기업이 국내에 법인을 설립할 가능성은 미약하다.</t>
    </r>
    <phoneticPr fontId="4" type="noConversion"/>
  </si>
  <si>
    <t>따라서 해외 기업이 국내 시장에 진출할 때 결제 서비스를 위해 국내 업체들을 이용할 수 밖에 없는 구조이다.</t>
    <phoneticPr fontId="4" type="noConversion"/>
  </si>
  <si>
    <t>국내 업체보다 훨씬 큰 규모의 경제를 실현한 해외 업체들의 침투에 대한 우려는 불필요하다는 뜻이다.</t>
    <phoneticPr fontId="4" type="noConversion"/>
  </si>
  <si>
    <t>투자 포인트</t>
    <phoneticPr fontId="4" type="noConversion"/>
  </si>
  <si>
    <t>꾸준히 성장하는 국내 온라인 결제 시장</t>
  </si>
  <si>
    <t>NHN KCP 월봉 종가</t>
    <phoneticPr fontId="4" type="noConversion"/>
  </si>
  <si>
    <t>월별 국내 온라인 거래액 (조 원)</t>
    <phoneticPr fontId="4" type="noConversion"/>
  </si>
  <si>
    <t>NHN KCP per</t>
    <phoneticPr fontId="4" type="noConversion"/>
  </si>
  <si>
    <t>nhn주식 수</t>
    <phoneticPr fontId="4" type="noConversion"/>
  </si>
  <si>
    <t>22.04~</t>
    <phoneticPr fontId="4" type="noConversion"/>
  </si>
  <si>
    <t>21.12~</t>
    <phoneticPr fontId="4" type="noConversion"/>
  </si>
  <si>
    <t>21.04~</t>
    <phoneticPr fontId="4" type="noConversion"/>
  </si>
  <si>
    <t>19.04~</t>
    <phoneticPr fontId="4" type="noConversion"/>
  </si>
  <si>
    <t>18.11~</t>
    <phoneticPr fontId="4" type="noConversion"/>
  </si>
  <si>
    <t>18.04~</t>
    <phoneticPr fontId="4" type="noConversion"/>
  </si>
  <si>
    <t>18.01~</t>
    <phoneticPr fontId="4" type="noConversion"/>
  </si>
  <si>
    <t>17.04~</t>
    <phoneticPr fontId="4" type="noConversion"/>
  </si>
  <si>
    <t>16.12~</t>
    <phoneticPr fontId="4" type="noConversion"/>
  </si>
  <si>
    <t>온라인 거래액 yoy</t>
    <phoneticPr fontId="4" type="noConversion"/>
  </si>
  <si>
    <t>온라인 거래액 qoq</t>
    <phoneticPr fontId="4" type="noConversion"/>
  </si>
  <si>
    <t>분기별 국내 온라인 거래액</t>
    <phoneticPr fontId="4" type="noConversion"/>
  </si>
  <si>
    <t>분기별 NHN KCP 영업이익</t>
    <phoneticPr fontId="4" type="noConversion"/>
  </si>
  <si>
    <t>분기별로 국내 온라인 쇼핑 거래액은 꾸준히 증가 하고 있다.</t>
    <phoneticPr fontId="4" type="noConversion"/>
  </si>
  <si>
    <t>이에 따라 동사의 영업이익도 꾸준히 증가하는 추세이다.</t>
    <phoneticPr fontId="4" type="noConversion"/>
  </si>
  <si>
    <t>따라서 앞으로 국내 온라인 쇼핑 시장이 커질 때에도 고스란히 동사의 EPS가 증가할 것이라고 생각할 수 있다.</t>
    <phoneticPr fontId="4" type="noConversion"/>
  </si>
  <si>
    <t>하지만 국내 거래액의 증감 추세와 동사 per은 큰 관련이 없는 것으로 확인된다.</t>
    <phoneticPr fontId="4" type="noConversion"/>
  </si>
  <si>
    <t>특정 사건이 있을 때마다 PER은 크게 오르는데 실제로 국내 거래액은 크게 오르지는 않는다.</t>
    <phoneticPr fontId="4" type="noConversion"/>
  </si>
  <si>
    <t>분기별 PER</t>
    <phoneticPr fontId="4" type="noConversion"/>
  </si>
  <si>
    <t>PER 오른 이유들</t>
    <phoneticPr fontId="4" type="noConversion"/>
  </si>
  <si>
    <t>2024.01 알리, 테무 가맹점 도입으로 C커머스 기대감 11x -&gt; 15x</t>
    <phoneticPr fontId="4" type="noConversion"/>
  </si>
  <si>
    <t>2021.09 구글플레이스토어, 디즈니플러스를 고객사로 선정 26x -&gt; 36x</t>
    <phoneticPr fontId="4" type="noConversion"/>
  </si>
  <si>
    <t>2020.03 코로나 19로 인한 온라인 결제 증가 기대감 16x -&gt; 40x</t>
    <phoneticPr fontId="4" type="noConversion"/>
  </si>
  <si>
    <t>2014.08 NHN 엔터의 인수로 인해 밸류 리레이팅 11x -&gt; 39x</t>
    <phoneticPr fontId="4" type="noConversion"/>
  </si>
  <si>
    <t>2019.03 카드사 수수료 인상 우려 해소 9x -&gt; 17x</t>
    <phoneticPr fontId="4" type="noConversion"/>
  </si>
  <si>
    <t>위의 이슈가 있는 동안 PER은 각각 40%, 40%, 150%, 100%, 250% 정도 올랐다.</t>
    <phoneticPr fontId="4" type="noConversion"/>
  </si>
  <si>
    <t>실제로 영업이익이 오른건 Per 증가보다 훨씬 적다</t>
    <phoneticPr fontId="4" type="noConversion"/>
  </si>
  <si>
    <t>21년도 9월의 해외 고객사 선정으로 인해 22년도의 연간 영업이익 증가분은 2%이다.</t>
    <phoneticPr fontId="4" type="noConversion"/>
  </si>
  <si>
    <t>코로나로 인한 온라인 결제로 2019년 영업이익 대비 2021년까지 35% 증가했다.</t>
    <phoneticPr fontId="4" type="noConversion"/>
  </si>
  <si>
    <t>시장은 실제 영업이익 증가분보다훨씬 PER을 높게 올려줌을 확인할 수 있다.</t>
    <phoneticPr fontId="4" type="noConversion"/>
  </si>
  <si>
    <t>따라서 동사의 EPS는 국내 온라인 거래액 증가에 따라 꾸준히 오를 것이므로 밸류 하단인 지금 담아뒀다가 리레이팅 구간에서 일부 매도하는 전략이 잘 통할 것으로 보인다.</t>
    <phoneticPr fontId="4" type="noConversion"/>
  </si>
  <si>
    <t>밸류에이션</t>
    <phoneticPr fontId="4" type="noConversion"/>
  </si>
  <si>
    <t>동사의 PG 매출액에는 카드사에 내는 수수료가 매출원가로 잡혀 포함된다.</t>
    <phoneticPr fontId="4" type="noConversion"/>
  </si>
  <si>
    <t>그래서 매출액을 직접 추정하지 않고 영업이익을 추정해보겠다.</t>
    <phoneticPr fontId="4" type="noConversion"/>
  </si>
  <si>
    <t>월별로 국내 온라인 거래액은 왼쪽 그래프를 보면 알 수 있듯이 꾸준히 우상향 해왔다.</t>
    <phoneticPr fontId="4" type="noConversion"/>
  </si>
  <si>
    <t>개월 수를 X, 월별 국내 온라인 거래액을 Y라 하면 다음의 관계가 성립한다.</t>
    <phoneticPr fontId="4" type="noConversion"/>
  </si>
  <si>
    <t>이때 2015년 3월을 1월, 2024년 5월을 111월이라 불러 시간축을 만들었다.</t>
    <phoneticPr fontId="4" type="noConversion"/>
  </si>
  <si>
    <t>Y=0.1622X + 2.8255</t>
    <phoneticPr fontId="4" type="noConversion"/>
  </si>
  <si>
    <t>상관계수는 0.9814로 매우매우 높은 편이다.</t>
    <phoneticPr fontId="4" type="noConversion"/>
  </si>
  <si>
    <t>이 정보들을 토대로 2024년과 2025년의 데이터들을 예측해보면 다음과 같다.</t>
    <phoneticPr fontId="4" type="noConversion"/>
  </si>
  <si>
    <t xml:space="preserve">해외비중이 과거에 비해 많이 늘었기에 국내 거래액만 보면 안되지만 해외 또한 국내와 비슷한 추세로 온라인 결제 시장이 성장했다고 보고 밸류에이션을 하겠다. </t>
    <phoneticPr fontId="4" type="noConversion"/>
  </si>
  <si>
    <t>월별 국내 거래액 (조 원)</t>
    <phoneticPr fontId="4" type="noConversion"/>
  </si>
  <si>
    <t>여기부터는 예측치</t>
    <phoneticPr fontId="4" type="noConversion"/>
  </si>
  <si>
    <t>1Q24</t>
    <phoneticPr fontId="4" type="noConversion"/>
  </si>
  <si>
    <t>2Q24</t>
    <phoneticPr fontId="4" type="noConversion"/>
  </si>
  <si>
    <t>3Q24</t>
    <phoneticPr fontId="4" type="noConversion"/>
  </si>
  <si>
    <t>4Q24</t>
    <phoneticPr fontId="4" type="noConversion"/>
  </si>
  <si>
    <t>1Q25</t>
    <phoneticPr fontId="4" type="noConversion"/>
  </si>
  <si>
    <t>2Q25</t>
    <phoneticPr fontId="4" type="noConversion"/>
  </si>
  <si>
    <t>3Q25</t>
    <phoneticPr fontId="4" type="noConversion"/>
  </si>
  <si>
    <t>4Q25</t>
    <phoneticPr fontId="4" type="noConversion"/>
  </si>
  <si>
    <t>분기별 거래액 (조 원)</t>
    <phoneticPr fontId="4" type="noConversion"/>
  </si>
  <si>
    <t>2024E</t>
    <phoneticPr fontId="4" type="noConversion"/>
  </si>
  <si>
    <t>2025E</t>
    <phoneticPr fontId="4" type="noConversion"/>
  </si>
  <si>
    <t>당기순이익/영업이익</t>
    <phoneticPr fontId="4" type="noConversion"/>
  </si>
  <si>
    <t>당기순이익 (억 원)</t>
    <phoneticPr fontId="4" type="noConversion"/>
  </si>
  <si>
    <t>영업이익 (억 원)</t>
    <phoneticPr fontId="4" type="noConversion"/>
  </si>
  <si>
    <t>하지만 투자 아이디어 자체가 꾸준히 증가하는 온라인 결제 시장 속 동반 상승하는 EPS 였으므로 꾸준히 모아가다가 PER이 과하게 높아졌을 때 조금씩 매도하는 전략을 사용하면 포트폴리오에서 안전하게 한 자리 차지할 수 있을 것이라 생각한다.</t>
    <phoneticPr fontId="4" type="noConversion"/>
  </si>
  <si>
    <t>분기별 온라인 결제 영업이익</t>
    <phoneticPr fontId="4" type="noConversion"/>
  </si>
  <si>
    <t>우선 분기별 국내거래액을 X, 분기별 동사의 온라인 결제 사업부문 영업이익을 Y라 하면 다음과 같은 관계가 성립한다.</t>
    <phoneticPr fontId="4" type="noConversion"/>
  </si>
  <si>
    <t>Y=2.3457+0.0366</t>
    <phoneticPr fontId="4" type="noConversion"/>
  </si>
  <si>
    <t>상관계수는 0.8636으로 신뢰도가 꽤 높은 편이다.</t>
    <phoneticPr fontId="4" type="noConversion"/>
  </si>
  <si>
    <t>온라인 결제 사업부 (억 원)</t>
    <phoneticPr fontId="4" type="noConversion"/>
  </si>
  <si>
    <t>온라인 결제</t>
    <phoneticPr fontId="4" type="noConversion"/>
  </si>
  <si>
    <t>오프라인 결제</t>
    <phoneticPr fontId="4" type="noConversion"/>
  </si>
  <si>
    <t>프로젝트 사업부 외</t>
    <phoneticPr fontId="4" type="noConversion"/>
  </si>
  <si>
    <t>3개년 평균</t>
    <phoneticPr fontId="4" type="noConversion"/>
  </si>
  <si>
    <t>2023년거</t>
    <phoneticPr fontId="4" type="noConversion"/>
  </si>
  <si>
    <t>역사적 per 하단 10 적용 시 2025년 당기순이익을 기준으로 목표가 11600원 (upside 23.0%)이 나오고</t>
    <phoneticPr fontId="4" type="noConversion"/>
  </si>
  <si>
    <t>만약 금리 인하가 2025년에 이루어져 리레이팅을 한다면 PER 20으로 목표가 23212원 (upside 146.2%)가 나온다.</t>
    <phoneticPr fontId="4" type="noConversion"/>
  </si>
  <si>
    <t>매입한 재고자산의 비용화</t>
    <phoneticPr fontId="4" type="noConversion"/>
  </si>
  <si>
    <t>종업원급여</t>
    <phoneticPr fontId="4" type="noConversion"/>
  </si>
  <si>
    <t>복리후생비</t>
    <phoneticPr fontId="4" type="noConversion"/>
  </si>
  <si>
    <t>감가상각비</t>
    <phoneticPr fontId="4" type="noConversion"/>
  </si>
  <si>
    <t>투자부동산상각비</t>
    <phoneticPr fontId="4" type="noConversion"/>
  </si>
  <si>
    <t>무형자산상각비</t>
    <phoneticPr fontId="4" type="noConversion"/>
  </si>
  <si>
    <t>지급수수료</t>
    <phoneticPr fontId="4" type="noConversion"/>
  </si>
  <si>
    <t>광고선전비</t>
    <phoneticPr fontId="4" type="noConversion"/>
  </si>
  <si>
    <t>업무추진비</t>
    <phoneticPr fontId="4" type="noConversion"/>
  </si>
  <si>
    <t>통신비</t>
    <phoneticPr fontId="4" type="noConversion"/>
  </si>
  <si>
    <t>기타</t>
    <phoneticPr fontId="4" type="noConversion"/>
  </si>
  <si>
    <t>합계</t>
    <phoneticPr fontId="4" type="noConversion"/>
  </si>
  <si>
    <t>성격별 비용 (억 원)</t>
    <phoneticPr fontId="4" type="noConversion"/>
  </si>
  <si>
    <t>% of sales</t>
    <phoneticPr fontId="4" type="noConversion"/>
  </si>
  <si>
    <t>심지어 매출액의 85~90%를 지급 수수료로 지출하는 비즈니스이다.</t>
    <phoneticPr fontId="4" type="noConversion"/>
  </si>
  <si>
    <t>토스페이먼츠의 PG 전략</t>
    <phoneticPr fontId="4" type="noConversion"/>
  </si>
  <si>
    <t>토스는 LG U+의 PG 사업부를 인수하여 국내 PG 시장에 진출하였다.</t>
    <phoneticPr fontId="4" type="noConversion"/>
  </si>
  <si>
    <t>토스는 간편함을 무기로 사용자를 점점 늘려가며 MS를 늘려갔는데 PG 사업부에서도 이러한 전략이 사용되었다.</t>
    <phoneticPr fontId="4" type="noConversion"/>
  </si>
  <si>
    <t>가맹점주 입장에서 PG사를 선정할 때 여러 고민들을 한다.</t>
    <phoneticPr fontId="4" type="noConversion"/>
  </si>
  <si>
    <t>결제 수단의 종류, 정산 방법, 수수료율…</t>
    <phoneticPr fontId="4" type="noConversion"/>
  </si>
  <si>
    <t>그리고 고객들이 사용하기 편할지도 매우 중요하다.</t>
    <phoneticPr fontId="4" type="noConversion"/>
  </si>
  <si>
    <t>토스는 중소형 가맹점주들이 좋아할만한 요소들로 Ms를 확보하는 전략을 사용하고 있다.</t>
    <phoneticPr fontId="4" type="noConversion"/>
  </si>
  <si>
    <t>토스페이먼츠의 가장 큰 장점은 신뢰성과 고객 편리성이다.</t>
    <phoneticPr fontId="4" type="noConversion"/>
  </si>
  <si>
    <t>대부분의 대한민국 사람들은 토스를 사용하고 있고 따라서 토스 페이는 매우 접근성이 좋은 결제 수단이다.</t>
    <phoneticPr fontId="4" type="noConversion"/>
  </si>
  <si>
    <t>최근 네이버페이, 카카오페이 등 간편결제의 비율도 MZ 세대들을 대상으로 50%까지 매우 높아졌다.</t>
    <phoneticPr fontId="4" type="noConversion"/>
  </si>
  <si>
    <t>전국민이 가지고 있는 토스 앱을 통해 토스페이를 연결하면 고객을 잡기 편할 것이다.</t>
    <phoneticPr fontId="4" type="noConversion"/>
  </si>
  <si>
    <t>그리고 이미 토스라는 브랜드가 가진 신뢰성도 지속적인 사용에 한 몫 할 것이다.</t>
    <phoneticPr fontId="4" type="noConversion"/>
  </si>
  <si>
    <t>또 토스페이먼츠는 중소형 가맹점주들이 사용하기 쉽다는 장점이 있다.</t>
    <phoneticPr fontId="4" type="noConversion"/>
  </si>
  <si>
    <t>전자결제서비스 가입 절차는 최대 2주까지 걸리는 등 복잡하고 어렵다.</t>
    <phoneticPr fontId="4" type="noConversion"/>
  </si>
  <si>
    <t>하지만 토스는 이를 평균 3일 내로 단축시켜 가입하기 편하게 만들었다.</t>
    <phoneticPr fontId="4" type="noConversion"/>
  </si>
  <si>
    <t>상점등록과 관련된 심사과정을 줄이고 API를 사용하기 편하게 만들어 개발자 입장에서 연동이 매우 편해졌다.</t>
    <phoneticPr fontId="4" type="noConversion"/>
  </si>
  <si>
    <t>또한 평균 정산주기가 5일 밖에 안되어 현금흐름을 원활하게 해준다. (평균 7~15일)</t>
    <phoneticPr fontId="4" type="noConversion"/>
  </si>
  <si>
    <t>NHN KCP의 전략</t>
    <phoneticPr fontId="4" type="noConversion"/>
  </si>
  <si>
    <t>그럼 동사는 어떤 전략을 통해 경쟁력을 만들고 있을까?</t>
    <phoneticPr fontId="4" type="noConversion"/>
  </si>
  <si>
    <t>토스페이먼츠가 종소형 가맹점주들에게 편리성과 신뢰성을 제공하여 MS를 확보한다면 NHN KCP의 전략은 대형 가맹점주 확보이다.</t>
    <phoneticPr fontId="4" type="noConversion"/>
  </si>
  <si>
    <t>국내 가맹점 현황과 해외 가맹점 현황을 보면 대형 가맹점들이 많이 입점한 것을 알 수 있다.</t>
    <phoneticPr fontId="4" type="noConversion"/>
  </si>
  <si>
    <t>특히 해외 같은 경우는 동사 IR에서도 따로 데이터를 공개하여 강조하는 만큼 해외 비중을 늘리려고 노력하고 있다.</t>
    <phoneticPr fontId="4" type="noConversion"/>
  </si>
  <si>
    <t>2019년 애플 앱스토어를 고객사로 선정한 것을 시작으로 이것이 레퍼런스가 되어 테슬라, 익스디아, 구글플레이스토어 등등 초대형 가맹점들을 고객사로 영입하였다.</t>
    <phoneticPr fontId="4" type="noConversion"/>
  </si>
  <si>
    <t>올해에는 알리와 테무 등 대형 C커머스를 고객사로 선정하여 per 리레이팅이 되기도 하였다.</t>
    <phoneticPr fontId="4" type="noConversion"/>
  </si>
  <si>
    <t>이러한 전략이 가능한 이유는 PG 서비스가 선점을 통해 네트워크 효과를 구축하여 신뢰를 주는 것이 중요하기 때문이다.</t>
    <phoneticPr fontId="4" type="noConversion"/>
  </si>
  <si>
    <t>https://www.reviewinsight.co.kr/software/454</t>
    <phoneticPr fontId="4" type="noConversion"/>
  </si>
  <si>
    <t>위 사이트는 NHN KCP의 전자결제 서비스 관련 사용자들의 후기로 대부분 신뢰성과 보안을 언급한다.</t>
    <phoneticPr fontId="4" type="noConversion"/>
  </si>
  <si>
    <t>결제 관련 서비스는 한 번 사고가 나면 치명타가 되기에 도입자 입장에서 중소형 PG사보다 대기업의 PG사를 사용하고 싶어한다.</t>
    <phoneticPr fontId="4" type="noConversion"/>
  </si>
  <si>
    <t>따라서 토스가 신뢰를 주어 중소형 가맹점주들이 많이 쓰는 것처럼 대형 가맹점들도 그동안의 NHN KCP의 이력을 보고 입점을 하게 되는 것이다.</t>
    <phoneticPr fontId="4" type="noConversion"/>
  </si>
  <si>
    <t>동사의 gpm과 opm은 분기를 거듭할 수록 줄어든 것을 확인할 수 있는데 이는 비용관리의 문제가 아닌 대형 가맹점 입점의 영향이다.</t>
    <phoneticPr fontId="4" type="noConversion"/>
  </si>
  <si>
    <t>대형 가맹점들은 거래액이 높은 만큼 낮은 수수료율을 요구하고 따라서 gpm이 낮을 수 밖에 없다.</t>
    <phoneticPr fontId="4" type="noConversion"/>
  </si>
  <si>
    <t>하지만 동사의 영업이익은 깔끔하게 우상향하고 있으므로 수익성은 더욱 좋아지고 있다고 말할 수 있다.</t>
    <phoneticPr fontId="4" type="noConversion"/>
  </si>
  <si>
    <t>동사 전략 자체가 그동안의 역사를 바탕으로 신뢰를 주어 대형 가맹점을 입점하는 것이므로 gpm의 악화는 필연적일 수 밖에 없다.</t>
    <phoneticPr fontId="4" type="noConversion"/>
  </si>
  <si>
    <t>전자금융거래법 개정</t>
    <phoneticPr fontId="4" type="noConversion"/>
  </si>
  <si>
    <t>올해 9월 15일부터 개정된 전자금융거래법이 시행된다.</t>
    <phoneticPr fontId="4" type="noConversion"/>
  </si>
  <si>
    <t>이 개정안에서는 선불전자지급수단, 즉 간편결제를 사용하는 가맹점들에 대하여 가맹점에 대한 정보와 거래대행 정보를 금융회사에 제공하도록 의무를 부과한다.</t>
    <phoneticPr fontId="4" type="noConversion"/>
  </si>
  <si>
    <t>그리고 이러한 업무는 PG사만 가능하도록 시행령에 명시되어 있다.</t>
    <phoneticPr fontId="4" type="noConversion"/>
  </si>
  <si>
    <t>법조계에서는 이러한 조항이 일반 유통기업과 프랜차이즈 본사에게 PG업 등록을 강제하는 조항이라고 해석했다.</t>
    <phoneticPr fontId="4" type="noConversion"/>
  </si>
  <si>
    <t>기존에는 네이버 페이나 카카오 페이등을 통해 판매 대금을 받기도 했는데 이게 막힌다는 것이다.</t>
    <phoneticPr fontId="4" type="noConversion"/>
  </si>
  <si>
    <t>온라인몰과 백화점, 편의점, 프랜차이즈 본사 등이 규제 대상에 포함될 수 있다고 말한다.</t>
    <phoneticPr fontId="4" type="noConversion"/>
  </si>
  <si>
    <t>기존에도 PG업 등록 규제는 있었는데 포괄적으로 규정하다보니 현행 규정상 등록 대상인데도 인지하지 못한 기업이 많았다.</t>
    <phoneticPr fontId="4" type="noConversion"/>
  </si>
  <si>
    <t>지금부터는 페이사가 이들의 규제 준수 여부를 확인할 의무가 생기면서 추가적인 PG사 수혜가 있을 것이라 한다.</t>
    <phoneticPr fontId="4" type="noConversion"/>
  </si>
  <si>
    <t>유통업계에서는 이러한 조치를 통해 금융당국 관리가 심해질 것이라며 우려하고 있다.</t>
    <phoneticPr fontId="4" type="noConversion"/>
  </si>
  <si>
    <t>입법에고가 올해 5월에 되었고 아직 법이 시행된 것이 아니라 이러한 개정이 PG 업체에게 얼마나 수혜가 될지는 잘 모르겠다.</t>
    <phoneticPr fontId="4" type="noConversion"/>
  </si>
  <si>
    <t>대부분 온라인 결제의 경우 다양한 결제수단을 동원하고 있어 간편결제를 제외한 나머지 결제수단에 대해서는 이미 PG업체들이 사용되고 있는 상황이다</t>
    <phoneticPr fontId="4" type="noConversion"/>
  </si>
  <si>
    <t>뉴스 기사에서는 이러한 개정을 통해 오프라인 위주의 의무 부과가 될 것이라 말하는데 이는 동사에게는 수혜가 아니다.</t>
    <phoneticPr fontId="4" type="noConversion"/>
  </si>
  <si>
    <t>작성자가 생각하기에는 이미 온라인 결제에서는 PG 업체가 많이 들어와 있기에 이번 규제로 추가적인 수혜가 있을지는 잘 모르겠다.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</si>
</sst>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m/yy"/>
    <numFmt numFmtId="177" formatCode="yyyy"/>
    <numFmt numFmtId="178" formatCode="0.0%"/>
    <numFmt numFmtId="179" formatCode="0.0_ "/>
    <numFmt numFmtId="180" formatCode="0.00_ "/>
    <numFmt numFmtId="181" formatCode="0_ "/>
    <numFmt numFmtId="182" formatCode="0_);[Red]\(0\)"/>
  </numFmts>
  <fonts count="25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20"/>
      <color theme="0"/>
      <name val="맑은 고딕"/>
      <family val="2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i/>
      <sz val="12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EEEEEE"/>
        <bgColor rgb="FFEEEEE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rgb="FFEEEEEE"/>
      </patternFill>
    </fill>
    <fill>
      <patternFill patternType="solid">
        <fgColor theme="8" tint="0.79998168889431442"/>
        <bgColor rgb="FFEEEEEE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DDDDDD"/>
      </top>
      <bottom/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thin">
        <color rgb="FFFFFFFF"/>
      </left>
      <right/>
      <top/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 style="thin">
        <color rgb="FFDDDDDD"/>
      </left>
      <right/>
      <top/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5" borderId="0" xfId="1" applyFill="1">
      <alignment vertical="center"/>
    </xf>
    <xf numFmtId="0" fontId="0" fillId="0" borderId="0" xfId="0" applyBorder="1" applyAlignment="1">
      <alignment vertical="center"/>
    </xf>
    <xf numFmtId="0" fontId="7" fillId="6" borderId="1" xfId="0" applyFont="1" applyFill="1" applyBorder="1">
      <alignment vertical="center"/>
    </xf>
    <xf numFmtId="0" fontId="7" fillId="6" borderId="0" xfId="0" applyFont="1" applyFill="1" applyBorder="1">
      <alignment vertical="center"/>
    </xf>
    <xf numFmtId="0" fontId="7" fillId="6" borderId="2" xfId="0" applyFont="1" applyFill="1" applyBorder="1">
      <alignment vertical="center"/>
    </xf>
    <xf numFmtId="0" fontId="8" fillId="6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 applyBorder="1">
      <alignment vertical="center"/>
    </xf>
    <xf numFmtId="0" fontId="9" fillId="7" borderId="0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0" fillId="9" borderId="0" xfId="0" applyFill="1" applyBorder="1" applyAlignment="1">
      <alignment horizontal="right" vertical="center"/>
    </xf>
    <xf numFmtId="10" fontId="0" fillId="9" borderId="0" xfId="0" applyNumberFormat="1" applyFill="1" applyBorder="1" applyAlignment="1">
      <alignment horizontal="right" vertical="center"/>
    </xf>
    <xf numFmtId="0" fontId="0" fillId="9" borderId="0" xfId="0" applyFill="1" applyBorder="1">
      <alignment vertical="center"/>
    </xf>
    <xf numFmtId="0" fontId="10" fillId="10" borderId="0" xfId="0" applyFont="1" applyFill="1" applyAlignment="1">
      <alignment horizontal="left" vertical="center"/>
    </xf>
    <xf numFmtId="0" fontId="0" fillId="0" borderId="0" xfId="0" applyAlignment="1"/>
    <xf numFmtId="0" fontId="11" fillId="11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indent="1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76" fontId="10" fillId="10" borderId="6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3" fontId="11" fillId="11" borderId="7" xfId="0" applyNumberFormat="1" applyFont="1" applyFill="1" applyBorder="1" applyAlignment="1">
      <alignment horizontal="right" vertical="center"/>
    </xf>
    <xf numFmtId="10" fontId="12" fillId="0" borderId="8" xfId="0" applyNumberFormat="1" applyFont="1" applyBorder="1" applyAlignment="1">
      <alignment horizontal="right" vertical="center"/>
    </xf>
    <xf numFmtId="3" fontId="13" fillId="0" borderId="8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3" fontId="11" fillId="0" borderId="7" xfId="0" applyNumberFormat="1" applyFont="1" applyBorder="1" applyAlignment="1">
      <alignment horizontal="right" vertical="center"/>
    </xf>
    <xf numFmtId="3" fontId="11" fillId="0" borderId="9" xfId="0" applyNumberFormat="1" applyFont="1" applyBorder="1" applyAlignment="1">
      <alignment horizontal="right" vertical="center"/>
    </xf>
    <xf numFmtId="3" fontId="11" fillId="0" borderId="8" xfId="0" applyNumberFormat="1" applyFont="1" applyBorder="1" applyAlignment="1">
      <alignment horizontal="right" vertical="center"/>
    </xf>
    <xf numFmtId="3" fontId="11" fillId="0" borderId="10" xfId="0" applyNumberFormat="1" applyFont="1" applyBorder="1" applyAlignment="1">
      <alignment horizontal="right" vertical="center"/>
    </xf>
    <xf numFmtId="10" fontId="11" fillId="0" borderId="8" xfId="0" applyNumberFormat="1" applyFont="1" applyBorder="1" applyAlignment="1">
      <alignment horizontal="right" vertical="center"/>
    </xf>
    <xf numFmtId="177" fontId="10" fillId="10" borderId="6" xfId="0" applyNumberFormat="1" applyFont="1" applyFill="1" applyBorder="1" applyAlignment="1">
      <alignment horizontal="right" vertical="center"/>
    </xf>
    <xf numFmtId="0" fontId="12" fillId="0" borderId="3" xfId="0" applyFont="1" applyBorder="1" applyAlignment="1">
      <alignment horizontal="left" vertical="center"/>
    </xf>
    <xf numFmtId="2" fontId="12" fillId="0" borderId="7" xfId="0" applyNumberFormat="1" applyFont="1" applyBorder="1" applyAlignment="1">
      <alignment horizontal="right" vertical="center"/>
    </xf>
    <xf numFmtId="2" fontId="12" fillId="0" borderId="8" xfId="0" applyNumberFormat="1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10" fontId="12" fillId="0" borderId="10" xfId="0" applyNumberFormat="1" applyFont="1" applyBorder="1" applyAlignment="1">
      <alignment horizontal="right" vertical="center"/>
    </xf>
    <xf numFmtId="0" fontId="8" fillId="6" borderId="1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0" fillId="0" borderId="0" xfId="0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/>
    </xf>
    <xf numFmtId="0" fontId="0" fillId="8" borderId="1" xfId="0" applyFill="1" applyBorder="1">
      <alignment vertical="center"/>
    </xf>
    <xf numFmtId="0" fontId="0" fillId="8" borderId="0" xfId="0" applyFill="1" applyBorder="1">
      <alignment vertical="center"/>
    </xf>
    <xf numFmtId="0" fontId="0" fillId="8" borderId="2" xfId="0" applyFill="1" applyBorder="1">
      <alignment vertical="center"/>
    </xf>
    <xf numFmtId="0" fontId="6" fillId="8" borderId="1" xfId="2" applyFont="1" applyFill="1" applyBorder="1">
      <alignment vertical="center"/>
    </xf>
    <xf numFmtId="0" fontId="0" fillId="8" borderId="0" xfId="0" applyFill="1">
      <alignment vertical="center"/>
    </xf>
    <xf numFmtId="0" fontId="2" fillId="8" borderId="0" xfId="2" applyFill="1" applyBorder="1">
      <alignment vertical="center"/>
    </xf>
    <xf numFmtId="0" fontId="5" fillId="8" borderId="1" xfId="3" applyFont="1" applyFill="1" applyBorder="1">
      <alignment vertical="center"/>
    </xf>
    <xf numFmtId="0" fontId="3" fillId="8" borderId="0" xfId="3" applyFill="1" applyBorder="1">
      <alignment vertical="center"/>
    </xf>
    <xf numFmtId="0" fontId="3" fillId="8" borderId="2" xfId="3" applyFill="1" applyBorder="1">
      <alignment vertical="center"/>
    </xf>
    <xf numFmtId="0" fontId="16" fillId="8" borderId="0" xfId="0" applyFont="1" applyFill="1" applyBorder="1">
      <alignment vertical="center"/>
    </xf>
    <xf numFmtId="0" fontId="16" fillId="9" borderId="0" xfId="0" applyFont="1" applyFill="1" applyBorder="1" applyAlignment="1">
      <alignment horizontal="right" vertical="center"/>
    </xf>
    <xf numFmtId="178" fontId="0" fillId="9" borderId="0" xfId="0" applyNumberFormat="1" applyFill="1" applyBorder="1">
      <alignment vertical="center"/>
    </xf>
    <xf numFmtId="10" fontId="16" fillId="9" borderId="0" xfId="0" applyNumberFormat="1" applyFont="1" applyFill="1" applyBorder="1" applyAlignment="1">
      <alignment horizontal="right" vertical="center"/>
    </xf>
    <xf numFmtId="179" fontId="16" fillId="9" borderId="0" xfId="0" applyNumberFormat="1" applyFont="1" applyFill="1" applyBorder="1" applyAlignment="1">
      <alignment horizontal="right" vertical="center"/>
    </xf>
    <xf numFmtId="178" fontId="14" fillId="13" borderId="0" xfId="4" applyNumberFormat="1" applyFill="1" applyBorder="1">
      <alignment vertical="center"/>
    </xf>
    <xf numFmtId="10" fontId="14" fillId="13" borderId="0" xfId="4" applyNumberFormat="1" applyFill="1" applyBorder="1">
      <alignment vertical="center"/>
    </xf>
    <xf numFmtId="0" fontId="15" fillId="8" borderId="11" xfId="3" applyFont="1" applyFill="1" applyBorder="1">
      <alignment vertical="center"/>
    </xf>
    <xf numFmtId="0" fontId="17" fillId="7" borderId="12" xfId="3" applyFont="1" applyFill="1" applyBorder="1" applyAlignment="1">
      <alignment horizontal="right" vertical="center"/>
    </xf>
    <xf numFmtId="0" fontId="17" fillId="7" borderId="12" xfId="1" applyFont="1" applyFill="1" applyBorder="1" applyAlignment="1">
      <alignment horizontal="right" vertical="center"/>
    </xf>
    <xf numFmtId="0" fontId="17" fillId="7" borderId="13" xfId="1" applyFont="1" applyFill="1" applyBorder="1" applyAlignment="1">
      <alignment horizontal="right" vertical="center"/>
    </xf>
    <xf numFmtId="0" fontId="9" fillId="7" borderId="1" xfId="0" applyFont="1" applyFill="1" applyBorder="1">
      <alignment vertical="center"/>
    </xf>
    <xf numFmtId="0" fontId="16" fillId="9" borderId="0" xfId="1" applyFont="1" applyFill="1" applyBorder="1" applyAlignment="1">
      <alignment horizontal="right" vertical="center"/>
    </xf>
    <xf numFmtId="0" fontId="16" fillId="9" borderId="2" xfId="1" applyFont="1" applyFill="1" applyBorder="1" applyAlignment="1">
      <alignment horizontal="right" vertical="center"/>
    </xf>
    <xf numFmtId="178" fontId="0" fillId="9" borderId="2" xfId="0" applyNumberFormat="1" applyFill="1" applyBorder="1">
      <alignment vertical="center"/>
    </xf>
    <xf numFmtId="0" fontId="9" fillId="7" borderId="14" xfId="0" applyFont="1" applyFill="1" applyBorder="1">
      <alignment vertical="center"/>
    </xf>
    <xf numFmtId="0" fontId="0" fillId="9" borderId="15" xfId="0" applyFill="1" applyBorder="1">
      <alignment vertical="center"/>
    </xf>
    <xf numFmtId="10" fontId="0" fillId="9" borderId="15" xfId="0" applyNumberFormat="1" applyFill="1" applyBorder="1">
      <alignment vertical="center"/>
    </xf>
    <xf numFmtId="10" fontId="0" fillId="9" borderId="16" xfId="0" applyNumberFormat="1" applyFill="1" applyBorder="1">
      <alignment vertical="center"/>
    </xf>
    <xf numFmtId="179" fontId="16" fillId="9" borderId="0" xfId="1" applyNumberFormat="1" applyFont="1" applyFill="1" applyBorder="1" applyAlignment="1">
      <alignment horizontal="right" vertical="center"/>
    </xf>
    <xf numFmtId="179" fontId="16" fillId="9" borderId="2" xfId="1" applyNumberFormat="1" applyFont="1" applyFill="1" applyBorder="1" applyAlignment="1">
      <alignment horizontal="right" vertical="center"/>
    </xf>
    <xf numFmtId="10" fontId="16" fillId="9" borderId="2" xfId="0" applyNumberFormat="1" applyFont="1" applyFill="1" applyBorder="1" applyAlignment="1">
      <alignment horizontal="right" vertical="center"/>
    </xf>
    <xf numFmtId="178" fontId="0" fillId="9" borderId="15" xfId="0" applyNumberFormat="1" applyFill="1" applyBorder="1">
      <alignment vertical="center"/>
    </xf>
    <xf numFmtId="178" fontId="0" fillId="9" borderId="16" xfId="0" applyNumberFormat="1" applyFill="1" applyBorder="1">
      <alignment vertical="center"/>
    </xf>
    <xf numFmtId="0" fontId="15" fillId="8" borderId="0" xfId="3" applyFont="1" applyFill="1" applyBorder="1">
      <alignment vertical="center"/>
    </xf>
    <xf numFmtId="0" fontId="11" fillId="7" borderId="0" xfId="0" applyFont="1" applyFill="1" applyBorder="1" applyAlignment="1">
      <alignment horizontal="left" vertical="center" indent="1"/>
    </xf>
    <xf numFmtId="0" fontId="11" fillId="7" borderId="0" xfId="0" applyFont="1" applyFill="1" applyBorder="1" applyAlignment="1">
      <alignment horizontal="left" vertical="center" indent="2"/>
    </xf>
    <xf numFmtId="0" fontId="11" fillId="14" borderId="0" xfId="0" applyFont="1" applyFill="1" applyBorder="1" applyAlignment="1">
      <alignment horizontal="left" vertical="center"/>
    </xf>
    <xf numFmtId="3" fontId="12" fillId="9" borderId="0" xfId="0" applyNumberFormat="1" applyFont="1" applyFill="1" applyBorder="1" applyAlignment="1">
      <alignment horizontal="right" vertical="center"/>
    </xf>
    <xf numFmtId="3" fontId="12" fillId="15" borderId="0" xfId="0" applyNumberFormat="1" applyFont="1" applyFill="1" applyBorder="1" applyAlignment="1">
      <alignment horizontal="right" vertical="center"/>
    </xf>
    <xf numFmtId="3" fontId="0" fillId="9" borderId="0" xfId="0" applyNumberFormat="1" applyFill="1" applyBorder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12"/>
    </xf>
    <xf numFmtId="0" fontId="20" fillId="0" borderId="0" xfId="0" applyFont="1" applyAlignment="1">
      <alignment horizontal="left" vertical="center" indent="2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21" fillId="8" borderId="0" xfId="0" applyFont="1" applyFill="1" applyBorder="1">
      <alignment vertical="center"/>
    </xf>
    <xf numFmtId="0" fontId="21" fillId="8" borderId="2" xfId="0" applyFont="1" applyFill="1" applyBorder="1">
      <alignment vertical="center"/>
    </xf>
    <xf numFmtId="0" fontId="22" fillId="13" borderId="0" xfId="0" applyFont="1" applyFill="1" applyBorder="1">
      <alignment vertical="center"/>
    </xf>
    <xf numFmtId="180" fontId="9" fillId="7" borderId="0" xfId="0" applyNumberFormat="1" applyFont="1" applyFill="1">
      <alignment vertical="center"/>
    </xf>
    <xf numFmtId="180" fontId="9" fillId="7" borderId="0" xfId="0" applyNumberFormat="1" applyFont="1" applyFill="1" applyBorder="1">
      <alignment vertical="center"/>
    </xf>
    <xf numFmtId="179" fontId="15" fillId="9" borderId="0" xfId="0" applyNumberFormat="1" applyFont="1" applyFill="1">
      <alignment vertical="center"/>
    </xf>
    <xf numFmtId="179" fontId="15" fillId="9" borderId="0" xfId="0" applyNumberFormat="1" applyFont="1" applyFill="1" applyBorder="1">
      <alignment vertical="center"/>
    </xf>
    <xf numFmtId="181" fontId="0" fillId="9" borderId="0" xfId="0" applyNumberFormat="1" applyFill="1" applyBorder="1">
      <alignment vertical="center"/>
    </xf>
    <xf numFmtId="182" fontId="0" fillId="9" borderId="0" xfId="0" applyNumberFormat="1" applyFill="1">
      <alignment vertical="center"/>
    </xf>
    <xf numFmtId="182" fontId="0" fillId="9" borderId="0" xfId="0" applyNumberFormat="1" applyFill="1" applyBorder="1">
      <alignment vertical="center"/>
    </xf>
    <xf numFmtId="10" fontId="0" fillId="9" borderId="0" xfId="0" applyNumberFormat="1" applyFill="1" applyBorder="1">
      <alignment vertical="center"/>
    </xf>
    <xf numFmtId="0" fontId="9" fillId="7" borderId="0" xfId="0" applyFont="1" applyFill="1" applyBorder="1" applyAlignment="1">
      <alignment horizontal="right" vertical="center"/>
    </xf>
    <xf numFmtId="181" fontId="0" fillId="9" borderId="0" xfId="0" applyNumberFormat="1" applyFill="1">
      <alignment vertical="center"/>
    </xf>
    <xf numFmtId="0" fontId="9" fillId="7" borderId="0" xfId="0" applyFont="1" applyFill="1">
      <alignment vertical="center"/>
    </xf>
    <xf numFmtId="0" fontId="23" fillId="7" borderId="0" xfId="0" applyFont="1" applyFill="1">
      <alignment vertical="center"/>
    </xf>
    <xf numFmtId="0" fontId="9" fillId="9" borderId="0" xfId="0" applyFont="1" applyFill="1">
      <alignment vertical="center"/>
    </xf>
    <xf numFmtId="178" fontId="0" fillId="9" borderId="0" xfId="0" applyNumberFormat="1" applyFill="1">
      <alignment vertical="center"/>
    </xf>
    <xf numFmtId="0" fontId="24" fillId="0" borderId="0" xfId="5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</cellXfs>
  <cellStyles count="6">
    <cellStyle name="60% - 강조색3" xfId="4" builtinId="40"/>
    <cellStyle name="나쁨" xfId="2" builtinId="27"/>
    <cellStyle name="보통" xfId="3" builtinId="28"/>
    <cellStyle name="좋음" xfId="1" builtinId="26"/>
    <cellStyle name="표준" xfId="0" builtinId="0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사업부별 매출액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'financial data'!$B$8</c:f>
              <c:strCache>
                <c:ptCount val="1"/>
                <c:pt idx="0">
                  <c:v>- PG사업부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data'!$C$2:$N$2</c:f>
              <c:numCache>
                <c:formatCode>yyyy</c:formatCode>
                <c:ptCount val="12"/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'financial data'!$C$8:$N$8</c:f>
              <c:numCache>
                <c:formatCode>#,##0</c:formatCode>
                <c:ptCount val="12"/>
                <c:pt idx="1">
                  <c:v>1066.6656499999999</c:v>
                </c:pt>
                <c:pt idx="2">
                  <c:v>1173.7700400000001</c:v>
                </c:pt>
                <c:pt idx="3">
                  <c:v>1533.5177900000001</c:v>
                </c:pt>
                <c:pt idx="4">
                  <c:v>2251.9656500000001</c:v>
                </c:pt>
                <c:pt idx="5">
                  <c:v>2897.8302100000001</c:v>
                </c:pt>
                <c:pt idx="6">
                  <c:v>3676.47478</c:v>
                </c:pt>
                <c:pt idx="7">
                  <c:v>4052.03026</c:v>
                </c:pt>
                <c:pt idx="8">
                  <c:v>5498.8257999999996</c:v>
                </c:pt>
                <c:pt idx="9">
                  <c:v>6605.7462800000003</c:v>
                </c:pt>
                <c:pt idx="10">
                  <c:v>7360.81</c:v>
                </c:pt>
                <c:pt idx="11">
                  <c:v>8819.82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B-4B07-A28D-86C913615E9D}"/>
            </c:ext>
          </c:extLst>
        </c:ser>
        <c:ser>
          <c:idx val="1"/>
          <c:order val="1"/>
          <c:tx>
            <c:strRef>
              <c:f>'financial data'!$B$9</c:f>
              <c:strCache>
                <c:ptCount val="1"/>
                <c:pt idx="0">
                  <c:v>- VAN - On 사업부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'financial data'!$C$2:$N$2</c:f>
              <c:numCache>
                <c:formatCode>yyyy</c:formatCode>
                <c:ptCount val="12"/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'financial data'!$C$9:$N$9</c:f>
              <c:numCache>
                <c:formatCode>#,##0</c:formatCode>
                <c:ptCount val="12"/>
                <c:pt idx="1">
                  <c:v>57.828429999999997</c:v>
                </c:pt>
                <c:pt idx="2">
                  <c:v>68.539739999999995</c:v>
                </c:pt>
                <c:pt idx="3">
                  <c:v>77.915170000000003</c:v>
                </c:pt>
                <c:pt idx="4">
                  <c:v>91.359880000000004</c:v>
                </c:pt>
                <c:pt idx="5">
                  <c:v>119.33386</c:v>
                </c:pt>
                <c:pt idx="6">
                  <c:v>160.26074</c:v>
                </c:pt>
                <c:pt idx="7">
                  <c:v>200.35355999999999</c:v>
                </c:pt>
                <c:pt idx="8">
                  <c:v>275.44709</c:v>
                </c:pt>
                <c:pt idx="9">
                  <c:v>308.01065</c:v>
                </c:pt>
                <c:pt idx="10">
                  <c:v>268.12505999999939</c:v>
                </c:pt>
                <c:pt idx="11">
                  <c:v>272.18000000000029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B-4B07-A28D-86C913615E9D}"/>
            </c:ext>
          </c:extLst>
        </c:ser>
        <c:ser>
          <c:idx val="2"/>
          <c:order val="2"/>
          <c:tx>
            <c:strRef>
              <c:f>'financial data'!$B$10</c:f>
              <c:strCache>
                <c:ptCount val="1"/>
                <c:pt idx="0">
                  <c:v>오프라인결제 사업부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'financial data'!$C$2:$N$2</c:f>
              <c:numCache>
                <c:formatCode>yyyy</c:formatCode>
                <c:ptCount val="12"/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'financial data'!$C$10:$N$10</c:f>
              <c:numCache>
                <c:formatCode>#,##0</c:formatCode>
                <c:ptCount val="12"/>
                <c:pt idx="1">
                  <c:v>246.93437</c:v>
                </c:pt>
                <c:pt idx="2">
                  <c:v>297.37288000000001</c:v>
                </c:pt>
                <c:pt idx="3">
                  <c:v>343.22937000000002</c:v>
                </c:pt>
                <c:pt idx="4">
                  <c:v>377.99975000000001</c:v>
                </c:pt>
                <c:pt idx="5">
                  <c:v>502.72940999999997</c:v>
                </c:pt>
                <c:pt idx="6">
                  <c:v>489.84757000000002</c:v>
                </c:pt>
                <c:pt idx="7">
                  <c:v>434.14972999999998</c:v>
                </c:pt>
                <c:pt idx="8">
                  <c:v>386.33803</c:v>
                </c:pt>
                <c:pt idx="9">
                  <c:v>402.48653000000002</c:v>
                </c:pt>
                <c:pt idx="10">
                  <c:v>436.74754000000001</c:v>
                </c:pt>
                <c:pt idx="11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B-4B07-A28D-86C913615E9D}"/>
            </c:ext>
          </c:extLst>
        </c:ser>
        <c:ser>
          <c:idx val="3"/>
          <c:order val="3"/>
          <c:tx>
            <c:strRef>
              <c:f>'financial data'!$B$11</c:f>
              <c:strCache>
                <c:ptCount val="1"/>
                <c:pt idx="0">
                  <c:v>프로젝트 사업부 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'financial data'!$C$2:$N$2</c:f>
              <c:numCache>
                <c:formatCode>yyyy</c:formatCode>
                <c:ptCount val="12"/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'financial data'!$C$11:$N$11</c:f>
              <c:numCache>
                <c:formatCode>#,##0</c:formatCode>
                <c:ptCount val="12"/>
                <c:pt idx="7">
                  <c:v>12.44267</c:v>
                </c:pt>
                <c:pt idx="8">
                  <c:v>87.790030000000002</c:v>
                </c:pt>
                <c:pt idx="9">
                  <c:v>137.93861999999999</c:v>
                </c:pt>
                <c:pt idx="10">
                  <c:v>161.94852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B-4B07-A28D-86C91361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356112"/>
        <c:axId val="509995792"/>
      </c:barChart>
      <c:lineChart>
        <c:grouping val="standard"/>
        <c:varyColors val="0"/>
        <c:ser>
          <c:idx val="4"/>
          <c:order val="4"/>
          <c:tx>
            <c:v>%yoy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'financial data'!$D$5:$N$5</c:f>
              <c:numCache>
                <c:formatCode>0.00%</c:formatCode>
                <c:ptCount val="11"/>
                <c:pt idx="1">
                  <c:v>0.1227</c:v>
                </c:pt>
                <c:pt idx="2">
                  <c:v>0.26950000000000002</c:v>
                </c:pt>
                <c:pt idx="3">
                  <c:v>0.39219999999999999</c:v>
                </c:pt>
                <c:pt idx="4">
                  <c:v>0.29339999999999999</c:v>
                </c:pt>
                <c:pt idx="5">
                  <c:v>0.22919999999999999</c:v>
                </c:pt>
                <c:pt idx="6">
                  <c:v>8.6099999999999996E-2</c:v>
                </c:pt>
                <c:pt idx="7">
                  <c:v>0.32969999999999999</c:v>
                </c:pt>
                <c:pt idx="8">
                  <c:v>0.193</c:v>
                </c:pt>
                <c:pt idx="9">
                  <c:v>0.1038</c:v>
                </c:pt>
                <c:pt idx="10">
                  <c:v>0.18140000000000001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B-4B07-A28D-86C91361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97632"/>
        <c:axId val="509987888"/>
      </c:lineChart>
      <c:catAx>
        <c:axId val="50935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995792"/>
        <c:crosses val="autoZero"/>
        <c:auto val="0"/>
        <c:lblAlgn val="ctr"/>
        <c:lblOffset val="100"/>
        <c:noMultiLvlLbl val="0"/>
      </c:catAx>
      <c:valAx>
        <c:axId val="5099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356112"/>
        <c:crosses val="autoZero"/>
        <c:crossBetween val="between"/>
      </c:valAx>
      <c:valAx>
        <c:axId val="5099878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097632"/>
        <c:crosses val="max"/>
        <c:crossBetween val="between"/>
      </c:valAx>
      <c:catAx>
        <c:axId val="44809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50998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gpm, opm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data'!$B$13</c:f>
              <c:strCache>
                <c:ptCount val="1"/>
                <c:pt idx="0">
                  <c:v>% 매출총이익률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'financial data'!$C$2:$N$2</c:f>
              <c:numCache>
                <c:formatCode>yyyy</c:formatCode>
                <c:ptCount val="12"/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'financial data'!$C$13:$N$13</c:f>
              <c:numCache>
                <c:formatCode>0.00%</c:formatCode>
                <c:ptCount val="12"/>
                <c:pt idx="1">
                  <c:v>0.16300000000000001</c:v>
                </c:pt>
                <c:pt idx="2">
                  <c:v>0.1694</c:v>
                </c:pt>
                <c:pt idx="3">
                  <c:v>0.15909999999999999</c:v>
                </c:pt>
                <c:pt idx="4">
                  <c:v>0.1221</c:v>
                </c:pt>
                <c:pt idx="5">
                  <c:v>0.1333</c:v>
                </c:pt>
                <c:pt idx="6">
                  <c:v>0.1215</c:v>
                </c:pt>
                <c:pt idx="7">
                  <c:v>0.14419999999999999</c:v>
                </c:pt>
                <c:pt idx="8">
                  <c:v>0.12529999999999999</c:v>
                </c:pt>
                <c:pt idx="9">
                  <c:v>0.1134</c:v>
                </c:pt>
                <c:pt idx="10">
                  <c:v>0.1099</c:v>
                </c:pt>
                <c:pt idx="11">
                  <c:v>9.5100000000000004E-2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0-4CA9-9314-E0D2A53633C4}"/>
            </c:ext>
          </c:extLst>
        </c:ser>
        <c:ser>
          <c:idx val="1"/>
          <c:order val="1"/>
          <c:tx>
            <c:strRef>
              <c:f>'financial data'!$B$15</c:f>
              <c:strCache>
                <c:ptCount val="1"/>
                <c:pt idx="0">
                  <c:v>% 영업이익률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'financial data'!$C$2:$N$2</c:f>
              <c:numCache>
                <c:formatCode>yyyy</c:formatCode>
                <c:ptCount val="12"/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  <c:pt idx="6">
                  <c:v>43101</c:v>
                </c:pt>
                <c:pt idx="7">
                  <c:v>43466</c:v>
                </c:pt>
                <c:pt idx="8">
                  <c:v>43831</c:v>
                </c:pt>
                <c:pt idx="9">
                  <c:v>44197</c:v>
                </c:pt>
                <c:pt idx="10">
                  <c:v>44562</c:v>
                </c:pt>
                <c:pt idx="11">
                  <c:v>44927</c:v>
                </c:pt>
              </c:numCache>
            </c:numRef>
          </c:cat>
          <c:val>
            <c:numRef>
              <c:f>'financial data'!$C$15:$N$15</c:f>
              <c:numCache>
                <c:formatCode>0.00%</c:formatCode>
                <c:ptCount val="12"/>
                <c:pt idx="1">
                  <c:v>6.1199999999999997E-2</c:v>
                </c:pt>
                <c:pt idx="2">
                  <c:v>5.7500000000000002E-2</c:v>
                </c:pt>
                <c:pt idx="3">
                  <c:v>5.5899999999999998E-2</c:v>
                </c:pt>
                <c:pt idx="4">
                  <c:v>4.2299999999999997E-2</c:v>
                </c:pt>
                <c:pt idx="5">
                  <c:v>5.0900000000000001E-2</c:v>
                </c:pt>
                <c:pt idx="6">
                  <c:v>5.0299999999999997E-2</c:v>
                </c:pt>
                <c:pt idx="7">
                  <c:v>6.83E-2</c:v>
                </c:pt>
                <c:pt idx="8">
                  <c:v>6.3700000000000007E-2</c:v>
                </c:pt>
                <c:pt idx="9">
                  <c:v>5.79E-2</c:v>
                </c:pt>
                <c:pt idx="10">
                  <c:v>5.3699999999999998E-2</c:v>
                </c:pt>
                <c:pt idx="11">
                  <c:v>4.3200000000000002E-2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30-4CA9-9314-E0D2A53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60896"/>
        <c:axId val="509996624"/>
      </c:lineChart>
      <c:catAx>
        <c:axId val="4485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996624"/>
        <c:crosses val="autoZero"/>
        <c:auto val="0"/>
        <c:lblAlgn val="ctr"/>
        <c:lblOffset val="100"/>
        <c:noMultiLvlLbl val="0"/>
      </c:catAx>
      <c:valAx>
        <c:axId val="509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856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분기별 매출액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data'!$B$53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'financial data'!$C$51:$X$51</c:f>
              <c:numCache>
                <c:formatCode>mm/yy</c:formatCode>
                <c:ptCount val="22"/>
                <c:pt idx="1">
                  <c:v>43525</c:v>
                </c:pt>
                <c:pt idx="2">
                  <c:v>43617</c:v>
                </c:pt>
                <c:pt idx="3">
                  <c:v>43709</c:v>
                </c:pt>
                <c:pt idx="4">
                  <c:v>43800</c:v>
                </c:pt>
                <c:pt idx="5">
                  <c:v>43891</c:v>
                </c:pt>
                <c:pt idx="6">
                  <c:v>43983</c:v>
                </c:pt>
                <c:pt idx="7">
                  <c:v>44075</c:v>
                </c:pt>
                <c:pt idx="8">
                  <c:v>44166</c:v>
                </c:pt>
                <c:pt idx="9">
                  <c:v>44256</c:v>
                </c:pt>
                <c:pt idx="10">
                  <c:v>44348</c:v>
                </c:pt>
                <c:pt idx="11">
                  <c:v>44440</c:v>
                </c:pt>
                <c:pt idx="12">
                  <c:v>44531</c:v>
                </c:pt>
                <c:pt idx="13">
                  <c:v>44621</c:v>
                </c:pt>
                <c:pt idx="14">
                  <c:v>44713</c:v>
                </c:pt>
                <c:pt idx="15">
                  <c:v>44805</c:v>
                </c:pt>
                <c:pt idx="16">
                  <c:v>44896</c:v>
                </c:pt>
                <c:pt idx="17">
                  <c:v>44986</c:v>
                </c:pt>
                <c:pt idx="18">
                  <c:v>45078</c:v>
                </c:pt>
                <c:pt idx="19">
                  <c:v>45170</c:v>
                </c:pt>
                <c:pt idx="20">
                  <c:v>45261</c:v>
                </c:pt>
                <c:pt idx="21">
                  <c:v>45352</c:v>
                </c:pt>
              </c:numCache>
            </c:numRef>
          </c:cat>
          <c:val>
            <c:numRef>
              <c:f>'financial data'!$C$53:$X$53</c:f>
              <c:numCache>
                <c:formatCode>#,##0</c:formatCode>
                <c:ptCount val="22"/>
                <c:pt idx="1">
                  <c:v>1081.8796</c:v>
                </c:pt>
                <c:pt idx="2">
                  <c:v>1140.6693</c:v>
                </c:pt>
                <c:pt idx="3">
                  <c:v>1124.8742999999999</c:v>
                </c:pt>
                <c:pt idx="4">
                  <c:v>1351.5531000000001</c:v>
                </c:pt>
                <c:pt idx="5">
                  <c:v>1419.816</c:v>
                </c:pt>
                <c:pt idx="6">
                  <c:v>1487.0382999999999</c:v>
                </c:pt>
                <c:pt idx="7">
                  <c:v>1592.2374</c:v>
                </c:pt>
                <c:pt idx="8">
                  <c:v>1749.3092999999999</c:v>
                </c:pt>
                <c:pt idx="9">
                  <c:v>1672.5817999999999</c:v>
                </c:pt>
                <c:pt idx="10">
                  <c:v>1825.2185999999999</c:v>
                </c:pt>
                <c:pt idx="11">
                  <c:v>1942.7379000000001</c:v>
                </c:pt>
                <c:pt idx="12">
                  <c:v>2013.6438000000001</c:v>
                </c:pt>
                <c:pt idx="13">
                  <c:v>1916.0599</c:v>
                </c:pt>
                <c:pt idx="14">
                  <c:v>1991.7408</c:v>
                </c:pt>
                <c:pt idx="15">
                  <c:v>2097.2667000000001</c:v>
                </c:pt>
                <c:pt idx="16">
                  <c:v>2222.5637000000002</c:v>
                </c:pt>
                <c:pt idx="17">
                  <c:v>2263.7456999999999</c:v>
                </c:pt>
                <c:pt idx="18">
                  <c:v>2341.694</c:v>
                </c:pt>
                <c:pt idx="19">
                  <c:v>2431.1550999999999</c:v>
                </c:pt>
                <c:pt idx="20">
                  <c:v>2683.5675000000001</c:v>
                </c:pt>
                <c:pt idx="21">
                  <c:v>2681.64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3-4C02-8709-665A4060B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127552"/>
        <c:axId val="509986224"/>
      </c:barChart>
      <c:catAx>
        <c:axId val="5051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986224"/>
        <c:crosses val="autoZero"/>
        <c:auto val="0"/>
        <c:lblAlgn val="ctr"/>
        <c:lblOffset val="100"/>
        <c:noMultiLvlLbl val="0"/>
      </c:catAx>
      <c:valAx>
        <c:axId val="5099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1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report!$C$181</c:f>
              <c:strCache>
                <c:ptCount val="1"/>
                <c:pt idx="0">
                  <c:v>해외 비중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561242344706912E-2"/>
                  <c:y val="0.142546296296296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strRef>
              <c:f>report!$D$177:$X$177</c:f>
              <c:strCache>
                <c:ptCount val="21"/>
                <c:pt idx="0">
                  <c:v>1Q19</c:v>
                </c:pt>
                <c:pt idx="1">
                  <c:v>2Q19</c:v>
                </c:pt>
                <c:pt idx="2">
                  <c:v>3Q19</c:v>
                </c:pt>
                <c:pt idx="3">
                  <c:v>4Q19</c:v>
                </c:pt>
                <c:pt idx="4">
                  <c:v>1Q20</c:v>
                </c:pt>
                <c:pt idx="5">
                  <c:v>2Q20</c:v>
                </c:pt>
                <c:pt idx="6">
                  <c:v>3Q20</c:v>
                </c:pt>
                <c:pt idx="7">
                  <c:v>4Q20</c:v>
                </c:pt>
                <c:pt idx="8">
                  <c:v>1Q21</c:v>
                </c:pt>
                <c:pt idx="9">
                  <c:v>2Q21</c:v>
                </c:pt>
                <c:pt idx="10">
                  <c:v>3Q21</c:v>
                </c:pt>
                <c:pt idx="11">
                  <c:v>4Q21</c:v>
                </c:pt>
                <c:pt idx="12">
                  <c:v>1Q22</c:v>
                </c:pt>
                <c:pt idx="13">
                  <c:v>2Q22</c:v>
                </c:pt>
                <c:pt idx="14">
                  <c:v>3Q22</c:v>
                </c:pt>
                <c:pt idx="15">
                  <c:v>4Q22</c:v>
                </c:pt>
                <c:pt idx="16">
                  <c:v>1Q23</c:v>
                </c:pt>
                <c:pt idx="17">
                  <c:v>2Q23</c:v>
                </c:pt>
                <c:pt idx="18">
                  <c:v>3Q23</c:v>
                </c:pt>
                <c:pt idx="19">
                  <c:v>4Q23</c:v>
                </c:pt>
                <c:pt idx="20">
                  <c:v>1Q24</c:v>
                </c:pt>
              </c:strCache>
            </c:strRef>
          </c:cat>
          <c:val>
            <c:numRef>
              <c:f>report!$D$181:$X$181</c:f>
              <c:numCache>
                <c:formatCode>0.0%</c:formatCode>
                <c:ptCount val="21"/>
                <c:pt idx="0">
                  <c:v>2.2222222222222143E-2</c:v>
                </c:pt>
                <c:pt idx="1">
                  <c:v>2.0833333333333259E-2</c:v>
                </c:pt>
                <c:pt idx="2">
                  <c:v>3.9215686274509887E-2</c:v>
                </c:pt>
                <c:pt idx="3">
                  <c:v>5.2631578947368363E-2</c:v>
                </c:pt>
                <c:pt idx="4">
                  <c:v>8.064516129032262E-2</c:v>
                </c:pt>
                <c:pt idx="5">
                  <c:v>9.5238095238095233E-2</c:v>
                </c:pt>
                <c:pt idx="6">
                  <c:v>9.0909090909090828E-2</c:v>
                </c:pt>
                <c:pt idx="7">
                  <c:v>7.999999999999996E-2</c:v>
                </c:pt>
                <c:pt idx="8">
                  <c:v>0.11267605633802813</c:v>
                </c:pt>
                <c:pt idx="9">
                  <c:v>0.14473684210526316</c:v>
                </c:pt>
                <c:pt idx="10">
                  <c:v>0.12195121951219501</c:v>
                </c:pt>
                <c:pt idx="11">
                  <c:v>0.10344827586206895</c:v>
                </c:pt>
                <c:pt idx="12">
                  <c:v>0.10465116279069764</c:v>
                </c:pt>
                <c:pt idx="13">
                  <c:v>0.125</c:v>
                </c:pt>
                <c:pt idx="14">
                  <c:v>0.13684210526315799</c:v>
                </c:pt>
                <c:pt idx="15">
                  <c:v>0.12244897959183665</c:v>
                </c:pt>
                <c:pt idx="16">
                  <c:v>0.11999999999999988</c:v>
                </c:pt>
                <c:pt idx="17">
                  <c:v>0.12380952380952392</c:v>
                </c:pt>
                <c:pt idx="18">
                  <c:v>0.13761467889908252</c:v>
                </c:pt>
                <c:pt idx="19">
                  <c:v>0.13675213675213671</c:v>
                </c:pt>
                <c:pt idx="20">
                  <c:v>0.12605042016806722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8-4E31-8B7E-5298100E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62335"/>
        <c:axId val="1992569503"/>
      </c:lineChart>
      <c:catAx>
        <c:axId val="2068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2569503"/>
        <c:crosses val="autoZero"/>
        <c:auto val="1"/>
        <c:lblAlgn val="ctr"/>
        <c:lblOffset val="100"/>
        <c:noMultiLvlLbl val="0"/>
      </c:catAx>
      <c:valAx>
        <c:axId val="19925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862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 거래액 </a:t>
            </a:r>
            <a:r>
              <a:rPr lang="en-US" altLang="ko-KR"/>
              <a:t>- </a:t>
            </a:r>
            <a:r>
              <a:rPr lang="ko-KR" altLang="en-US"/>
              <a:t>영업 이익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'월별 데이터'!$B$20</c:f>
              <c:strCache>
                <c:ptCount val="1"/>
                <c:pt idx="0">
                  <c:v>분기별 국내 온라인 거래액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'월별 데이터'!$C$19:$AM$19</c:f>
              <c:numCache>
                <c:formatCode>mm/yy</c:formatCode>
                <c:ptCount val="37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  <c:pt idx="8">
                  <c:v>42795</c:v>
                </c:pt>
                <c:pt idx="9">
                  <c:v>42887</c:v>
                </c:pt>
                <c:pt idx="10">
                  <c:v>42979</c:v>
                </c:pt>
                <c:pt idx="11">
                  <c:v>43070</c:v>
                </c:pt>
                <c:pt idx="12">
                  <c:v>43160</c:v>
                </c:pt>
                <c:pt idx="13">
                  <c:v>43252</c:v>
                </c:pt>
                <c:pt idx="14">
                  <c:v>43344</c:v>
                </c:pt>
                <c:pt idx="15">
                  <c:v>43435</c:v>
                </c:pt>
                <c:pt idx="16">
                  <c:v>43525</c:v>
                </c:pt>
                <c:pt idx="17">
                  <c:v>43617</c:v>
                </c:pt>
                <c:pt idx="18">
                  <c:v>43709</c:v>
                </c:pt>
                <c:pt idx="19">
                  <c:v>43800</c:v>
                </c:pt>
                <c:pt idx="20">
                  <c:v>43891</c:v>
                </c:pt>
                <c:pt idx="21">
                  <c:v>43983</c:v>
                </c:pt>
                <c:pt idx="22">
                  <c:v>44075</c:v>
                </c:pt>
                <c:pt idx="23">
                  <c:v>44166</c:v>
                </c:pt>
                <c:pt idx="24">
                  <c:v>44256</c:v>
                </c:pt>
                <c:pt idx="25">
                  <c:v>44348</c:v>
                </c:pt>
                <c:pt idx="26">
                  <c:v>44440</c:v>
                </c:pt>
                <c:pt idx="27">
                  <c:v>44531</c:v>
                </c:pt>
                <c:pt idx="28">
                  <c:v>44621</c:v>
                </c:pt>
                <c:pt idx="29">
                  <c:v>44713</c:v>
                </c:pt>
                <c:pt idx="30">
                  <c:v>44805</c:v>
                </c:pt>
                <c:pt idx="31">
                  <c:v>44896</c:v>
                </c:pt>
                <c:pt idx="32">
                  <c:v>44986</c:v>
                </c:pt>
                <c:pt idx="33">
                  <c:v>45078</c:v>
                </c:pt>
                <c:pt idx="34">
                  <c:v>45170</c:v>
                </c:pt>
                <c:pt idx="35">
                  <c:v>45261</c:v>
                </c:pt>
                <c:pt idx="36">
                  <c:v>45352</c:v>
                </c:pt>
              </c:numCache>
            </c:numRef>
          </c:cat>
          <c:val>
            <c:numRef>
              <c:f>'월별 데이터'!$C$20:$AM$20</c:f>
              <c:numCache>
                <c:formatCode>General</c:formatCode>
                <c:ptCount val="37"/>
                <c:pt idx="1">
                  <c:v>13.019000000000002</c:v>
                </c:pt>
                <c:pt idx="2">
                  <c:v>13.468</c:v>
                </c:pt>
                <c:pt idx="3">
                  <c:v>15.062000000000001</c:v>
                </c:pt>
                <c:pt idx="4">
                  <c:v>15.128799999999998</c:v>
                </c:pt>
                <c:pt idx="5">
                  <c:v>15.341900000000001</c:v>
                </c:pt>
                <c:pt idx="6">
                  <c:v>16.466899999999999</c:v>
                </c:pt>
                <c:pt idx="7">
                  <c:v>17.985700000000001</c:v>
                </c:pt>
                <c:pt idx="8">
                  <c:v>18.191099999999999</c:v>
                </c:pt>
                <c:pt idx="9">
                  <c:v>18.6614</c:v>
                </c:pt>
                <c:pt idx="10">
                  <c:v>19.869199999999999</c:v>
                </c:pt>
                <c:pt idx="11">
                  <c:v>21.520299999999999</c:v>
                </c:pt>
                <c:pt idx="12">
                  <c:v>25.716499999999996</c:v>
                </c:pt>
                <c:pt idx="13">
                  <c:v>26.5319</c:v>
                </c:pt>
                <c:pt idx="14">
                  <c:v>28.072700000000001</c:v>
                </c:pt>
                <c:pt idx="15">
                  <c:v>30.3872</c:v>
                </c:pt>
                <c:pt idx="16">
                  <c:v>31.488400000000002</c:v>
                </c:pt>
                <c:pt idx="17">
                  <c:v>26.5319</c:v>
                </c:pt>
                <c:pt idx="18">
                  <c:v>33.538000000000004</c:v>
                </c:pt>
                <c:pt idx="19">
                  <c:v>37.340200000000003</c:v>
                </c:pt>
                <c:pt idx="20">
                  <c:v>36.965400000000002</c:v>
                </c:pt>
                <c:pt idx="21">
                  <c:v>37.429599999999994</c:v>
                </c:pt>
                <c:pt idx="22">
                  <c:v>41.409700000000001</c:v>
                </c:pt>
                <c:pt idx="23">
                  <c:v>37.340200000000003</c:v>
                </c:pt>
                <c:pt idx="24">
                  <c:v>44.794499999999999</c:v>
                </c:pt>
                <c:pt idx="25">
                  <c:v>46.882999999999996</c:v>
                </c:pt>
                <c:pt idx="26">
                  <c:v>48.191400000000002</c:v>
                </c:pt>
                <c:pt idx="27">
                  <c:v>52.230600000000003</c:v>
                </c:pt>
                <c:pt idx="28">
                  <c:v>49.148800000000001</c:v>
                </c:pt>
                <c:pt idx="29">
                  <c:v>50.551400000000001</c:v>
                </c:pt>
                <c:pt idx="30">
                  <c:v>51.816900000000004</c:v>
                </c:pt>
                <c:pt idx="31">
                  <c:v>54.727400000000003</c:v>
                </c:pt>
                <c:pt idx="32">
                  <c:v>53.513800000000003</c:v>
                </c:pt>
                <c:pt idx="33">
                  <c:v>55.503199999999993</c:v>
                </c:pt>
                <c:pt idx="34">
                  <c:v>56.965699999999998</c:v>
                </c:pt>
                <c:pt idx="35">
                  <c:v>61.441400000000002</c:v>
                </c:pt>
                <c:pt idx="36">
                  <c:v>59.707800000000006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F-46A1-A856-82CA8532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70575"/>
        <c:axId val="1884234703"/>
      </c:lineChart>
      <c:lineChart>
        <c:grouping val="standard"/>
        <c:varyColors val="0"/>
        <c:ser>
          <c:idx val="1"/>
          <c:order val="1"/>
          <c:tx>
            <c:strRef>
              <c:f>'월별 데이터'!$B$21</c:f>
              <c:strCache>
                <c:ptCount val="1"/>
                <c:pt idx="0">
                  <c:v>분기별 NHN KCP 영업이익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'월별 데이터'!$C$19:$AM$19</c:f>
              <c:numCache>
                <c:formatCode>mm/yy</c:formatCode>
                <c:ptCount val="37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  <c:pt idx="8">
                  <c:v>42795</c:v>
                </c:pt>
                <c:pt idx="9">
                  <c:v>42887</c:v>
                </c:pt>
                <c:pt idx="10">
                  <c:v>42979</c:v>
                </c:pt>
                <c:pt idx="11">
                  <c:v>43070</c:v>
                </c:pt>
                <c:pt idx="12">
                  <c:v>43160</c:v>
                </c:pt>
                <c:pt idx="13">
                  <c:v>43252</c:v>
                </c:pt>
                <c:pt idx="14">
                  <c:v>43344</c:v>
                </c:pt>
                <c:pt idx="15">
                  <c:v>43435</c:v>
                </c:pt>
                <c:pt idx="16">
                  <c:v>43525</c:v>
                </c:pt>
                <c:pt idx="17">
                  <c:v>43617</c:v>
                </c:pt>
                <c:pt idx="18">
                  <c:v>43709</c:v>
                </c:pt>
                <c:pt idx="19">
                  <c:v>43800</c:v>
                </c:pt>
                <c:pt idx="20">
                  <c:v>43891</c:v>
                </c:pt>
                <c:pt idx="21">
                  <c:v>43983</c:v>
                </c:pt>
                <c:pt idx="22">
                  <c:v>44075</c:v>
                </c:pt>
                <c:pt idx="23">
                  <c:v>44166</c:v>
                </c:pt>
                <c:pt idx="24">
                  <c:v>44256</c:v>
                </c:pt>
                <c:pt idx="25">
                  <c:v>44348</c:v>
                </c:pt>
                <c:pt idx="26">
                  <c:v>44440</c:v>
                </c:pt>
                <c:pt idx="27">
                  <c:v>44531</c:v>
                </c:pt>
                <c:pt idx="28">
                  <c:v>44621</c:v>
                </c:pt>
                <c:pt idx="29">
                  <c:v>44713</c:v>
                </c:pt>
                <c:pt idx="30">
                  <c:v>44805</c:v>
                </c:pt>
                <c:pt idx="31">
                  <c:v>44896</c:v>
                </c:pt>
                <c:pt idx="32">
                  <c:v>44986</c:v>
                </c:pt>
                <c:pt idx="33">
                  <c:v>45078</c:v>
                </c:pt>
                <c:pt idx="34">
                  <c:v>45170</c:v>
                </c:pt>
                <c:pt idx="35">
                  <c:v>45261</c:v>
                </c:pt>
                <c:pt idx="36">
                  <c:v>45352</c:v>
                </c:pt>
              </c:numCache>
            </c:numRef>
          </c:cat>
          <c:val>
            <c:numRef>
              <c:f>'월별 데이터'!$C$21:$AM$21</c:f>
              <c:numCache>
                <c:formatCode>0_ </c:formatCode>
                <c:ptCount val="37"/>
                <c:pt idx="0">
                  <c:v>23.5398</c:v>
                </c:pt>
                <c:pt idx="1">
                  <c:v>13.7615</c:v>
                </c:pt>
                <c:pt idx="2">
                  <c:v>26.425000000000001</c:v>
                </c:pt>
                <c:pt idx="3">
                  <c:v>45.577300000000001</c:v>
                </c:pt>
                <c:pt idx="4">
                  <c:v>31.258700000000001</c:v>
                </c:pt>
                <c:pt idx="5">
                  <c:v>21.798999999999999</c:v>
                </c:pt>
                <c:pt idx="6">
                  <c:v>37.642499999999998</c:v>
                </c:pt>
                <c:pt idx="7">
                  <c:v>24.5458</c:v>
                </c:pt>
                <c:pt idx="8">
                  <c:v>34.712600000000002</c:v>
                </c:pt>
                <c:pt idx="9">
                  <c:v>52.014899999999997</c:v>
                </c:pt>
                <c:pt idx="10">
                  <c:v>53.227699999999999</c:v>
                </c:pt>
                <c:pt idx="11">
                  <c:v>39.352899999999998</c:v>
                </c:pt>
                <c:pt idx="12">
                  <c:v>43.6098</c:v>
                </c:pt>
                <c:pt idx="13">
                  <c:v>50.167200000000001</c:v>
                </c:pt>
                <c:pt idx="14">
                  <c:v>61.894300000000001</c:v>
                </c:pt>
                <c:pt idx="15">
                  <c:v>62.043900000000001</c:v>
                </c:pt>
                <c:pt idx="16">
                  <c:v>52.554600000000001</c:v>
                </c:pt>
                <c:pt idx="17">
                  <c:v>92.384900000000002</c:v>
                </c:pt>
                <c:pt idx="18">
                  <c:v>85.411199999999994</c:v>
                </c:pt>
                <c:pt idx="19">
                  <c:v>90.578699999999998</c:v>
                </c:pt>
                <c:pt idx="20">
                  <c:v>79.734399999999994</c:v>
                </c:pt>
                <c:pt idx="21">
                  <c:v>97.808599999999998</c:v>
                </c:pt>
                <c:pt idx="22">
                  <c:v>112.3259</c:v>
                </c:pt>
                <c:pt idx="23">
                  <c:v>107.8505</c:v>
                </c:pt>
                <c:pt idx="24">
                  <c:v>91.225800000000007</c:v>
                </c:pt>
                <c:pt idx="25">
                  <c:v>112.264</c:v>
                </c:pt>
                <c:pt idx="26">
                  <c:v>111.5232</c:v>
                </c:pt>
                <c:pt idx="27">
                  <c:v>116.6083</c:v>
                </c:pt>
                <c:pt idx="28">
                  <c:v>85.271900000000002</c:v>
                </c:pt>
                <c:pt idx="29">
                  <c:v>104.8175</c:v>
                </c:pt>
                <c:pt idx="30">
                  <c:v>131.66929999999999</c:v>
                </c:pt>
                <c:pt idx="31">
                  <c:v>120.3231</c:v>
                </c:pt>
                <c:pt idx="32">
                  <c:v>89.674000000000007</c:v>
                </c:pt>
                <c:pt idx="33">
                  <c:v>109.5296</c:v>
                </c:pt>
                <c:pt idx="34">
                  <c:v>96.449700000000007</c:v>
                </c:pt>
                <c:pt idx="35">
                  <c:v>123.93600000000001</c:v>
                </c:pt>
                <c:pt idx="36">
                  <c:v>111.6353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F-46A1-A856-82CA8532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736975"/>
        <c:axId val="114396511"/>
      </c:lineChart>
      <c:dateAx>
        <c:axId val="54270575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234703"/>
        <c:crosses val="autoZero"/>
        <c:auto val="1"/>
        <c:lblOffset val="100"/>
        <c:baseTimeUnit val="months"/>
      </c:dateAx>
      <c:valAx>
        <c:axId val="1884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70575"/>
        <c:crosses val="autoZero"/>
        <c:crossBetween val="between"/>
      </c:valAx>
      <c:valAx>
        <c:axId val="114396511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3736975"/>
        <c:crosses val="max"/>
        <c:crossBetween val="between"/>
      </c:valAx>
      <c:dateAx>
        <c:axId val="2053736975"/>
        <c:scaling>
          <c:orientation val="minMax"/>
        </c:scaling>
        <c:delete val="1"/>
        <c:axPos val="b"/>
        <c:numFmt formatCode="mm/yy" sourceLinked="1"/>
        <c:majorTickMark val="out"/>
        <c:minorTickMark val="none"/>
        <c:tickLblPos val="nextTo"/>
        <c:crossAx val="114396511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aseline="0"/>
              <a:t>국내 거래액 </a:t>
            </a:r>
            <a:r>
              <a:rPr lang="en-US" altLang="ko-KR" baseline="0"/>
              <a:t>-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'월별 데이터'!$B$4</c:f>
              <c:strCache>
                <c:ptCount val="1"/>
                <c:pt idx="0">
                  <c:v>월별 국내 온라인 거래액 (조 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'월별 데이터'!$C$3:$DI$3</c:f>
              <c:numCache>
                <c:formatCode>0.00_ </c:formatCode>
                <c:ptCount val="111"/>
                <c:pt idx="0">
                  <c:v>2015.03</c:v>
                </c:pt>
                <c:pt idx="1">
                  <c:v>2015.04</c:v>
                </c:pt>
                <c:pt idx="2">
                  <c:v>2015.05</c:v>
                </c:pt>
                <c:pt idx="3">
                  <c:v>2015.06</c:v>
                </c:pt>
                <c:pt idx="4">
                  <c:v>2015.07</c:v>
                </c:pt>
                <c:pt idx="5">
                  <c:v>2015.08</c:v>
                </c:pt>
                <c:pt idx="6">
                  <c:v>2015.09</c:v>
                </c:pt>
                <c:pt idx="7">
                  <c:v>2015.1</c:v>
                </c:pt>
                <c:pt idx="8">
                  <c:v>2015.11</c:v>
                </c:pt>
                <c:pt idx="9">
                  <c:v>2015.12</c:v>
                </c:pt>
                <c:pt idx="10">
                  <c:v>2016.01</c:v>
                </c:pt>
                <c:pt idx="11">
                  <c:v>2016.02</c:v>
                </c:pt>
                <c:pt idx="12">
                  <c:v>2016.03</c:v>
                </c:pt>
                <c:pt idx="13">
                  <c:v>2016.04</c:v>
                </c:pt>
                <c:pt idx="14">
                  <c:v>2016.05</c:v>
                </c:pt>
                <c:pt idx="15">
                  <c:v>2016.06</c:v>
                </c:pt>
                <c:pt idx="16">
                  <c:v>2016.07</c:v>
                </c:pt>
                <c:pt idx="17">
                  <c:v>2016.08</c:v>
                </c:pt>
                <c:pt idx="18">
                  <c:v>2016.09</c:v>
                </c:pt>
                <c:pt idx="19">
                  <c:v>2016.1</c:v>
                </c:pt>
                <c:pt idx="20">
                  <c:v>2016.11</c:v>
                </c:pt>
                <c:pt idx="21">
                  <c:v>2016.12</c:v>
                </c:pt>
                <c:pt idx="22">
                  <c:v>2017.01</c:v>
                </c:pt>
                <c:pt idx="23">
                  <c:v>2017.02</c:v>
                </c:pt>
                <c:pt idx="24">
                  <c:v>2017.03</c:v>
                </c:pt>
                <c:pt idx="25">
                  <c:v>2017.04</c:v>
                </c:pt>
                <c:pt idx="26">
                  <c:v>2017.05</c:v>
                </c:pt>
                <c:pt idx="27">
                  <c:v>2017.06</c:v>
                </c:pt>
                <c:pt idx="28">
                  <c:v>2017.07</c:v>
                </c:pt>
                <c:pt idx="29">
                  <c:v>2017.08</c:v>
                </c:pt>
                <c:pt idx="30">
                  <c:v>2017.09</c:v>
                </c:pt>
                <c:pt idx="31">
                  <c:v>2017.1</c:v>
                </c:pt>
                <c:pt idx="32">
                  <c:v>2017.11</c:v>
                </c:pt>
                <c:pt idx="33">
                  <c:v>2017.12</c:v>
                </c:pt>
                <c:pt idx="34">
                  <c:v>2018.01</c:v>
                </c:pt>
                <c:pt idx="35">
                  <c:v>2018.02</c:v>
                </c:pt>
                <c:pt idx="36">
                  <c:v>2018.03</c:v>
                </c:pt>
                <c:pt idx="37">
                  <c:v>2018.04</c:v>
                </c:pt>
                <c:pt idx="38">
                  <c:v>2018.05</c:v>
                </c:pt>
                <c:pt idx="39">
                  <c:v>2018.06</c:v>
                </c:pt>
                <c:pt idx="40">
                  <c:v>2018.07</c:v>
                </c:pt>
                <c:pt idx="41">
                  <c:v>2018.08</c:v>
                </c:pt>
                <c:pt idx="42">
                  <c:v>2018.09</c:v>
                </c:pt>
                <c:pt idx="43">
                  <c:v>2018.1</c:v>
                </c:pt>
                <c:pt idx="44">
                  <c:v>2018.11</c:v>
                </c:pt>
                <c:pt idx="45">
                  <c:v>2018.12</c:v>
                </c:pt>
                <c:pt idx="46">
                  <c:v>2019.01</c:v>
                </c:pt>
                <c:pt idx="47">
                  <c:v>2019.02</c:v>
                </c:pt>
                <c:pt idx="48">
                  <c:v>2019.03</c:v>
                </c:pt>
                <c:pt idx="49">
                  <c:v>2019.04</c:v>
                </c:pt>
                <c:pt idx="50">
                  <c:v>2019.05</c:v>
                </c:pt>
                <c:pt idx="51">
                  <c:v>2019.06</c:v>
                </c:pt>
                <c:pt idx="52">
                  <c:v>2019.07</c:v>
                </c:pt>
                <c:pt idx="53">
                  <c:v>2019.08</c:v>
                </c:pt>
                <c:pt idx="54">
                  <c:v>2019.09</c:v>
                </c:pt>
                <c:pt idx="55">
                  <c:v>2019.1</c:v>
                </c:pt>
                <c:pt idx="56">
                  <c:v>2019.11</c:v>
                </c:pt>
                <c:pt idx="57">
                  <c:v>2019.12</c:v>
                </c:pt>
                <c:pt idx="58">
                  <c:v>2020.01</c:v>
                </c:pt>
                <c:pt idx="59">
                  <c:v>2020.02</c:v>
                </c:pt>
                <c:pt idx="60">
                  <c:v>2020.03</c:v>
                </c:pt>
                <c:pt idx="61">
                  <c:v>2020.04</c:v>
                </c:pt>
                <c:pt idx="62">
                  <c:v>2020.05</c:v>
                </c:pt>
                <c:pt idx="63">
                  <c:v>2020.06</c:v>
                </c:pt>
                <c:pt idx="64">
                  <c:v>2020.07</c:v>
                </c:pt>
                <c:pt idx="65">
                  <c:v>2020.08</c:v>
                </c:pt>
                <c:pt idx="66">
                  <c:v>2020.09</c:v>
                </c:pt>
                <c:pt idx="67">
                  <c:v>2020.1</c:v>
                </c:pt>
                <c:pt idx="68">
                  <c:v>2020.11</c:v>
                </c:pt>
                <c:pt idx="69">
                  <c:v>2020.12</c:v>
                </c:pt>
                <c:pt idx="70">
                  <c:v>2021.01</c:v>
                </c:pt>
                <c:pt idx="71">
                  <c:v>2021.02</c:v>
                </c:pt>
                <c:pt idx="72">
                  <c:v>2021.03</c:v>
                </c:pt>
                <c:pt idx="73">
                  <c:v>2021.04</c:v>
                </c:pt>
                <c:pt idx="74">
                  <c:v>2021.05</c:v>
                </c:pt>
                <c:pt idx="75">
                  <c:v>2021.06</c:v>
                </c:pt>
                <c:pt idx="76">
                  <c:v>2021.07</c:v>
                </c:pt>
                <c:pt idx="77">
                  <c:v>2021.08</c:v>
                </c:pt>
                <c:pt idx="78">
                  <c:v>2021.09</c:v>
                </c:pt>
                <c:pt idx="79">
                  <c:v>2021.1</c:v>
                </c:pt>
                <c:pt idx="80">
                  <c:v>2021.11</c:v>
                </c:pt>
                <c:pt idx="81">
                  <c:v>2021.12</c:v>
                </c:pt>
                <c:pt idx="82">
                  <c:v>2022.01</c:v>
                </c:pt>
                <c:pt idx="83">
                  <c:v>2022.02</c:v>
                </c:pt>
                <c:pt idx="84">
                  <c:v>2022.03</c:v>
                </c:pt>
                <c:pt idx="85">
                  <c:v>2022.04</c:v>
                </c:pt>
                <c:pt idx="86">
                  <c:v>2022.05</c:v>
                </c:pt>
                <c:pt idx="87">
                  <c:v>2022.06</c:v>
                </c:pt>
                <c:pt idx="88">
                  <c:v>2022.07</c:v>
                </c:pt>
                <c:pt idx="89">
                  <c:v>2022.08</c:v>
                </c:pt>
                <c:pt idx="90">
                  <c:v>2022.09</c:v>
                </c:pt>
                <c:pt idx="91">
                  <c:v>2022.1</c:v>
                </c:pt>
                <c:pt idx="92">
                  <c:v>2022.11</c:v>
                </c:pt>
                <c:pt idx="93">
                  <c:v>2022.12</c:v>
                </c:pt>
                <c:pt idx="94">
                  <c:v>2023.01</c:v>
                </c:pt>
                <c:pt idx="95">
                  <c:v>2023.02</c:v>
                </c:pt>
                <c:pt idx="96">
                  <c:v>2023.03</c:v>
                </c:pt>
                <c:pt idx="97">
                  <c:v>2023.04</c:v>
                </c:pt>
                <c:pt idx="98">
                  <c:v>2023.05</c:v>
                </c:pt>
                <c:pt idx="99">
                  <c:v>2023.06</c:v>
                </c:pt>
                <c:pt idx="100">
                  <c:v>2023.07</c:v>
                </c:pt>
                <c:pt idx="101">
                  <c:v>2023.08</c:v>
                </c:pt>
                <c:pt idx="102">
                  <c:v>2023.09</c:v>
                </c:pt>
                <c:pt idx="103">
                  <c:v>2023.1</c:v>
                </c:pt>
                <c:pt idx="104">
                  <c:v>2023.11</c:v>
                </c:pt>
                <c:pt idx="105">
                  <c:v>2023.12</c:v>
                </c:pt>
                <c:pt idx="106">
                  <c:v>2024.01</c:v>
                </c:pt>
                <c:pt idx="107">
                  <c:v>2024.02</c:v>
                </c:pt>
                <c:pt idx="108">
                  <c:v>2024.03</c:v>
                </c:pt>
                <c:pt idx="109">
                  <c:v>2024.04</c:v>
                </c:pt>
                <c:pt idx="110">
                  <c:v>2024.05</c:v>
                </c:pt>
              </c:numCache>
            </c:numRef>
          </c:cat>
          <c:val>
            <c:numRef>
              <c:f>'월별 데이터'!$C$4:$DI$4</c:f>
              <c:numCache>
                <c:formatCode>General</c:formatCode>
                <c:ptCount val="111"/>
                <c:pt idx="0">
                  <c:v>4.306</c:v>
                </c:pt>
                <c:pt idx="1">
                  <c:v>4.3310000000000004</c:v>
                </c:pt>
                <c:pt idx="2">
                  <c:v>4.2539999999999996</c:v>
                </c:pt>
                <c:pt idx="3">
                  <c:v>4.4340000000000002</c:v>
                </c:pt>
                <c:pt idx="4">
                  <c:v>4.7640000000000002</c:v>
                </c:pt>
                <c:pt idx="5">
                  <c:v>4.33</c:v>
                </c:pt>
                <c:pt idx="6">
                  <c:v>4.3739999999999997</c:v>
                </c:pt>
                <c:pt idx="7">
                  <c:v>4.7690000000000001</c:v>
                </c:pt>
                <c:pt idx="8">
                  <c:v>4.9489999999999998</c:v>
                </c:pt>
                <c:pt idx="9">
                  <c:v>5.3440000000000003</c:v>
                </c:pt>
                <c:pt idx="10">
                  <c:v>5.2134999999999998</c:v>
                </c:pt>
                <c:pt idx="11">
                  <c:v>4.7226999999999997</c:v>
                </c:pt>
                <c:pt idx="12">
                  <c:v>5.1925999999999997</c:v>
                </c:pt>
                <c:pt idx="13">
                  <c:v>4.9718</c:v>
                </c:pt>
                <c:pt idx="14">
                  <c:v>5.1939000000000002</c:v>
                </c:pt>
                <c:pt idx="15">
                  <c:v>5.1761999999999997</c:v>
                </c:pt>
                <c:pt idx="16">
                  <c:v>5.5796000000000001</c:v>
                </c:pt>
                <c:pt idx="17">
                  <c:v>5.5808</c:v>
                </c:pt>
                <c:pt idx="18">
                  <c:v>5.3064999999999998</c:v>
                </c:pt>
                <c:pt idx="19">
                  <c:v>5.6764000000000001</c:v>
                </c:pt>
                <c:pt idx="20">
                  <c:v>6.1212</c:v>
                </c:pt>
                <c:pt idx="21">
                  <c:v>6.1881000000000004</c:v>
                </c:pt>
                <c:pt idx="22">
                  <c:v>5.9989999999999997</c:v>
                </c:pt>
                <c:pt idx="23">
                  <c:v>5.8663999999999996</c:v>
                </c:pt>
                <c:pt idx="24">
                  <c:v>6.3257000000000003</c:v>
                </c:pt>
                <c:pt idx="25">
                  <c:v>6.0873999999999997</c:v>
                </c:pt>
                <c:pt idx="26">
                  <c:v>6.3380000000000001</c:v>
                </c:pt>
                <c:pt idx="27">
                  <c:v>6.2359999999999998</c:v>
                </c:pt>
                <c:pt idx="28">
                  <c:v>6.5656999999999996</c:v>
                </c:pt>
                <c:pt idx="29">
                  <c:v>6.4569000000000001</c:v>
                </c:pt>
                <c:pt idx="30">
                  <c:v>6.8465999999999996</c:v>
                </c:pt>
                <c:pt idx="31">
                  <c:v>6.4042000000000003</c:v>
                </c:pt>
                <c:pt idx="32">
                  <c:v>7.585</c:v>
                </c:pt>
                <c:pt idx="33">
                  <c:v>7.5311000000000003</c:v>
                </c:pt>
                <c:pt idx="34">
                  <c:v>8.7858000000000001</c:v>
                </c:pt>
                <c:pt idx="35">
                  <c:v>7.9452999999999996</c:v>
                </c:pt>
                <c:pt idx="36">
                  <c:v>8.9854000000000003</c:v>
                </c:pt>
                <c:pt idx="37">
                  <c:v>8.7379999999999995</c:v>
                </c:pt>
                <c:pt idx="38">
                  <c:v>9.0686999999999998</c:v>
                </c:pt>
                <c:pt idx="39">
                  <c:v>8.7251999999999992</c:v>
                </c:pt>
                <c:pt idx="40">
                  <c:v>9.6806999999999999</c:v>
                </c:pt>
                <c:pt idx="41">
                  <c:v>9.2637</c:v>
                </c:pt>
                <c:pt idx="42">
                  <c:v>9.1282999999999994</c:v>
                </c:pt>
                <c:pt idx="43">
                  <c:v>9.0762999999999998</c:v>
                </c:pt>
                <c:pt idx="44">
                  <c:v>10.6114</c:v>
                </c:pt>
                <c:pt idx="45">
                  <c:v>10.6995</c:v>
                </c:pt>
                <c:pt idx="46">
                  <c:v>10.7034</c:v>
                </c:pt>
                <c:pt idx="47">
                  <c:v>9.5611999999999995</c:v>
                </c:pt>
                <c:pt idx="48">
                  <c:v>11.223800000000001</c:v>
                </c:pt>
                <c:pt idx="49">
                  <c:v>10.655799999999999</c:v>
                </c:pt>
                <c:pt idx="50">
                  <c:v>11.232100000000001</c:v>
                </c:pt>
                <c:pt idx="51">
                  <c:v>10.557600000000001</c:v>
                </c:pt>
                <c:pt idx="52">
                  <c:v>11.1822</c:v>
                </c:pt>
                <c:pt idx="53">
                  <c:v>11.179600000000001</c:v>
                </c:pt>
                <c:pt idx="54">
                  <c:v>11.1762</c:v>
                </c:pt>
                <c:pt idx="55">
                  <c:v>11.8055</c:v>
                </c:pt>
                <c:pt idx="56">
                  <c:v>12.8521</c:v>
                </c:pt>
                <c:pt idx="57">
                  <c:v>12.682600000000001</c:v>
                </c:pt>
                <c:pt idx="58">
                  <c:v>12.390599999999999</c:v>
                </c:pt>
                <c:pt idx="59">
                  <c:v>11.9633</c:v>
                </c:pt>
                <c:pt idx="60">
                  <c:v>12.611499999999999</c:v>
                </c:pt>
                <c:pt idx="61">
                  <c:v>12.002599999999999</c:v>
                </c:pt>
                <c:pt idx="62">
                  <c:v>12.742599999999999</c:v>
                </c:pt>
                <c:pt idx="63">
                  <c:v>12.6844</c:v>
                </c:pt>
                <c:pt idx="64">
                  <c:v>12.9625</c:v>
                </c:pt>
                <c:pt idx="65">
                  <c:v>14.0771</c:v>
                </c:pt>
                <c:pt idx="66">
                  <c:v>14.370100000000001</c:v>
                </c:pt>
                <c:pt idx="67">
                  <c:v>14.2445</c:v>
                </c:pt>
                <c:pt idx="68">
                  <c:v>15.0655</c:v>
                </c:pt>
                <c:pt idx="69">
                  <c:v>15.9946</c:v>
                </c:pt>
                <c:pt idx="70">
                  <c:v>15.0771</c:v>
                </c:pt>
                <c:pt idx="71">
                  <c:v>13.7628</c:v>
                </c:pt>
                <c:pt idx="72">
                  <c:v>15.954599999999999</c:v>
                </c:pt>
                <c:pt idx="73">
                  <c:v>15.1289</c:v>
                </c:pt>
                <c:pt idx="74">
                  <c:v>16.0594</c:v>
                </c:pt>
                <c:pt idx="75">
                  <c:v>15.694699999999999</c:v>
                </c:pt>
                <c:pt idx="76">
                  <c:v>16.188600000000001</c:v>
                </c:pt>
                <c:pt idx="77">
                  <c:v>15.769</c:v>
                </c:pt>
                <c:pt idx="78">
                  <c:v>16.233799999999999</c:v>
                </c:pt>
                <c:pt idx="79">
                  <c:v>16.912500000000001</c:v>
                </c:pt>
                <c:pt idx="80">
                  <c:v>17.5077</c:v>
                </c:pt>
                <c:pt idx="81">
                  <c:v>17.810400000000001</c:v>
                </c:pt>
                <c:pt idx="82">
                  <c:v>16.488700000000001</c:v>
                </c:pt>
                <c:pt idx="83">
                  <c:v>15.4314</c:v>
                </c:pt>
                <c:pt idx="84">
                  <c:v>17.2287</c:v>
                </c:pt>
                <c:pt idx="85">
                  <c:v>16.460100000000001</c:v>
                </c:pt>
                <c:pt idx="86">
                  <c:v>17.285900000000002</c:v>
                </c:pt>
                <c:pt idx="87">
                  <c:v>16.805399999999999</c:v>
                </c:pt>
                <c:pt idx="88">
                  <c:v>17.050799999999999</c:v>
                </c:pt>
                <c:pt idx="89">
                  <c:v>17.7181</c:v>
                </c:pt>
                <c:pt idx="90">
                  <c:v>17.047999999999998</c:v>
                </c:pt>
                <c:pt idx="91">
                  <c:v>17.709700000000002</c:v>
                </c:pt>
                <c:pt idx="92">
                  <c:v>18.120100000000001</c:v>
                </c:pt>
                <c:pt idx="93">
                  <c:v>18.897600000000001</c:v>
                </c:pt>
                <c:pt idx="94">
                  <c:v>17.9468</c:v>
                </c:pt>
                <c:pt idx="95">
                  <c:v>16.936900000000001</c:v>
                </c:pt>
                <c:pt idx="96">
                  <c:v>18.630099999999999</c:v>
                </c:pt>
                <c:pt idx="97">
                  <c:v>17.788699999999999</c:v>
                </c:pt>
                <c:pt idx="98">
                  <c:v>19.246300000000002</c:v>
                </c:pt>
                <c:pt idx="99">
                  <c:v>18.4682</c:v>
                </c:pt>
                <c:pt idx="100">
                  <c:v>18.857099999999999</c:v>
                </c:pt>
                <c:pt idx="101">
                  <c:v>19.1023</c:v>
                </c:pt>
                <c:pt idx="102">
                  <c:v>19.0063</c:v>
                </c:pt>
                <c:pt idx="103">
                  <c:v>20.0457</c:v>
                </c:pt>
                <c:pt idx="104">
                  <c:v>20.842199999999998</c:v>
                </c:pt>
                <c:pt idx="105">
                  <c:v>20.5535</c:v>
                </c:pt>
                <c:pt idx="106">
                  <c:v>20.301300000000001</c:v>
                </c:pt>
                <c:pt idx="107">
                  <c:v>18.976600000000001</c:v>
                </c:pt>
                <c:pt idx="108">
                  <c:v>20.4299</c:v>
                </c:pt>
                <c:pt idx="109">
                  <c:v>19.806999999999999</c:v>
                </c:pt>
                <c:pt idx="110">
                  <c:v>20.865200000000002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A-4668-ACEB-BC647BFD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311"/>
        <c:axId val="114385279"/>
      </c:lineChart>
      <c:lineChart>
        <c:grouping val="standard"/>
        <c:varyColors val="0"/>
        <c:ser>
          <c:idx val="1"/>
          <c:order val="1"/>
          <c:tx>
            <c:strRef>
              <c:f>'월별 데이터'!$B$6</c:f>
              <c:strCache>
                <c:ptCount val="1"/>
                <c:pt idx="0">
                  <c:v>NHN KCP 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'월별 데이터'!$C$3:$DI$3</c:f>
              <c:numCache>
                <c:formatCode>0.00_ </c:formatCode>
                <c:ptCount val="111"/>
                <c:pt idx="0">
                  <c:v>2015.03</c:v>
                </c:pt>
                <c:pt idx="1">
                  <c:v>2015.04</c:v>
                </c:pt>
                <c:pt idx="2">
                  <c:v>2015.05</c:v>
                </c:pt>
                <c:pt idx="3">
                  <c:v>2015.06</c:v>
                </c:pt>
                <c:pt idx="4">
                  <c:v>2015.07</c:v>
                </c:pt>
                <c:pt idx="5">
                  <c:v>2015.08</c:v>
                </c:pt>
                <c:pt idx="6">
                  <c:v>2015.09</c:v>
                </c:pt>
                <c:pt idx="7">
                  <c:v>2015.1</c:v>
                </c:pt>
                <c:pt idx="8">
                  <c:v>2015.11</c:v>
                </c:pt>
                <c:pt idx="9">
                  <c:v>2015.12</c:v>
                </c:pt>
                <c:pt idx="10">
                  <c:v>2016.01</c:v>
                </c:pt>
                <c:pt idx="11">
                  <c:v>2016.02</c:v>
                </c:pt>
                <c:pt idx="12">
                  <c:v>2016.03</c:v>
                </c:pt>
                <c:pt idx="13">
                  <c:v>2016.04</c:v>
                </c:pt>
                <c:pt idx="14">
                  <c:v>2016.05</c:v>
                </c:pt>
                <c:pt idx="15">
                  <c:v>2016.06</c:v>
                </c:pt>
                <c:pt idx="16">
                  <c:v>2016.07</c:v>
                </c:pt>
                <c:pt idx="17">
                  <c:v>2016.08</c:v>
                </c:pt>
                <c:pt idx="18">
                  <c:v>2016.09</c:v>
                </c:pt>
                <c:pt idx="19">
                  <c:v>2016.1</c:v>
                </c:pt>
                <c:pt idx="20">
                  <c:v>2016.11</c:v>
                </c:pt>
                <c:pt idx="21">
                  <c:v>2016.12</c:v>
                </c:pt>
                <c:pt idx="22">
                  <c:v>2017.01</c:v>
                </c:pt>
                <c:pt idx="23">
                  <c:v>2017.02</c:v>
                </c:pt>
                <c:pt idx="24">
                  <c:v>2017.03</c:v>
                </c:pt>
                <c:pt idx="25">
                  <c:v>2017.04</c:v>
                </c:pt>
                <c:pt idx="26">
                  <c:v>2017.05</c:v>
                </c:pt>
                <c:pt idx="27">
                  <c:v>2017.06</c:v>
                </c:pt>
                <c:pt idx="28">
                  <c:v>2017.07</c:v>
                </c:pt>
                <c:pt idx="29">
                  <c:v>2017.08</c:v>
                </c:pt>
                <c:pt idx="30">
                  <c:v>2017.09</c:v>
                </c:pt>
                <c:pt idx="31">
                  <c:v>2017.1</c:v>
                </c:pt>
                <c:pt idx="32">
                  <c:v>2017.11</c:v>
                </c:pt>
                <c:pt idx="33">
                  <c:v>2017.12</c:v>
                </c:pt>
                <c:pt idx="34">
                  <c:v>2018.01</c:v>
                </c:pt>
                <c:pt idx="35">
                  <c:v>2018.02</c:v>
                </c:pt>
                <c:pt idx="36">
                  <c:v>2018.03</c:v>
                </c:pt>
                <c:pt idx="37">
                  <c:v>2018.04</c:v>
                </c:pt>
                <c:pt idx="38">
                  <c:v>2018.05</c:v>
                </c:pt>
                <c:pt idx="39">
                  <c:v>2018.06</c:v>
                </c:pt>
                <c:pt idx="40">
                  <c:v>2018.07</c:v>
                </c:pt>
                <c:pt idx="41">
                  <c:v>2018.08</c:v>
                </c:pt>
                <c:pt idx="42">
                  <c:v>2018.09</c:v>
                </c:pt>
                <c:pt idx="43">
                  <c:v>2018.1</c:v>
                </c:pt>
                <c:pt idx="44">
                  <c:v>2018.11</c:v>
                </c:pt>
                <c:pt idx="45">
                  <c:v>2018.12</c:v>
                </c:pt>
                <c:pt idx="46">
                  <c:v>2019.01</c:v>
                </c:pt>
                <c:pt idx="47">
                  <c:v>2019.02</c:v>
                </c:pt>
                <c:pt idx="48">
                  <c:v>2019.03</c:v>
                </c:pt>
                <c:pt idx="49">
                  <c:v>2019.04</c:v>
                </c:pt>
                <c:pt idx="50">
                  <c:v>2019.05</c:v>
                </c:pt>
                <c:pt idx="51">
                  <c:v>2019.06</c:v>
                </c:pt>
                <c:pt idx="52">
                  <c:v>2019.07</c:v>
                </c:pt>
                <c:pt idx="53">
                  <c:v>2019.08</c:v>
                </c:pt>
                <c:pt idx="54">
                  <c:v>2019.09</c:v>
                </c:pt>
                <c:pt idx="55">
                  <c:v>2019.1</c:v>
                </c:pt>
                <c:pt idx="56">
                  <c:v>2019.11</c:v>
                </c:pt>
                <c:pt idx="57">
                  <c:v>2019.12</c:v>
                </c:pt>
                <c:pt idx="58">
                  <c:v>2020.01</c:v>
                </c:pt>
                <c:pt idx="59">
                  <c:v>2020.02</c:v>
                </c:pt>
                <c:pt idx="60">
                  <c:v>2020.03</c:v>
                </c:pt>
                <c:pt idx="61">
                  <c:v>2020.04</c:v>
                </c:pt>
                <c:pt idx="62">
                  <c:v>2020.05</c:v>
                </c:pt>
                <c:pt idx="63">
                  <c:v>2020.06</c:v>
                </c:pt>
                <c:pt idx="64">
                  <c:v>2020.07</c:v>
                </c:pt>
                <c:pt idx="65">
                  <c:v>2020.08</c:v>
                </c:pt>
                <c:pt idx="66">
                  <c:v>2020.09</c:v>
                </c:pt>
                <c:pt idx="67">
                  <c:v>2020.1</c:v>
                </c:pt>
                <c:pt idx="68">
                  <c:v>2020.11</c:v>
                </c:pt>
                <c:pt idx="69">
                  <c:v>2020.12</c:v>
                </c:pt>
                <c:pt idx="70">
                  <c:v>2021.01</c:v>
                </c:pt>
                <c:pt idx="71">
                  <c:v>2021.02</c:v>
                </c:pt>
                <c:pt idx="72">
                  <c:v>2021.03</c:v>
                </c:pt>
                <c:pt idx="73">
                  <c:v>2021.04</c:v>
                </c:pt>
                <c:pt idx="74">
                  <c:v>2021.05</c:v>
                </c:pt>
                <c:pt idx="75">
                  <c:v>2021.06</c:v>
                </c:pt>
                <c:pt idx="76">
                  <c:v>2021.07</c:v>
                </c:pt>
                <c:pt idx="77">
                  <c:v>2021.08</c:v>
                </c:pt>
                <c:pt idx="78">
                  <c:v>2021.09</c:v>
                </c:pt>
                <c:pt idx="79">
                  <c:v>2021.1</c:v>
                </c:pt>
                <c:pt idx="80">
                  <c:v>2021.11</c:v>
                </c:pt>
                <c:pt idx="81">
                  <c:v>2021.12</c:v>
                </c:pt>
                <c:pt idx="82">
                  <c:v>2022.01</c:v>
                </c:pt>
                <c:pt idx="83">
                  <c:v>2022.02</c:v>
                </c:pt>
                <c:pt idx="84">
                  <c:v>2022.03</c:v>
                </c:pt>
                <c:pt idx="85">
                  <c:v>2022.04</c:v>
                </c:pt>
                <c:pt idx="86">
                  <c:v>2022.05</c:v>
                </c:pt>
                <c:pt idx="87">
                  <c:v>2022.06</c:v>
                </c:pt>
                <c:pt idx="88">
                  <c:v>2022.07</c:v>
                </c:pt>
                <c:pt idx="89">
                  <c:v>2022.08</c:v>
                </c:pt>
                <c:pt idx="90">
                  <c:v>2022.09</c:v>
                </c:pt>
                <c:pt idx="91">
                  <c:v>2022.1</c:v>
                </c:pt>
                <c:pt idx="92">
                  <c:v>2022.11</c:v>
                </c:pt>
                <c:pt idx="93">
                  <c:v>2022.12</c:v>
                </c:pt>
                <c:pt idx="94">
                  <c:v>2023.01</c:v>
                </c:pt>
                <c:pt idx="95">
                  <c:v>2023.02</c:v>
                </c:pt>
                <c:pt idx="96">
                  <c:v>2023.03</c:v>
                </c:pt>
                <c:pt idx="97">
                  <c:v>2023.04</c:v>
                </c:pt>
                <c:pt idx="98">
                  <c:v>2023.05</c:v>
                </c:pt>
                <c:pt idx="99">
                  <c:v>2023.06</c:v>
                </c:pt>
                <c:pt idx="100">
                  <c:v>2023.07</c:v>
                </c:pt>
                <c:pt idx="101">
                  <c:v>2023.08</c:v>
                </c:pt>
                <c:pt idx="102">
                  <c:v>2023.09</c:v>
                </c:pt>
                <c:pt idx="103">
                  <c:v>2023.1</c:v>
                </c:pt>
                <c:pt idx="104">
                  <c:v>2023.11</c:v>
                </c:pt>
                <c:pt idx="105">
                  <c:v>2023.12</c:v>
                </c:pt>
                <c:pt idx="106">
                  <c:v>2024.01</c:v>
                </c:pt>
                <c:pt idx="107">
                  <c:v>2024.02</c:v>
                </c:pt>
                <c:pt idx="108">
                  <c:v>2024.03</c:v>
                </c:pt>
                <c:pt idx="109">
                  <c:v>2024.04</c:v>
                </c:pt>
                <c:pt idx="110">
                  <c:v>2024.05</c:v>
                </c:pt>
              </c:numCache>
            </c:numRef>
          </c:cat>
          <c:val>
            <c:numRef>
              <c:f>'월별 데이터'!$C$6:$DI$6</c:f>
              <c:numCache>
                <c:formatCode>0.0_ </c:formatCode>
                <c:ptCount val="111"/>
                <c:pt idx="0">
                  <c:v>28.793333815643553</c:v>
                </c:pt>
                <c:pt idx="1">
                  <c:v>33.121659403744538</c:v>
                </c:pt>
                <c:pt idx="2">
                  <c:v>36.896885436753863</c:v>
                </c:pt>
                <c:pt idx="3">
                  <c:v>33.222417849827124</c:v>
                </c:pt>
                <c:pt idx="4">
                  <c:v>38.659086344836581</c:v>
                </c:pt>
                <c:pt idx="5">
                  <c:v>35.186135650075023</c:v>
                </c:pt>
                <c:pt idx="6">
                  <c:v>35.839993651249266</c:v>
                </c:pt>
                <c:pt idx="7">
                  <c:v>31.359458495661819</c:v>
                </c:pt>
                <c:pt idx="8">
                  <c:v>25.721273108487182</c:v>
                </c:pt>
                <c:pt idx="9">
                  <c:v>26.628099123230477</c:v>
                </c:pt>
                <c:pt idx="10">
                  <c:v>19.759823799103629</c:v>
                </c:pt>
                <c:pt idx="11">
                  <c:v>17.248788847943811</c:v>
                </c:pt>
                <c:pt idx="12">
                  <c:v>16.976695277384696</c:v>
                </c:pt>
                <c:pt idx="13">
                  <c:v>21.584794247353685</c:v>
                </c:pt>
                <c:pt idx="14">
                  <c:v>18.801665725634749</c:v>
                </c:pt>
                <c:pt idx="15">
                  <c:v>18.893011424322452</c:v>
                </c:pt>
                <c:pt idx="16">
                  <c:v>20.21655229254214</c:v>
                </c:pt>
                <c:pt idx="17">
                  <c:v>17.248788847943811</c:v>
                </c:pt>
                <c:pt idx="18">
                  <c:v>17.204087761351953</c:v>
                </c:pt>
                <c:pt idx="19">
                  <c:v>15.606509797069158</c:v>
                </c:pt>
                <c:pt idx="20">
                  <c:v>13.781539348819104</c:v>
                </c:pt>
                <c:pt idx="21">
                  <c:v>12.63423806469442</c:v>
                </c:pt>
                <c:pt idx="22">
                  <c:v>11.28225488926515</c:v>
                </c:pt>
                <c:pt idx="23">
                  <c:v>11.868463176876849</c:v>
                </c:pt>
                <c:pt idx="24">
                  <c:v>12.184113793283148</c:v>
                </c:pt>
                <c:pt idx="25">
                  <c:v>13.058027179299604</c:v>
                </c:pt>
                <c:pt idx="26">
                  <c:v>13.250623450380719</c:v>
                </c:pt>
                <c:pt idx="27">
                  <c:v>13.685891023024039</c:v>
                </c:pt>
                <c:pt idx="28">
                  <c:v>17.924934949519383</c:v>
                </c:pt>
                <c:pt idx="29">
                  <c:v>16.432313848640739</c:v>
                </c:pt>
                <c:pt idx="30">
                  <c:v>14.79331958174045</c:v>
                </c:pt>
                <c:pt idx="31">
                  <c:v>16.961953594113808</c:v>
                </c:pt>
                <c:pt idx="32">
                  <c:v>17.491593339586874</c:v>
                </c:pt>
                <c:pt idx="33">
                  <c:v>17.730412715727457</c:v>
                </c:pt>
                <c:pt idx="34">
                  <c:v>20.153431183572415</c:v>
                </c:pt>
                <c:pt idx="35">
                  <c:v>19.57232353089924</c:v>
                </c:pt>
                <c:pt idx="36">
                  <c:v>18.778850955322245</c:v>
                </c:pt>
                <c:pt idx="37">
                  <c:v>17.457347637618547</c:v>
                </c:pt>
                <c:pt idx="38">
                  <c:v>16.356605456029889</c:v>
                </c:pt>
                <c:pt idx="39">
                  <c:v>14.847318580120829</c:v>
                </c:pt>
                <c:pt idx="40">
                  <c:v>16.530184030818869</c:v>
                </c:pt>
                <c:pt idx="41">
                  <c:v>17.110190488040583</c:v>
                </c:pt>
                <c:pt idx="42">
                  <c:v>15.313017195408337</c:v>
                </c:pt>
                <c:pt idx="43">
                  <c:v>11.773707719223275</c:v>
                </c:pt>
                <c:pt idx="44">
                  <c:v>15.009303643985399</c:v>
                </c:pt>
                <c:pt idx="45">
                  <c:v>14.351961878555382</c:v>
                </c:pt>
                <c:pt idx="46">
                  <c:v>9.7387627090281068</c:v>
                </c:pt>
                <c:pt idx="47">
                  <c:v>9.4762236392165935</c:v>
                </c:pt>
                <c:pt idx="48">
                  <c:v>9.2881359474113285</c:v>
                </c:pt>
                <c:pt idx="49">
                  <c:v>11.226933546821105</c:v>
                </c:pt>
                <c:pt idx="50">
                  <c:v>10.442512997823604</c:v>
                </c:pt>
                <c:pt idx="51">
                  <c:v>14.79857964164567</c:v>
                </c:pt>
                <c:pt idx="52">
                  <c:v>14.68084811073156</c:v>
                </c:pt>
                <c:pt idx="53">
                  <c:v>16.487890213134175</c:v>
                </c:pt>
                <c:pt idx="54">
                  <c:v>16.761684471073966</c:v>
                </c:pt>
                <c:pt idx="55">
                  <c:v>16.683653107561128</c:v>
                </c:pt>
                <c:pt idx="56">
                  <c:v>15.231174569190538</c:v>
                </c:pt>
                <c:pt idx="57">
                  <c:v>17.429742460447056</c:v>
                </c:pt>
                <c:pt idx="58">
                  <c:v>13.025936801482935</c:v>
                </c:pt>
                <c:pt idx="59">
                  <c:v>16.013295893573158</c:v>
                </c:pt>
                <c:pt idx="60">
                  <c:v>16.470362773198648</c:v>
                </c:pt>
                <c:pt idx="61">
                  <c:v>20.803582040613211</c:v>
                </c:pt>
                <c:pt idx="62">
                  <c:v>28.365364071706807</c:v>
                </c:pt>
                <c:pt idx="63">
                  <c:v>26.562437016756974</c:v>
                </c:pt>
                <c:pt idx="64">
                  <c:v>33.479445030801877</c:v>
                </c:pt>
                <c:pt idx="65">
                  <c:v>38.700519058228174</c:v>
                </c:pt>
                <c:pt idx="66">
                  <c:v>36.870374468351976</c:v>
                </c:pt>
                <c:pt idx="67">
                  <c:v>36.170226845763445</c:v>
                </c:pt>
                <c:pt idx="68">
                  <c:v>35.900867103561154</c:v>
                </c:pt>
                <c:pt idx="69">
                  <c:v>39.306813112105111</c:v>
                </c:pt>
                <c:pt idx="70">
                  <c:v>27.58321344467835</c:v>
                </c:pt>
                <c:pt idx="71">
                  <c:v>21.827391730860853</c:v>
                </c:pt>
                <c:pt idx="72">
                  <c:v>23.542071693943619</c:v>
                </c:pt>
                <c:pt idx="73">
                  <c:v>25.562385246389244</c:v>
                </c:pt>
                <c:pt idx="74">
                  <c:v>25.161499887180614</c:v>
                </c:pt>
                <c:pt idx="75">
                  <c:v>29.121165091633966</c:v>
                </c:pt>
                <c:pt idx="76">
                  <c:v>26.414983965360566</c:v>
                </c:pt>
                <c:pt idx="77">
                  <c:v>24.259712780576329</c:v>
                </c:pt>
                <c:pt idx="78">
                  <c:v>26.064106800245447</c:v>
                </c:pt>
                <c:pt idx="79">
                  <c:v>28.670271538331825</c:v>
                </c:pt>
                <c:pt idx="80">
                  <c:v>24.551563880531898</c:v>
                </c:pt>
                <c:pt idx="81">
                  <c:v>36.572558900619903</c:v>
                </c:pt>
                <c:pt idx="82">
                  <c:v>28.432481030578511</c:v>
                </c:pt>
                <c:pt idx="83">
                  <c:v>27.957617046769265</c:v>
                </c:pt>
                <c:pt idx="84">
                  <c:v>31.756528917243219</c:v>
                </c:pt>
                <c:pt idx="85">
                  <c:v>27.865136199127836</c:v>
                </c:pt>
                <c:pt idx="86">
                  <c:v>21.378714946124205</c:v>
                </c:pt>
                <c:pt idx="87">
                  <c:v>16.546992992356195</c:v>
                </c:pt>
                <c:pt idx="88">
                  <c:v>17.672188515836417</c:v>
                </c:pt>
                <c:pt idx="89">
                  <c:v>16.811744880233896</c:v>
                </c:pt>
                <c:pt idx="90">
                  <c:v>14.693729777212303</c:v>
                </c:pt>
                <c:pt idx="91">
                  <c:v>16.613180964325622</c:v>
                </c:pt>
                <c:pt idx="92">
                  <c:v>18.400256207500092</c:v>
                </c:pt>
                <c:pt idx="93">
                  <c:v>17.738376487805844</c:v>
                </c:pt>
                <c:pt idx="94">
                  <c:v>16.488478786694646</c:v>
                </c:pt>
                <c:pt idx="95">
                  <c:v>15.704959179779737</c:v>
                </c:pt>
                <c:pt idx="96">
                  <c:v>14.506635075086345</c:v>
                </c:pt>
                <c:pt idx="97">
                  <c:v>12.916551166935498</c:v>
                </c:pt>
                <c:pt idx="98">
                  <c:v>12.835894736811905</c:v>
                </c:pt>
                <c:pt idx="99">
                  <c:v>11.556914201994919</c:v>
                </c:pt>
                <c:pt idx="100">
                  <c:v>10.473813568906662</c:v>
                </c:pt>
                <c:pt idx="101">
                  <c:v>10.485335916067175</c:v>
                </c:pt>
                <c:pt idx="102">
                  <c:v>9.4252799772999438</c:v>
                </c:pt>
                <c:pt idx="103">
                  <c:v>9.252444769892243</c:v>
                </c:pt>
                <c:pt idx="104">
                  <c:v>14.022696494344782</c:v>
                </c:pt>
                <c:pt idx="105">
                  <c:v>11.844972881007754</c:v>
                </c:pt>
                <c:pt idx="106">
                  <c:v>13.970165612777071</c:v>
                </c:pt>
                <c:pt idx="107">
                  <c:v>15.338671631987888</c:v>
                </c:pt>
                <c:pt idx="108">
                  <c:v>14.11842043152491</c:v>
                </c:pt>
                <c:pt idx="109">
                  <c:v>13.320125253651934</c:v>
                </c:pt>
                <c:pt idx="110">
                  <c:v>11.176132490221658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A-4668-ACEB-BC647BFD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46207"/>
        <c:axId val="114400671"/>
      </c:lineChart>
      <c:catAx>
        <c:axId val="56001311"/>
        <c:scaling>
          <c:orientation val="minMax"/>
        </c:scaling>
        <c:delete val="0"/>
        <c:axPos val="b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385279"/>
        <c:crosses val="autoZero"/>
        <c:auto val="1"/>
        <c:lblAlgn val="ctr"/>
        <c:lblOffset val="100"/>
        <c:noMultiLvlLbl val="0"/>
      </c:catAx>
      <c:valAx>
        <c:axId val="1143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001311"/>
        <c:crosses val="autoZero"/>
        <c:crossBetween val="between"/>
      </c:valAx>
      <c:valAx>
        <c:axId val="114400671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046207"/>
        <c:crosses val="max"/>
        <c:crossBetween val="between"/>
      </c:valAx>
      <c:catAx>
        <c:axId val="59046207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114400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영업이익 </a:t>
            </a:r>
            <a:r>
              <a:rPr lang="en-US" altLang="ko-KR"/>
              <a:t>- 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'월별 데이터'!$B$21</c:f>
              <c:strCache>
                <c:ptCount val="1"/>
                <c:pt idx="0">
                  <c:v>분기별 NHN KCP 영업이익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'월별 데이터'!$C$19:$AN$19</c:f>
              <c:numCache>
                <c:formatCode>mm/yy</c:formatCode>
                <c:ptCount val="3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  <c:pt idx="8">
                  <c:v>42795</c:v>
                </c:pt>
                <c:pt idx="9">
                  <c:v>42887</c:v>
                </c:pt>
                <c:pt idx="10">
                  <c:v>42979</c:v>
                </c:pt>
                <c:pt idx="11">
                  <c:v>43070</c:v>
                </c:pt>
                <c:pt idx="12">
                  <c:v>43160</c:v>
                </c:pt>
                <c:pt idx="13">
                  <c:v>43252</c:v>
                </c:pt>
                <c:pt idx="14">
                  <c:v>43344</c:v>
                </c:pt>
                <c:pt idx="15">
                  <c:v>43435</c:v>
                </c:pt>
                <c:pt idx="16">
                  <c:v>43525</c:v>
                </c:pt>
                <c:pt idx="17">
                  <c:v>43617</c:v>
                </c:pt>
                <c:pt idx="18">
                  <c:v>43709</c:v>
                </c:pt>
                <c:pt idx="19">
                  <c:v>43800</c:v>
                </c:pt>
                <c:pt idx="20">
                  <c:v>43891</c:v>
                </c:pt>
                <c:pt idx="21">
                  <c:v>43983</c:v>
                </c:pt>
                <c:pt idx="22">
                  <c:v>44075</c:v>
                </c:pt>
                <c:pt idx="23">
                  <c:v>44166</c:v>
                </c:pt>
                <c:pt idx="24">
                  <c:v>44256</c:v>
                </c:pt>
                <c:pt idx="25">
                  <c:v>44348</c:v>
                </c:pt>
                <c:pt idx="26">
                  <c:v>44440</c:v>
                </c:pt>
                <c:pt idx="27">
                  <c:v>44531</c:v>
                </c:pt>
                <c:pt idx="28">
                  <c:v>44621</c:v>
                </c:pt>
                <c:pt idx="29">
                  <c:v>44713</c:v>
                </c:pt>
                <c:pt idx="30">
                  <c:v>44805</c:v>
                </c:pt>
                <c:pt idx="31">
                  <c:v>44896</c:v>
                </c:pt>
                <c:pt idx="32">
                  <c:v>44986</c:v>
                </c:pt>
                <c:pt idx="33">
                  <c:v>45078</c:v>
                </c:pt>
                <c:pt idx="34">
                  <c:v>45170</c:v>
                </c:pt>
                <c:pt idx="35">
                  <c:v>45261</c:v>
                </c:pt>
                <c:pt idx="36">
                  <c:v>45352</c:v>
                </c:pt>
                <c:pt idx="37">
                  <c:v>45444</c:v>
                </c:pt>
              </c:numCache>
            </c:numRef>
          </c:cat>
          <c:val>
            <c:numRef>
              <c:f>'월별 데이터'!$C$21:$AN$21</c:f>
              <c:numCache>
                <c:formatCode>0_ </c:formatCode>
                <c:ptCount val="38"/>
                <c:pt idx="0">
                  <c:v>23.5398</c:v>
                </c:pt>
                <c:pt idx="1">
                  <c:v>13.7615</c:v>
                </c:pt>
                <c:pt idx="2">
                  <c:v>26.425000000000001</c:v>
                </c:pt>
                <c:pt idx="3">
                  <c:v>45.577300000000001</c:v>
                </c:pt>
                <c:pt idx="4">
                  <c:v>31.258700000000001</c:v>
                </c:pt>
                <c:pt idx="5">
                  <c:v>21.798999999999999</c:v>
                </c:pt>
                <c:pt idx="6">
                  <c:v>37.642499999999998</c:v>
                </c:pt>
                <c:pt idx="7">
                  <c:v>24.5458</c:v>
                </c:pt>
                <c:pt idx="8">
                  <c:v>34.712600000000002</c:v>
                </c:pt>
                <c:pt idx="9">
                  <c:v>52.014899999999997</c:v>
                </c:pt>
                <c:pt idx="10">
                  <c:v>53.227699999999999</c:v>
                </c:pt>
                <c:pt idx="11">
                  <c:v>39.352899999999998</c:v>
                </c:pt>
                <c:pt idx="12">
                  <c:v>43.6098</c:v>
                </c:pt>
                <c:pt idx="13">
                  <c:v>50.167200000000001</c:v>
                </c:pt>
                <c:pt idx="14">
                  <c:v>61.894300000000001</c:v>
                </c:pt>
                <c:pt idx="15">
                  <c:v>62.043900000000001</c:v>
                </c:pt>
                <c:pt idx="16">
                  <c:v>52.554600000000001</c:v>
                </c:pt>
                <c:pt idx="17">
                  <c:v>92.384900000000002</c:v>
                </c:pt>
                <c:pt idx="18">
                  <c:v>85.411199999999994</c:v>
                </c:pt>
                <c:pt idx="19">
                  <c:v>90.578699999999998</c:v>
                </c:pt>
                <c:pt idx="20">
                  <c:v>79.734399999999994</c:v>
                </c:pt>
                <c:pt idx="21">
                  <c:v>97.808599999999998</c:v>
                </c:pt>
                <c:pt idx="22">
                  <c:v>112.3259</c:v>
                </c:pt>
                <c:pt idx="23">
                  <c:v>107.8505</c:v>
                </c:pt>
                <c:pt idx="24">
                  <c:v>91.225800000000007</c:v>
                </c:pt>
                <c:pt idx="25">
                  <c:v>112.264</c:v>
                </c:pt>
                <c:pt idx="26">
                  <c:v>111.5232</c:v>
                </c:pt>
                <c:pt idx="27">
                  <c:v>116.6083</c:v>
                </c:pt>
                <c:pt idx="28">
                  <c:v>85.271900000000002</c:v>
                </c:pt>
                <c:pt idx="29">
                  <c:v>104.8175</c:v>
                </c:pt>
                <c:pt idx="30">
                  <c:v>131.66929999999999</c:v>
                </c:pt>
                <c:pt idx="31">
                  <c:v>120.3231</c:v>
                </c:pt>
                <c:pt idx="32">
                  <c:v>89.674000000000007</c:v>
                </c:pt>
                <c:pt idx="33">
                  <c:v>109.5296</c:v>
                </c:pt>
                <c:pt idx="34">
                  <c:v>96.449700000000007</c:v>
                </c:pt>
                <c:pt idx="35">
                  <c:v>123.93600000000001</c:v>
                </c:pt>
                <c:pt idx="36">
                  <c:v>111.6353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0-4364-8C94-3ECECF0E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218528"/>
        <c:axId val="741435904"/>
      </c:lineChart>
      <c:lineChart>
        <c:grouping val="standard"/>
        <c:varyColors val="0"/>
        <c:ser>
          <c:idx val="1"/>
          <c:order val="1"/>
          <c:tx>
            <c:strRef>
              <c:f>'월별 데이터'!$B$22</c:f>
              <c:strCache>
                <c:ptCount val="1"/>
                <c:pt idx="0">
                  <c:v>분기별 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'월별 데이터'!$C$19:$AN$19</c:f>
              <c:numCache>
                <c:formatCode>mm/yy</c:formatCode>
                <c:ptCount val="38"/>
                <c:pt idx="0">
                  <c:v>42064</c:v>
                </c:pt>
                <c:pt idx="1">
                  <c:v>42156</c:v>
                </c:pt>
                <c:pt idx="2">
                  <c:v>42248</c:v>
                </c:pt>
                <c:pt idx="3">
                  <c:v>42339</c:v>
                </c:pt>
                <c:pt idx="4">
                  <c:v>42430</c:v>
                </c:pt>
                <c:pt idx="5">
                  <c:v>42522</c:v>
                </c:pt>
                <c:pt idx="6">
                  <c:v>42614</c:v>
                </c:pt>
                <c:pt idx="7">
                  <c:v>42705</c:v>
                </c:pt>
                <c:pt idx="8">
                  <c:v>42795</c:v>
                </c:pt>
                <c:pt idx="9">
                  <c:v>42887</c:v>
                </c:pt>
                <c:pt idx="10">
                  <c:v>42979</c:v>
                </c:pt>
                <c:pt idx="11">
                  <c:v>43070</c:v>
                </c:pt>
                <c:pt idx="12">
                  <c:v>43160</c:v>
                </c:pt>
                <c:pt idx="13">
                  <c:v>43252</c:v>
                </c:pt>
                <c:pt idx="14">
                  <c:v>43344</c:v>
                </c:pt>
                <c:pt idx="15">
                  <c:v>43435</c:v>
                </c:pt>
                <c:pt idx="16">
                  <c:v>43525</c:v>
                </c:pt>
                <c:pt idx="17">
                  <c:v>43617</c:v>
                </c:pt>
                <c:pt idx="18">
                  <c:v>43709</c:v>
                </c:pt>
                <c:pt idx="19">
                  <c:v>43800</c:v>
                </c:pt>
                <c:pt idx="20">
                  <c:v>43891</c:v>
                </c:pt>
                <c:pt idx="21">
                  <c:v>43983</c:v>
                </c:pt>
                <c:pt idx="22">
                  <c:v>44075</c:v>
                </c:pt>
                <c:pt idx="23">
                  <c:v>44166</c:v>
                </c:pt>
                <c:pt idx="24">
                  <c:v>44256</c:v>
                </c:pt>
                <c:pt idx="25">
                  <c:v>44348</c:v>
                </c:pt>
                <c:pt idx="26">
                  <c:v>44440</c:v>
                </c:pt>
                <c:pt idx="27">
                  <c:v>44531</c:v>
                </c:pt>
                <c:pt idx="28">
                  <c:v>44621</c:v>
                </c:pt>
                <c:pt idx="29">
                  <c:v>44713</c:v>
                </c:pt>
                <c:pt idx="30">
                  <c:v>44805</c:v>
                </c:pt>
                <c:pt idx="31">
                  <c:v>44896</c:v>
                </c:pt>
                <c:pt idx="32">
                  <c:v>44986</c:v>
                </c:pt>
                <c:pt idx="33">
                  <c:v>45078</c:v>
                </c:pt>
                <c:pt idx="34">
                  <c:v>45170</c:v>
                </c:pt>
                <c:pt idx="35">
                  <c:v>45261</c:v>
                </c:pt>
                <c:pt idx="36">
                  <c:v>45352</c:v>
                </c:pt>
                <c:pt idx="37">
                  <c:v>45444</c:v>
                </c:pt>
              </c:numCache>
            </c:numRef>
          </c:cat>
          <c:val>
            <c:numRef>
              <c:f>'월별 데이터'!$C$22:$AN$22</c:f>
              <c:numCache>
                <c:formatCode>0.0_ </c:formatCode>
                <c:ptCount val="38"/>
                <c:pt idx="0">
                  <c:v>28.793333815643553</c:v>
                </c:pt>
                <c:pt idx="1">
                  <c:v>33.222417849827124</c:v>
                </c:pt>
                <c:pt idx="2">
                  <c:v>35.839993651249266</c:v>
                </c:pt>
                <c:pt idx="3">
                  <c:v>26.628099123230477</c:v>
                </c:pt>
                <c:pt idx="4">
                  <c:v>16.976695277384696</c:v>
                </c:pt>
                <c:pt idx="5">
                  <c:v>18.893011424322452</c:v>
                </c:pt>
                <c:pt idx="6">
                  <c:v>17.204087761351953</c:v>
                </c:pt>
                <c:pt idx="7">
                  <c:v>12.63423806469442</c:v>
                </c:pt>
                <c:pt idx="8">
                  <c:v>12.184113793283148</c:v>
                </c:pt>
                <c:pt idx="9">
                  <c:v>13.685891023024039</c:v>
                </c:pt>
                <c:pt idx="10">
                  <c:v>14.79331958174045</c:v>
                </c:pt>
                <c:pt idx="11">
                  <c:v>17.730412715727457</c:v>
                </c:pt>
                <c:pt idx="12">
                  <c:v>18.778850955322245</c:v>
                </c:pt>
                <c:pt idx="13">
                  <c:v>14.847318580120829</c:v>
                </c:pt>
                <c:pt idx="14">
                  <c:v>15.313017195408337</c:v>
                </c:pt>
                <c:pt idx="15">
                  <c:v>14.351961878555382</c:v>
                </c:pt>
                <c:pt idx="16">
                  <c:v>9.2881359474113285</c:v>
                </c:pt>
                <c:pt idx="17">
                  <c:v>14.79857964164567</c:v>
                </c:pt>
                <c:pt idx="18">
                  <c:v>16.761684471073966</c:v>
                </c:pt>
                <c:pt idx="19">
                  <c:v>17.429742460447056</c:v>
                </c:pt>
                <c:pt idx="20">
                  <c:v>16.470362773198648</c:v>
                </c:pt>
                <c:pt idx="21">
                  <c:v>26.562437016756974</c:v>
                </c:pt>
                <c:pt idx="22">
                  <c:v>36.870374468351976</c:v>
                </c:pt>
                <c:pt idx="23">
                  <c:v>39.306813112105111</c:v>
                </c:pt>
                <c:pt idx="24">
                  <c:v>16.470362773198648</c:v>
                </c:pt>
                <c:pt idx="25">
                  <c:v>29.121165091633966</c:v>
                </c:pt>
                <c:pt idx="26">
                  <c:v>26.064106800245447</c:v>
                </c:pt>
                <c:pt idx="27">
                  <c:v>36.572558900619903</c:v>
                </c:pt>
                <c:pt idx="28">
                  <c:v>31.756528917243219</c:v>
                </c:pt>
                <c:pt idx="29">
                  <c:v>16.546992992356195</c:v>
                </c:pt>
                <c:pt idx="30">
                  <c:v>14.693729777212303</c:v>
                </c:pt>
                <c:pt idx="31">
                  <c:v>17.738376487805844</c:v>
                </c:pt>
                <c:pt idx="32">
                  <c:v>14.506635075086345</c:v>
                </c:pt>
                <c:pt idx="33">
                  <c:v>11.556914201994919</c:v>
                </c:pt>
                <c:pt idx="34">
                  <c:v>9.4252799772999438</c:v>
                </c:pt>
                <c:pt idx="35">
                  <c:v>11.844972881007754</c:v>
                </c:pt>
                <c:pt idx="36">
                  <c:v>14.11842043152491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0-4364-8C94-3ECECF0E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515936"/>
        <c:axId val="873824384"/>
      </c:lineChart>
      <c:dateAx>
        <c:axId val="737218528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1435904"/>
        <c:crosses val="autoZero"/>
        <c:auto val="1"/>
        <c:lblOffset val="100"/>
        <c:baseTimeUnit val="months"/>
      </c:dateAx>
      <c:valAx>
        <c:axId val="7414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7218528"/>
        <c:crosses val="autoZero"/>
        <c:crossBetween val="between"/>
      </c:valAx>
      <c:valAx>
        <c:axId val="873824384"/>
        <c:scaling>
          <c:orientation val="minMax"/>
        </c:scaling>
        <c:delete val="0"/>
        <c:axPos val="r"/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3515936"/>
        <c:crosses val="max"/>
        <c:crossBetween val="between"/>
      </c:valAx>
      <c:dateAx>
        <c:axId val="873515936"/>
        <c:scaling>
          <c:orientation val="minMax"/>
        </c:scaling>
        <c:delete val="1"/>
        <c:axPos val="b"/>
        <c:numFmt formatCode="mm/yy" sourceLinked="1"/>
        <c:majorTickMark val="out"/>
        <c:minorTickMark val="none"/>
        <c:tickLblPos val="nextTo"/>
        <c:crossAx val="87382438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'월별 데이터'!$B$4</c:f>
              <c:strCache>
                <c:ptCount val="1"/>
                <c:pt idx="0">
                  <c:v>월별 국내 온라인 거래액 (조 원)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113735783027128E-2"/>
                  <c:y val="-1.88396762904636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'월별 데이터'!$C$2:$DI$2</c:f>
              <c:numCache>
                <c:formatCode>General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cat>
          <c:val>
            <c:numRef>
              <c:f>'월별 데이터'!$C$4:$DI$4</c:f>
              <c:numCache>
                <c:formatCode>General</c:formatCode>
                <c:ptCount val="111"/>
                <c:pt idx="0">
                  <c:v>4.306</c:v>
                </c:pt>
                <c:pt idx="1">
                  <c:v>4.3310000000000004</c:v>
                </c:pt>
                <c:pt idx="2">
                  <c:v>4.2539999999999996</c:v>
                </c:pt>
                <c:pt idx="3">
                  <c:v>4.4340000000000002</c:v>
                </c:pt>
                <c:pt idx="4">
                  <c:v>4.7640000000000002</c:v>
                </c:pt>
                <c:pt idx="5">
                  <c:v>4.33</c:v>
                </c:pt>
                <c:pt idx="6">
                  <c:v>4.3739999999999997</c:v>
                </c:pt>
                <c:pt idx="7">
                  <c:v>4.7690000000000001</c:v>
                </c:pt>
                <c:pt idx="8">
                  <c:v>4.9489999999999998</c:v>
                </c:pt>
                <c:pt idx="9">
                  <c:v>5.3440000000000003</c:v>
                </c:pt>
                <c:pt idx="10">
                  <c:v>5.2134999999999998</c:v>
                </c:pt>
                <c:pt idx="11">
                  <c:v>4.7226999999999997</c:v>
                </c:pt>
                <c:pt idx="12">
                  <c:v>5.1925999999999997</c:v>
                </c:pt>
                <c:pt idx="13">
                  <c:v>4.9718</c:v>
                </c:pt>
                <c:pt idx="14">
                  <c:v>5.1939000000000002</c:v>
                </c:pt>
                <c:pt idx="15">
                  <c:v>5.1761999999999997</c:v>
                </c:pt>
                <c:pt idx="16">
                  <c:v>5.5796000000000001</c:v>
                </c:pt>
                <c:pt idx="17">
                  <c:v>5.5808</c:v>
                </c:pt>
                <c:pt idx="18">
                  <c:v>5.3064999999999998</c:v>
                </c:pt>
                <c:pt idx="19">
                  <c:v>5.6764000000000001</c:v>
                </c:pt>
                <c:pt idx="20">
                  <c:v>6.1212</c:v>
                </c:pt>
                <c:pt idx="21">
                  <c:v>6.1881000000000004</c:v>
                </c:pt>
                <c:pt idx="22">
                  <c:v>5.9989999999999997</c:v>
                </c:pt>
                <c:pt idx="23">
                  <c:v>5.8663999999999996</c:v>
                </c:pt>
                <c:pt idx="24">
                  <c:v>6.3257000000000003</c:v>
                </c:pt>
                <c:pt idx="25">
                  <c:v>6.0873999999999997</c:v>
                </c:pt>
                <c:pt idx="26">
                  <c:v>6.3380000000000001</c:v>
                </c:pt>
                <c:pt idx="27">
                  <c:v>6.2359999999999998</c:v>
                </c:pt>
                <c:pt idx="28">
                  <c:v>6.5656999999999996</c:v>
                </c:pt>
                <c:pt idx="29">
                  <c:v>6.4569000000000001</c:v>
                </c:pt>
                <c:pt idx="30">
                  <c:v>6.8465999999999996</c:v>
                </c:pt>
                <c:pt idx="31">
                  <c:v>6.4042000000000003</c:v>
                </c:pt>
                <c:pt idx="32">
                  <c:v>7.585</c:v>
                </c:pt>
                <c:pt idx="33">
                  <c:v>7.5311000000000003</c:v>
                </c:pt>
                <c:pt idx="34">
                  <c:v>8.7858000000000001</c:v>
                </c:pt>
                <c:pt idx="35">
                  <c:v>7.9452999999999996</c:v>
                </c:pt>
                <c:pt idx="36">
                  <c:v>8.9854000000000003</c:v>
                </c:pt>
                <c:pt idx="37">
                  <c:v>8.7379999999999995</c:v>
                </c:pt>
                <c:pt idx="38">
                  <c:v>9.0686999999999998</c:v>
                </c:pt>
                <c:pt idx="39">
                  <c:v>8.7251999999999992</c:v>
                </c:pt>
                <c:pt idx="40">
                  <c:v>9.6806999999999999</c:v>
                </c:pt>
                <c:pt idx="41">
                  <c:v>9.2637</c:v>
                </c:pt>
                <c:pt idx="42">
                  <c:v>9.1282999999999994</c:v>
                </c:pt>
                <c:pt idx="43">
                  <c:v>9.0762999999999998</c:v>
                </c:pt>
                <c:pt idx="44">
                  <c:v>10.6114</c:v>
                </c:pt>
                <c:pt idx="45">
                  <c:v>10.6995</c:v>
                </c:pt>
                <c:pt idx="46">
                  <c:v>10.7034</c:v>
                </c:pt>
                <c:pt idx="47">
                  <c:v>9.5611999999999995</c:v>
                </c:pt>
                <c:pt idx="48">
                  <c:v>11.223800000000001</c:v>
                </c:pt>
                <c:pt idx="49">
                  <c:v>10.655799999999999</c:v>
                </c:pt>
                <c:pt idx="50">
                  <c:v>11.232100000000001</c:v>
                </c:pt>
                <c:pt idx="51">
                  <c:v>10.557600000000001</c:v>
                </c:pt>
                <c:pt idx="52">
                  <c:v>11.1822</c:v>
                </c:pt>
                <c:pt idx="53">
                  <c:v>11.179600000000001</c:v>
                </c:pt>
                <c:pt idx="54">
                  <c:v>11.1762</c:v>
                </c:pt>
                <c:pt idx="55">
                  <c:v>11.8055</c:v>
                </c:pt>
                <c:pt idx="56">
                  <c:v>12.8521</c:v>
                </c:pt>
                <c:pt idx="57">
                  <c:v>12.682600000000001</c:v>
                </c:pt>
                <c:pt idx="58">
                  <c:v>12.390599999999999</c:v>
                </c:pt>
                <c:pt idx="59">
                  <c:v>11.9633</c:v>
                </c:pt>
                <c:pt idx="60">
                  <c:v>12.611499999999999</c:v>
                </c:pt>
                <c:pt idx="61">
                  <c:v>12.002599999999999</c:v>
                </c:pt>
                <c:pt idx="62">
                  <c:v>12.742599999999999</c:v>
                </c:pt>
                <c:pt idx="63">
                  <c:v>12.6844</c:v>
                </c:pt>
                <c:pt idx="64">
                  <c:v>12.9625</c:v>
                </c:pt>
                <c:pt idx="65">
                  <c:v>14.0771</c:v>
                </c:pt>
                <c:pt idx="66">
                  <c:v>14.370100000000001</c:v>
                </c:pt>
                <c:pt idx="67">
                  <c:v>14.2445</c:v>
                </c:pt>
                <c:pt idx="68">
                  <c:v>15.0655</c:v>
                </c:pt>
                <c:pt idx="69">
                  <c:v>15.9946</c:v>
                </c:pt>
                <c:pt idx="70">
                  <c:v>15.0771</c:v>
                </c:pt>
                <c:pt idx="71">
                  <c:v>13.7628</c:v>
                </c:pt>
                <c:pt idx="72">
                  <c:v>15.954599999999999</c:v>
                </c:pt>
                <c:pt idx="73">
                  <c:v>15.1289</c:v>
                </c:pt>
                <c:pt idx="74">
                  <c:v>16.0594</c:v>
                </c:pt>
                <c:pt idx="75">
                  <c:v>15.694699999999999</c:v>
                </c:pt>
                <c:pt idx="76">
                  <c:v>16.188600000000001</c:v>
                </c:pt>
                <c:pt idx="77">
                  <c:v>15.769</c:v>
                </c:pt>
                <c:pt idx="78">
                  <c:v>16.233799999999999</c:v>
                </c:pt>
                <c:pt idx="79">
                  <c:v>16.912500000000001</c:v>
                </c:pt>
                <c:pt idx="80">
                  <c:v>17.5077</c:v>
                </c:pt>
                <c:pt idx="81">
                  <c:v>17.810400000000001</c:v>
                </c:pt>
                <c:pt idx="82">
                  <c:v>16.488700000000001</c:v>
                </c:pt>
                <c:pt idx="83">
                  <c:v>15.4314</c:v>
                </c:pt>
                <c:pt idx="84">
                  <c:v>17.2287</c:v>
                </c:pt>
                <c:pt idx="85">
                  <c:v>16.460100000000001</c:v>
                </c:pt>
                <c:pt idx="86">
                  <c:v>17.285900000000002</c:v>
                </c:pt>
                <c:pt idx="87">
                  <c:v>16.805399999999999</c:v>
                </c:pt>
                <c:pt idx="88">
                  <c:v>17.050799999999999</c:v>
                </c:pt>
                <c:pt idx="89">
                  <c:v>17.7181</c:v>
                </c:pt>
                <c:pt idx="90">
                  <c:v>17.047999999999998</c:v>
                </c:pt>
                <c:pt idx="91">
                  <c:v>17.709700000000002</c:v>
                </c:pt>
                <c:pt idx="92">
                  <c:v>18.120100000000001</c:v>
                </c:pt>
                <c:pt idx="93">
                  <c:v>18.897600000000001</c:v>
                </c:pt>
                <c:pt idx="94">
                  <c:v>17.9468</c:v>
                </c:pt>
                <c:pt idx="95">
                  <c:v>16.936900000000001</c:v>
                </c:pt>
                <c:pt idx="96">
                  <c:v>18.630099999999999</c:v>
                </c:pt>
                <c:pt idx="97">
                  <c:v>17.788699999999999</c:v>
                </c:pt>
                <c:pt idx="98">
                  <c:v>19.246300000000002</c:v>
                </c:pt>
                <c:pt idx="99">
                  <c:v>18.4682</c:v>
                </c:pt>
                <c:pt idx="100">
                  <c:v>18.857099999999999</c:v>
                </c:pt>
                <c:pt idx="101">
                  <c:v>19.1023</c:v>
                </c:pt>
                <c:pt idx="102">
                  <c:v>19.0063</c:v>
                </c:pt>
                <c:pt idx="103">
                  <c:v>20.0457</c:v>
                </c:pt>
                <c:pt idx="104">
                  <c:v>20.842199999999998</c:v>
                </c:pt>
                <c:pt idx="105">
                  <c:v>20.5535</c:v>
                </c:pt>
                <c:pt idx="106">
                  <c:v>20.301300000000001</c:v>
                </c:pt>
                <c:pt idx="107">
                  <c:v>18.976600000000001</c:v>
                </c:pt>
                <c:pt idx="108">
                  <c:v>20.4299</c:v>
                </c:pt>
                <c:pt idx="109">
                  <c:v>19.806999999999999</c:v>
                </c:pt>
                <c:pt idx="110">
                  <c:v>20.865200000000002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56-4B97-9023-86E184F9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84384"/>
        <c:axId val="876017056"/>
      </c:lineChart>
      <c:catAx>
        <c:axId val="11663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6017056"/>
        <c:crosses val="autoZero"/>
        <c:auto val="1"/>
        <c:lblAlgn val="ctr"/>
        <c:lblOffset val="100"/>
        <c:noMultiLvlLbl val="0"/>
      </c:catAx>
      <c:valAx>
        <c:axId val="8760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63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국내 거래액 </a:t>
            </a:r>
            <a:r>
              <a:rPr lang="en-US" altLang="ko-KR"/>
              <a:t>- </a:t>
            </a:r>
            <a:r>
              <a:rPr lang="ko-KR" altLang="en-US"/>
              <a:t> 온라인 결제 영업이익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'월별 데이터'!$B$23</c:f>
              <c:strCache>
                <c:ptCount val="1"/>
                <c:pt idx="0">
                  <c:v>분기별 온라인 결제 영업이익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2016622922134"/>
                  <c:y val="0.26754629629629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'월별 데이터'!$C$20:$AM$20</c:f>
              <c:numCache>
                <c:formatCode>General</c:formatCode>
                <c:ptCount val="37"/>
                <c:pt idx="1">
                  <c:v>13.019000000000002</c:v>
                </c:pt>
                <c:pt idx="2">
                  <c:v>13.468</c:v>
                </c:pt>
                <c:pt idx="3">
                  <c:v>15.062000000000001</c:v>
                </c:pt>
                <c:pt idx="4">
                  <c:v>15.128799999999998</c:v>
                </c:pt>
                <c:pt idx="5">
                  <c:v>15.341900000000001</c:v>
                </c:pt>
                <c:pt idx="6">
                  <c:v>16.466899999999999</c:v>
                </c:pt>
                <c:pt idx="7">
                  <c:v>17.985700000000001</c:v>
                </c:pt>
                <c:pt idx="8">
                  <c:v>18.191099999999999</c:v>
                </c:pt>
                <c:pt idx="9">
                  <c:v>18.6614</c:v>
                </c:pt>
                <c:pt idx="10">
                  <c:v>19.869199999999999</c:v>
                </c:pt>
                <c:pt idx="11">
                  <c:v>21.520299999999999</c:v>
                </c:pt>
                <c:pt idx="12">
                  <c:v>25.716499999999996</c:v>
                </c:pt>
                <c:pt idx="13">
                  <c:v>26.5319</c:v>
                </c:pt>
                <c:pt idx="14">
                  <c:v>28.072700000000001</c:v>
                </c:pt>
                <c:pt idx="15">
                  <c:v>30.3872</c:v>
                </c:pt>
                <c:pt idx="16">
                  <c:v>31.488400000000002</c:v>
                </c:pt>
                <c:pt idx="17">
                  <c:v>26.5319</c:v>
                </c:pt>
                <c:pt idx="18">
                  <c:v>33.538000000000004</c:v>
                </c:pt>
                <c:pt idx="19">
                  <c:v>37.340200000000003</c:v>
                </c:pt>
                <c:pt idx="20">
                  <c:v>36.965400000000002</c:v>
                </c:pt>
                <c:pt idx="21">
                  <c:v>37.429599999999994</c:v>
                </c:pt>
                <c:pt idx="22">
                  <c:v>41.409700000000001</c:v>
                </c:pt>
                <c:pt idx="23">
                  <c:v>37.340200000000003</c:v>
                </c:pt>
                <c:pt idx="24">
                  <c:v>44.794499999999999</c:v>
                </c:pt>
                <c:pt idx="25">
                  <c:v>46.882999999999996</c:v>
                </c:pt>
                <c:pt idx="26">
                  <c:v>48.191400000000002</c:v>
                </c:pt>
                <c:pt idx="27">
                  <c:v>52.230600000000003</c:v>
                </c:pt>
                <c:pt idx="28">
                  <c:v>49.148800000000001</c:v>
                </c:pt>
                <c:pt idx="29">
                  <c:v>50.551400000000001</c:v>
                </c:pt>
                <c:pt idx="30">
                  <c:v>51.816900000000004</c:v>
                </c:pt>
                <c:pt idx="31">
                  <c:v>54.727400000000003</c:v>
                </c:pt>
                <c:pt idx="32">
                  <c:v>53.513800000000003</c:v>
                </c:pt>
                <c:pt idx="33">
                  <c:v>55.503199999999993</c:v>
                </c:pt>
                <c:pt idx="34">
                  <c:v>56.965699999999998</c:v>
                </c:pt>
                <c:pt idx="35">
                  <c:v>61.441400000000002</c:v>
                </c:pt>
                <c:pt idx="36">
                  <c:v>59.707800000000006</c:v>
                </c:pt>
              </c:numCache>
            </c:numRef>
          </c:xVal>
          <c:yVal>
            <c:numRef>
              <c:f>'월별 데이터'!$C$23:$AM$23</c:f>
              <c:numCache>
                <c:formatCode>0_ </c:formatCode>
                <c:ptCount val="37"/>
                <c:pt idx="0">
                  <c:v>20.662050000000001</c:v>
                </c:pt>
                <c:pt idx="1">
                  <c:v>8.0749600000000008</c:v>
                </c:pt>
                <c:pt idx="2">
                  <c:v>20.63392</c:v>
                </c:pt>
                <c:pt idx="3">
                  <c:v>45.634830000000001</c:v>
                </c:pt>
                <c:pt idx="4">
                  <c:v>29.230440000000002</c:v>
                </c:pt>
                <c:pt idx="5">
                  <c:v>29.909269999999999</c:v>
                </c:pt>
                <c:pt idx="6">
                  <c:v>27.618130000000001</c:v>
                </c:pt>
                <c:pt idx="7">
                  <c:v>23.90015</c:v>
                </c:pt>
                <c:pt idx="8">
                  <c:v>38.215000000000003</c:v>
                </c:pt>
                <c:pt idx="9">
                  <c:v>47.856990000000003</c:v>
                </c:pt>
                <c:pt idx="10">
                  <c:v>51.042819999999999</c:v>
                </c:pt>
                <c:pt idx="11">
                  <c:v>63.982460000000003</c:v>
                </c:pt>
                <c:pt idx="12">
                  <c:v>51.103099999999998</c:v>
                </c:pt>
                <c:pt idx="13">
                  <c:v>56.40014</c:v>
                </c:pt>
                <c:pt idx="14">
                  <c:v>54.699109999999997</c:v>
                </c:pt>
                <c:pt idx="15">
                  <c:v>71.892619999999994</c:v>
                </c:pt>
                <c:pt idx="16">
                  <c:v>65.879750000000001</c:v>
                </c:pt>
                <c:pt idx="17">
                  <c:v>89.916629999999998</c:v>
                </c:pt>
                <c:pt idx="18">
                  <c:v>90.812430000000006</c:v>
                </c:pt>
                <c:pt idx="19">
                  <c:v>106.86772000000001</c:v>
                </c:pt>
                <c:pt idx="20">
                  <c:v>97.494259999999997</c:v>
                </c:pt>
                <c:pt idx="21">
                  <c:v>107.39948</c:v>
                </c:pt>
                <c:pt idx="22">
                  <c:v>113.40085000000001</c:v>
                </c:pt>
                <c:pt idx="23">
                  <c:v>121.92057</c:v>
                </c:pt>
                <c:pt idx="24">
                  <c:v>100.75514</c:v>
                </c:pt>
                <c:pt idx="25">
                  <c:v>118.67299</c:v>
                </c:pt>
                <c:pt idx="26">
                  <c:v>120.95084</c:v>
                </c:pt>
                <c:pt idx="27">
                  <c:v>122.2186</c:v>
                </c:pt>
                <c:pt idx="28">
                  <c:v>103.43237999999999</c:v>
                </c:pt>
                <c:pt idx="29">
                  <c:v>114.69295</c:v>
                </c:pt>
                <c:pt idx="30">
                  <c:v>141.90791999999999</c:v>
                </c:pt>
                <c:pt idx="31">
                  <c:v>134.59044</c:v>
                </c:pt>
                <c:pt idx="32">
                  <c:v>101.58</c:v>
                </c:pt>
                <c:pt idx="33">
                  <c:v>113.52345</c:v>
                </c:pt>
                <c:pt idx="34">
                  <c:v>110.0104</c:v>
                </c:pt>
                <c:pt idx="35">
                  <c:v>138.39338000000001</c:v>
                </c:pt>
                <c:pt idx="36">
                  <c:v>129.22585000000001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6-4CDE-A597-EA61E07E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909360"/>
        <c:axId val="1189417696"/>
      </c:scatterChart>
      <c:valAx>
        <c:axId val="156490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9417696"/>
        <c:crosses val="autoZero"/>
        <c:crossBetween val="midCat"/>
      </c:valAx>
      <c:valAx>
        <c:axId val="11894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49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6.xml"/><Relationship Id="rId3" Type="http://schemas.openxmlformats.org/officeDocument/2006/relationships/chart" Target="../charts/chart1.xml"/><Relationship Id="rId21" Type="http://schemas.openxmlformats.org/officeDocument/2006/relationships/chart" Target="../charts/chart9.xml"/><Relationship Id="rId7" Type="http://schemas.openxmlformats.org/officeDocument/2006/relationships/image" Target="../media/image4.png"/><Relationship Id="rId12" Type="http://schemas.openxmlformats.org/officeDocument/2006/relationships/image" Target="../media/image8.png"/><Relationship Id="rId17" Type="http://schemas.openxmlformats.org/officeDocument/2006/relationships/chart" Target="../charts/chart5.xml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20" Type="http://schemas.openxmlformats.org/officeDocument/2006/relationships/chart" Target="../charts/chart8.xml"/><Relationship Id="rId1" Type="http://schemas.openxmlformats.org/officeDocument/2006/relationships/image" Target="../media/image1.jpeg"/><Relationship Id="rId6" Type="http://schemas.openxmlformats.org/officeDocument/2006/relationships/image" Target="../media/image3.png"/><Relationship Id="rId11" Type="http://schemas.openxmlformats.org/officeDocument/2006/relationships/image" Target="../media/image7.jpeg"/><Relationship Id="rId5" Type="http://schemas.openxmlformats.org/officeDocument/2006/relationships/chart" Target="../charts/chart3.xml"/><Relationship Id="rId15" Type="http://schemas.openxmlformats.org/officeDocument/2006/relationships/image" Target="../media/image11.png"/><Relationship Id="rId10" Type="http://schemas.openxmlformats.org/officeDocument/2006/relationships/chart" Target="../charts/chart4.xml"/><Relationship Id="rId19" Type="http://schemas.openxmlformats.org/officeDocument/2006/relationships/chart" Target="../charts/chart7.xml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205739</xdr:colOff>
      <xdr:row>1</xdr:row>
      <xdr:rowOff>114300</xdr:rowOff>
    </xdr:from>
    <xdr:to>
      <xdr:col>4</xdr:col>
      <xdr:colOff>30326</xdr:colOff>
      <xdr:row>8</xdr:row>
      <xdr:rowOff>0</xdr:rowOff>
    </xdr:to>
    <xdr:pic>
      <xdr:nvPicPr>
        <xdr:cNvPr id="2" name="그림 1" descr="NHN KCP, 지난해 매출 8228억원…견조한 성장 지속 - 정보통신신문">
          <a:extLst>
            <a:ext uri="{FF2B5EF4-FFF2-40B4-BE49-F238E27FC236}">
              <a16:creationId xmlns:a16="http://schemas.microsoft.com/office/drawing/2014/main" id="{B80FF31C-93E7-42CF-B2F4-43DEDF06C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99" y="335280"/>
          <a:ext cx="2643987" cy="1432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228600</xdr:colOff>
      <xdr:row>20</xdr:row>
      <xdr:rowOff>190501</xdr:rowOff>
    </xdr:from>
    <xdr:to>
      <xdr:col>8</xdr:col>
      <xdr:colOff>15240</xdr:colOff>
      <xdr:row>37</xdr:row>
      <xdr:rowOff>106681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88DDFE5-18F3-4A47-8841-8311FBCF2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9160" y="4770121"/>
          <a:ext cx="5288280" cy="367284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</xdr:row>
      <xdr:rowOff>0</xdr:rowOff>
    </xdr:from>
    <xdr:to>
      <xdr:col>9</xdr:col>
      <xdr:colOff>205740</xdr:colOff>
      <xdr:row>62</xdr:row>
      <xdr:rowOff>175260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83B8C48-EDB7-4696-B032-4A71837C3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441960</xdr:colOff>
      <xdr:row>47</xdr:row>
      <xdr:rowOff>121920</xdr:rowOff>
    </xdr:from>
    <xdr:to>
      <xdr:col>17</xdr:col>
      <xdr:colOff>381000</xdr:colOff>
      <xdr:row>62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3076BEB-1025-4D29-8B6F-1296B233F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640080</xdr:colOff>
      <xdr:row>46</xdr:row>
      <xdr:rowOff>144780</xdr:rowOff>
    </xdr:from>
    <xdr:to>
      <xdr:col>26</xdr:col>
      <xdr:colOff>19050</xdr:colOff>
      <xdr:row>62</xdr:row>
      <xdr:rowOff>30480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D8F5E2B-3048-47E8-AC96-ECE88DF8F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254856</xdr:colOff>
      <xdr:row>81</xdr:row>
      <xdr:rowOff>160020</xdr:rowOff>
    </xdr:from>
    <xdr:to>
      <xdr:col>9</xdr:col>
      <xdr:colOff>198120</xdr:colOff>
      <xdr:row>92</xdr:row>
      <xdr:rowOff>62644</xdr:rowOff>
    </xdr:to>
    <xdr:pic>
      <xdr:nvPicPr>
        <xdr:cNvPr id="8" name="그림 7" descr="PG 결제">
          <a:extLst>
            <a:ext uri="{FF2B5EF4-FFF2-40B4-BE49-F238E27FC236}">
              <a16:creationId xmlns:a16="http://schemas.microsoft.com/office/drawing/2014/main" id="{F53BC0E3-BA54-4739-A819-2A7EB6CCA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416" y="18379440"/>
          <a:ext cx="6115464" cy="2333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87339</xdr:colOff>
      <xdr:row>127</xdr:row>
      <xdr:rowOff>152400</xdr:rowOff>
    </xdr:from>
    <xdr:to>
      <xdr:col>11</xdr:col>
      <xdr:colOff>249568</xdr:colOff>
      <xdr:row>137</xdr:row>
      <xdr:rowOff>167640</xdr:rowOff>
    </xdr:to>
    <xdr:pic>
      <xdr:nvPicPr>
        <xdr:cNvPr id="9" name="그림 8" descr="https://core-cdn-fe.toss.im/image/optimize/?src=https://static.toss-internal.com/ipd-tcs/toss_core/live/88a1c408-34f9-49b4-b17e-77f793a50bac?&amp;w=3840&amp;q=75">
          <a:extLst>
            <a:ext uri="{FF2B5EF4-FFF2-40B4-BE49-F238E27FC236}">
              <a16:creationId xmlns:a16="http://schemas.microsoft.com/office/drawing/2014/main" id="{05822015-633D-472A-BFC0-4ED9DA066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079" y="28315920"/>
          <a:ext cx="7378369" cy="2225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</xdr:colOff>
      <xdr:row>0</xdr:row>
      <xdr:rowOff>205740</xdr:rowOff>
    </xdr:from>
    <xdr:to>
      <xdr:col>14</xdr:col>
      <xdr:colOff>538370</xdr:colOff>
      <xdr:row>12</xdr:row>
      <xdr:rowOff>45720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2B3FDFD-3C3F-4628-8009-0A61C3498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41520" y="205740"/>
          <a:ext cx="5887610" cy="24917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159</xdr:row>
      <xdr:rowOff>0</xdr:rowOff>
    </xdr:from>
    <xdr:to>
      <xdr:col>14</xdr:col>
      <xdr:colOff>259902</xdr:colOff>
      <xdr:row>174</xdr:row>
      <xdr:rowOff>91735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151A749-41F2-4B81-8C52-24CC9C1CB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7740" y="35173920"/>
          <a:ext cx="9487722" cy="3406435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182</xdr:row>
      <xdr:rowOff>198120</xdr:rowOff>
    </xdr:from>
    <xdr:to>
      <xdr:col>7</xdr:col>
      <xdr:colOff>255270</xdr:colOff>
      <xdr:row>195</xdr:row>
      <xdr:rowOff>68580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F90DAB-CC0B-4B95-ACA5-787942EB2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</xdr:col>
      <xdr:colOff>0</xdr:colOff>
      <xdr:row>218</xdr:row>
      <xdr:rowOff>0</xdr:rowOff>
    </xdr:from>
    <xdr:to>
      <xdr:col>7</xdr:col>
      <xdr:colOff>335280</xdr:colOff>
      <xdr:row>230</xdr:row>
      <xdr:rowOff>81473</xdr:rowOff>
    </xdr:to>
    <xdr:pic>
      <xdr:nvPicPr>
        <xdr:cNvPr id="13" name="그림 12" descr="개발자의 개발 블로그 :: 결제시스템 붙히기 전 사전 지식 : PG사란 무엇이며, PG사 순위는???">
          <a:extLst>
            <a:ext uri="{FF2B5EF4-FFF2-40B4-BE49-F238E27FC236}">
              <a16:creationId xmlns:a16="http://schemas.microsoft.com/office/drawing/2014/main" id="{968B0B51-5B8C-4FC8-8165-37C46BB47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48371760"/>
          <a:ext cx="4869180" cy="2733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232</xdr:row>
      <xdr:rowOff>0</xdr:rowOff>
    </xdr:from>
    <xdr:to>
      <xdr:col>6</xdr:col>
      <xdr:colOff>651510</xdr:colOff>
      <xdr:row>245</xdr:row>
      <xdr:rowOff>137160</xdr:rowOff>
    </xdr:to>
    <xdr:pic>
      <xdr:nvPicPr>
        <xdr:cNvPr id="14" name="그림 13" descr="https://assets.tina.io/36f29961-1418-4d2e-86b9-515b363183ee/pgcompare/2_%EC%88%98%EC%A0%95_1200.png">
          <a:extLst>
            <a:ext uri="{FF2B5EF4-FFF2-40B4-BE49-F238E27FC236}">
              <a16:creationId xmlns:a16="http://schemas.microsoft.com/office/drawing/2014/main" id="{EB9B55F3-D92A-4923-B377-D203EA5C2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40" y="51465480"/>
          <a:ext cx="4514850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396240</xdr:colOff>
      <xdr:row>232</xdr:row>
      <xdr:rowOff>15240</xdr:rowOff>
    </xdr:from>
    <xdr:to>
      <xdr:col>14</xdr:col>
      <xdr:colOff>240030</xdr:colOff>
      <xdr:row>245</xdr:row>
      <xdr:rowOff>167640</xdr:rowOff>
    </xdr:to>
    <xdr:pic>
      <xdr:nvPicPr>
        <xdr:cNvPr id="15" name="그림 14" descr="https://assets.tina.io/36f29961-1418-4d2e-86b9-515b363183ee/pgcompare/3_1200x800%20(3).png">
          <a:extLst>
            <a:ext uri="{FF2B5EF4-FFF2-40B4-BE49-F238E27FC236}">
              <a16:creationId xmlns:a16="http://schemas.microsoft.com/office/drawing/2014/main" id="{714E75B7-E5E6-4E26-B98E-FE9F15C11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3080" y="51480720"/>
          <a:ext cx="4537710" cy="302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388620</xdr:colOff>
      <xdr:row>232</xdr:row>
      <xdr:rowOff>30480</xdr:rowOff>
    </xdr:from>
    <xdr:to>
      <xdr:col>20</xdr:col>
      <xdr:colOff>632460</xdr:colOff>
      <xdr:row>245</xdr:row>
      <xdr:rowOff>2540</xdr:rowOff>
    </xdr:to>
    <xdr:pic>
      <xdr:nvPicPr>
        <xdr:cNvPr id="16" name="그림 15" descr="https://assets.tina.io/36f29961-1418-4d2e-86b9-515b363183ee/pgcompare/4_1200x800.png">
          <a:extLst>
            <a:ext uri="{FF2B5EF4-FFF2-40B4-BE49-F238E27FC236}">
              <a16:creationId xmlns:a16="http://schemas.microsoft.com/office/drawing/2014/main" id="{26853D2F-8B8A-49FC-A940-C79F7088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9380" y="51495960"/>
          <a:ext cx="4267200" cy="284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</xdr:colOff>
      <xdr:row>262</xdr:row>
      <xdr:rowOff>213360</xdr:rowOff>
    </xdr:from>
    <xdr:to>
      <xdr:col>11</xdr:col>
      <xdr:colOff>621</xdr:colOff>
      <xdr:row>284</xdr:row>
      <xdr:rowOff>46127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811166A-6A7D-415B-BFBA-791B8F2FD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21080" y="58308240"/>
          <a:ext cx="7163421" cy="4694327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</xdr:colOff>
      <xdr:row>340</xdr:row>
      <xdr:rowOff>213360</xdr:rowOff>
    </xdr:from>
    <xdr:to>
      <xdr:col>6</xdr:col>
      <xdr:colOff>236220</xdr:colOff>
      <xdr:row>354</xdr:row>
      <xdr:rowOff>175737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E7D2402-F0FD-404A-806C-861FAE6BD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15340" y="75986640"/>
          <a:ext cx="4251960" cy="3056097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393</xdr:row>
      <xdr:rowOff>0</xdr:rowOff>
    </xdr:from>
    <xdr:to>
      <xdr:col>7</xdr:col>
      <xdr:colOff>342900</xdr:colOff>
      <xdr:row>405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3F482854-B47F-42FC-A487-050CA49B9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406</xdr:row>
      <xdr:rowOff>0</xdr:rowOff>
    </xdr:from>
    <xdr:to>
      <xdr:col>7</xdr:col>
      <xdr:colOff>342900</xdr:colOff>
      <xdr:row>418</xdr:row>
      <xdr:rowOff>91440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FB713CF8-89A4-4198-9B4E-C9E25C06F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419</xdr:row>
      <xdr:rowOff>0</xdr:rowOff>
    </xdr:from>
    <xdr:to>
      <xdr:col>7</xdr:col>
      <xdr:colOff>342900</xdr:colOff>
      <xdr:row>431</xdr:row>
      <xdr:rowOff>91440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B62212F3-659F-44E1-A2CC-01CAE930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451</xdr:row>
      <xdr:rowOff>0</xdr:rowOff>
    </xdr:from>
    <xdr:to>
      <xdr:col>7</xdr:col>
      <xdr:colOff>342900</xdr:colOff>
      <xdr:row>463</xdr:row>
      <xdr:rowOff>91440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73EDFF6F-68C8-41D3-9B5F-901392EAB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437</xdr:row>
      <xdr:rowOff>0</xdr:rowOff>
    </xdr:from>
    <xdr:to>
      <xdr:col>7</xdr:col>
      <xdr:colOff>342900</xdr:colOff>
      <xdr:row>449</xdr:row>
      <xdr:rowOff>91440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36844424-DA10-4156-B9E4-343DD67DC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293370</xdr:colOff>
      <xdr:row>4</xdr:row>
      <xdr:rowOff>15240</xdr:rowOff>
    </xdr:from>
    <xdr:to>
      <xdr:col>11</xdr:col>
      <xdr:colOff>160020</xdr:colOff>
      <xdr:row>11</xdr:row>
      <xdr:rowOff>167640</xdr:rowOff>
    </xdr:to>
    <xdr:pic>
      <xdr:nvPicPr>
        <xdr:cNvPr id="2" name="그림 1" descr="https://assets.tina.io/36f29961-1418-4d2e-86b9-515b363183ee/allabout-pg-01/PG%EC%82%AC%20%EC%84%A0%ED%83%9D%20%EC%A0%84%20%EA%BC%BC%EA%BC%BC%ED%95%98%EA%B2%8C%20%EB%94%B0%EC%A7%80%EC%84%B8%EC%9A%94_01_03.jpg">
          <a:extLst>
            <a:ext uri="{FF2B5EF4-FFF2-40B4-BE49-F238E27FC236}">
              <a16:creationId xmlns:a16="http://schemas.microsoft.com/office/drawing/2014/main" id="{8E3042BD-64A2-4E53-821A-4323B428A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7290" y="899160"/>
          <a:ext cx="2548890" cy="1699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335280</xdr:colOff>
      <xdr:row>29</xdr:row>
      <xdr:rowOff>198121</xdr:rowOff>
    </xdr:from>
    <xdr:to>
      <xdr:col>10</xdr:col>
      <xdr:colOff>388620</xdr:colOff>
      <xdr:row>48</xdr:row>
      <xdr:rowOff>165341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480379E-A13F-4052-B758-66897E674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" y="6606541"/>
          <a:ext cx="6758940" cy="416584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32</xdr:row>
      <xdr:rowOff>160020</xdr:rowOff>
    </xdr:from>
    <xdr:to>
      <xdr:col>21</xdr:col>
      <xdr:colOff>648281</xdr:colOff>
      <xdr:row>43</xdr:row>
      <xdr:rowOff>213575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F2E4616-1F62-44A1-AE18-51D030F4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23860" y="7231380"/>
          <a:ext cx="6706181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reviewinsight.co.kr/software/4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E815-C153-4379-A752-F86DE71E267D}">
  <dimension ref="B2:AA826"/>
  <sheetViews>
    <sheetView showGridLines="0" topLeftCell="B229" workbookViewId="0">
      <selection activeCell="B362" sqref="B362:P362"/>
    </sheetView>
  </sheetViews>
  <sheetFormatPr defaultRowHeight="17.399999999999999"/>
  <cols>
    <col min="1" max="1" width="8.796875" style="4"/>
    <col min="2" max="2" width="3.8984375" style="2" customWidth="1"/>
    <col min="3" max="3" width="24.296875" style="1" customWidth="1"/>
    <col min="4" max="4" width="8.796875" style="1" customWidth="1"/>
    <col min="5" max="15" width="8.796875" style="1"/>
    <col min="16" max="16" width="8.796875" style="3"/>
    <col min="17" max="16384" width="8.796875" style="4"/>
  </cols>
  <sheetData>
    <row r="2" spans="3:10">
      <c r="C2" s="5"/>
      <c r="D2" s="5"/>
      <c r="E2" s="5"/>
      <c r="F2" s="5"/>
      <c r="G2" s="5"/>
      <c r="H2" s="5"/>
      <c r="I2" s="5"/>
      <c r="J2" s="5"/>
    </row>
    <row r="3" spans="3:10">
      <c r="C3" s="5"/>
      <c r="D3" s="5"/>
      <c r="E3" s="5"/>
      <c r="F3" s="5"/>
      <c r="G3" s="5"/>
      <c r="H3" s="5"/>
      <c r="I3" s="5"/>
      <c r="J3" s="5"/>
    </row>
    <row r="4" spans="3:10">
      <c r="E4"/>
    </row>
    <row r="15" spans="3:10">
      <c r="C15" s="1" t="s">
        <v>96</v>
      </c>
    </row>
    <row r="16" spans="3:10">
      <c r="C16" s="1" t="s">
        <v>97</v>
      </c>
    </row>
    <row r="18" spans="2:16" ht="30">
      <c r="B18" s="6"/>
      <c r="C18" s="9" t="s">
        <v>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8"/>
    </row>
    <row r="20" spans="2:16">
      <c r="C20" s="1" t="s">
        <v>0</v>
      </c>
      <c r="E20" s="1" t="s">
        <v>1</v>
      </c>
    </row>
    <row r="27" spans="2:16">
      <c r="K27" s="1" t="s">
        <v>2</v>
      </c>
    </row>
    <row r="28" spans="2:16">
      <c r="K28" s="1" t="s">
        <v>3</v>
      </c>
    </row>
    <row r="41" spans="3:13">
      <c r="C41" s="13" t="s">
        <v>8</v>
      </c>
      <c r="D41" s="12">
        <v>2014</v>
      </c>
      <c r="E41" s="12">
        <v>2015</v>
      </c>
      <c r="F41" s="12">
        <v>2016</v>
      </c>
      <c r="G41" s="12">
        <v>2017</v>
      </c>
      <c r="H41" s="12">
        <v>2018</v>
      </c>
      <c r="I41" s="12">
        <v>2019</v>
      </c>
      <c r="J41" s="12">
        <v>2020</v>
      </c>
      <c r="K41" s="12">
        <v>2021</v>
      </c>
      <c r="L41" s="12">
        <v>2022</v>
      </c>
      <c r="M41" s="12">
        <v>2023</v>
      </c>
    </row>
    <row r="42" spans="3:13">
      <c r="C42" s="12" t="s">
        <v>5</v>
      </c>
      <c r="D42" s="16">
        <v>918</v>
      </c>
      <c r="E42" s="16">
        <v>578</v>
      </c>
      <c r="F42" s="16">
        <v>621</v>
      </c>
      <c r="G42" s="16">
        <v>950</v>
      </c>
      <c r="H42" s="16">
        <f>3162+527</f>
        <v>3689</v>
      </c>
      <c r="I42" s="14">
        <v>4987</v>
      </c>
      <c r="J42" s="14">
        <v>766</v>
      </c>
      <c r="K42" s="14">
        <v>2022</v>
      </c>
      <c r="L42" s="14">
        <v>7733</v>
      </c>
      <c r="M42" s="14">
        <v>7733</v>
      </c>
    </row>
    <row r="43" spans="3:13">
      <c r="C43" s="12" t="s">
        <v>10</v>
      </c>
      <c r="D43" s="16">
        <v>7082</v>
      </c>
      <c r="E43" s="16">
        <v>8431</v>
      </c>
      <c r="F43" s="16">
        <v>10170</v>
      </c>
      <c r="G43" s="16">
        <v>10203</v>
      </c>
      <c r="H43" s="16">
        <v>16780</v>
      </c>
      <c r="I43" s="14">
        <v>24476</v>
      </c>
      <c r="J43" s="14">
        <v>29888</v>
      </c>
      <c r="K43" s="14">
        <v>30425</v>
      </c>
      <c r="L43" s="14">
        <v>34923</v>
      </c>
      <c r="M43" s="14">
        <v>35285</v>
      </c>
    </row>
    <row r="44" spans="3:13">
      <c r="C44" s="12" t="s">
        <v>6</v>
      </c>
      <c r="D44" s="15">
        <f>D42/D43</f>
        <v>0.12962439988703756</v>
      </c>
      <c r="E44" s="15">
        <f t="shared" ref="E44:H44" si="0">E42/E43</f>
        <v>6.8556517613568971E-2</v>
      </c>
      <c r="F44" s="15">
        <f t="shared" si="0"/>
        <v>6.1061946902654866E-2</v>
      </c>
      <c r="G44" s="15">
        <f t="shared" si="0"/>
        <v>9.3109869646182494E-2</v>
      </c>
      <c r="H44" s="15">
        <f t="shared" si="0"/>
        <v>0.21984505363528009</v>
      </c>
      <c r="I44" s="15">
        <f>I42/I43</f>
        <v>0.20375061284523616</v>
      </c>
      <c r="J44" s="15">
        <f t="shared" ref="J44:M44" si="1">J42/J43</f>
        <v>2.5629014989293361E-2</v>
      </c>
      <c r="K44" s="15">
        <f t="shared" si="1"/>
        <v>6.6458504519309777E-2</v>
      </c>
      <c r="L44" s="15">
        <f t="shared" si="1"/>
        <v>0.22143000314978667</v>
      </c>
      <c r="M44" s="15">
        <f t="shared" si="1"/>
        <v>0.21915828255632705</v>
      </c>
    </row>
    <row r="45" spans="3:13">
      <c r="C45" s="12" t="s">
        <v>11</v>
      </c>
      <c r="D45" s="16" t="s">
        <v>14</v>
      </c>
      <c r="E45" s="16" t="s">
        <v>13</v>
      </c>
      <c r="F45" s="16" t="s">
        <v>13</v>
      </c>
      <c r="G45" s="16" t="s">
        <v>13</v>
      </c>
      <c r="H45" s="16" t="s">
        <v>14</v>
      </c>
      <c r="I45" s="14" t="s">
        <v>12</v>
      </c>
      <c r="J45" s="14" t="s">
        <v>13</v>
      </c>
      <c r="K45" s="14" t="s">
        <v>13</v>
      </c>
      <c r="L45" s="14" t="s">
        <v>12</v>
      </c>
      <c r="M45" s="14" t="s">
        <v>12</v>
      </c>
    </row>
    <row r="67" spans="2:16" ht="30">
      <c r="B67" s="44"/>
      <c r="C67" s="9" t="s">
        <v>50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45"/>
    </row>
    <row r="69" spans="2:16">
      <c r="C69" s="12" t="s">
        <v>51</v>
      </c>
      <c r="D69" s="11"/>
      <c r="E69" s="11"/>
      <c r="F69" s="11"/>
      <c r="G69" s="11"/>
      <c r="H69" s="11"/>
      <c r="I69" s="11"/>
    </row>
    <row r="71" spans="2:16">
      <c r="C71" s="1" t="s">
        <v>52</v>
      </c>
    </row>
    <row r="72" spans="2:16">
      <c r="C72" s="10" t="s">
        <v>53</v>
      </c>
    </row>
    <row r="74" spans="2:16">
      <c r="C74" s="10" t="s">
        <v>54</v>
      </c>
    </row>
    <row r="75" spans="2:16">
      <c r="C75" s="10" t="s">
        <v>55</v>
      </c>
    </row>
    <row r="76" spans="2:16">
      <c r="C76" s="10" t="s">
        <v>56</v>
      </c>
    </row>
    <row r="78" spans="2:16">
      <c r="C78" s="10" t="s">
        <v>57</v>
      </c>
    </row>
    <row r="79" spans="2:16">
      <c r="C79" s="10" t="s">
        <v>58</v>
      </c>
    </row>
    <row r="81" spans="3:9">
      <c r="C81" s="12" t="s">
        <v>59</v>
      </c>
      <c r="D81" s="12"/>
      <c r="E81" s="12"/>
      <c r="F81" s="12"/>
      <c r="G81" s="12"/>
      <c r="H81" s="12"/>
      <c r="I81" s="12"/>
    </row>
    <row r="83" spans="3:9">
      <c r="C83"/>
    </row>
    <row r="94" spans="3:9">
      <c r="C94" s="1" t="s">
        <v>60</v>
      </c>
    </row>
    <row r="95" spans="3:9">
      <c r="C95" s="1" t="s">
        <v>61</v>
      </c>
    </row>
    <row r="97" spans="3:3">
      <c r="C97" s="1" t="s">
        <v>62</v>
      </c>
    </row>
    <row r="98" spans="3:3">
      <c r="C98" s="46" t="s">
        <v>63</v>
      </c>
    </row>
    <row r="99" spans="3:3">
      <c r="C99" s="46" t="s">
        <v>64</v>
      </c>
    </row>
    <row r="100" spans="3:3">
      <c r="C100" s="46" t="s">
        <v>65</v>
      </c>
    </row>
    <row r="101" spans="3:3">
      <c r="C101" s="46" t="s">
        <v>66</v>
      </c>
    </row>
    <row r="103" spans="3:3">
      <c r="C103" s="47" t="s">
        <v>67</v>
      </c>
    </row>
    <row r="105" spans="3:3">
      <c r="C105" s="1" t="s">
        <v>68</v>
      </c>
    </row>
    <row r="106" spans="3:3">
      <c r="C106" s="10" t="s">
        <v>69</v>
      </c>
    </row>
    <row r="107" spans="3:3">
      <c r="C107" s="10" t="s">
        <v>70</v>
      </c>
    </row>
    <row r="109" spans="3:3">
      <c r="C109" s="10" t="s">
        <v>71</v>
      </c>
    </row>
    <row r="110" spans="3:3">
      <c r="C110" s="10" t="s">
        <v>72</v>
      </c>
    </row>
    <row r="111" spans="3:3">
      <c r="C111" s="10" t="s">
        <v>73</v>
      </c>
    </row>
    <row r="112" spans="3:3">
      <c r="C112" s="10" t="s">
        <v>74</v>
      </c>
    </row>
    <row r="114" spans="3:9">
      <c r="C114" s="10" t="s">
        <v>75</v>
      </c>
    </row>
    <row r="115" spans="3:9">
      <c r="C115" s="10" t="s">
        <v>76</v>
      </c>
    </row>
    <row r="116" spans="3:9">
      <c r="C116" s="10" t="s">
        <v>95</v>
      </c>
    </row>
    <row r="118" spans="3:9">
      <c r="C118" s="10" t="s">
        <v>77</v>
      </c>
    </row>
    <row r="119" spans="3:9">
      <c r="C119" s="10" t="s">
        <v>78</v>
      </c>
    </row>
    <row r="121" spans="3:9">
      <c r="C121" s="10" t="s">
        <v>79</v>
      </c>
    </row>
    <row r="122" spans="3:9">
      <c r="C122" s="10" t="s">
        <v>80</v>
      </c>
    </row>
    <row r="123" spans="3:9">
      <c r="C123" s="10" t="s">
        <v>81</v>
      </c>
    </row>
    <row r="124" spans="3:9">
      <c r="C124" s="10" t="s">
        <v>82</v>
      </c>
    </row>
    <row r="127" spans="3:9">
      <c r="C127" s="12" t="s">
        <v>83</v>
      </c>
      <c r="D127" s="12"/>
      <c r="E127" s="12"/>
      <c r="F127" s="12"/>
      <c r="G127" s="12"/>
      <c r="H127" s="12"/>
      <c r="I127" s="12"/>
    </row>
    <row r="129" spans="3:3">
      <c r="C129"/>
    </row>
    <row r="139" spans="3:3">
      <c r="C139" s="1" t="s">
        <v>84</v>
      </c>
    </row>
    <row r="140" spans="3:3">
      <c r="C140" s="1" t="s">
        <v>85</v>
      </c>
    </row>
    <row r="142" spans="3:3">
      <c r="C142" s="1" t="s">
        <v>86</v>
      </c>
    </row>
    <row r="143" spans="3:3">
      <c r="C143" s="1" t="s">
        <v>87</v>
      </c>
    </row>
    <row r="144" spans="3:3">
      <c r="C144" s="10" t="s">
        <v>88</v>
      </c>
    </row>
    <row r="145" spans="2:16">
      <c r="B145" s="48"/>
      <c r="C145" s="49" t="s">
        <v>176</v>
      </c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50"/>
    </row>
    <row r="146" spans="2:16">
      <c r="C146" s="10" t="s">
        <v>177</v>
      </c>
    </row>
    <row r="148" spans="2:16">
      <c r="B148" s="51"/>
      <c r="C148" s="52" t="s">
        <v>89</v>
      </c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50"/>
    </row>
    <row r="149" spans="2:16">
      <c r="B149" s="48"/>
      <c r="C149" s="49" t="s">
        <v>102</v>
      </c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50"/>
    </row>
    <row r="150" spans="2:16">
      <c r="B150" s="48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50"/>
    </row>
    <row r="151" spans="2:16">
      <c r="B151" s="48"/>
      <c r="C151" s="49" t="s">
        <v>90</v>
      </c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50"/>
    </row>
    <row r="152" spans="2:16">
      <c r="B152" s="48"/>
      <c r="C152" s="49" t="s">
        <v>103</v>
      </c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50"/>
    </row>
    <row r="153" spans="2:16">
      <c r="B153" s="48"/>
      <c r="C153" s="49" t="s">
        <v>92</v>
      </c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50"/>
    </row>
    <row r="154" spans="2:16">
      <c r="B154" s="48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50"/>
    </row>
    <row r="155" spans="2:16">
      <c r="B155" s="48"/>
      <c r="C155" s="49" t="s">
        <v>104</v>
      </c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50"/>
    </row>
    <row r="156" spans="2:16">
      <c r="B156" s="48"/>
      <c r="C156" s="49" t="s">
        <v>93</v>
      </c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50"/>
    </row>
    <row r="157" spans="2:16">
      <c r="B157" s="48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50"/>
    </row>
    <row r="158" spans="2:16" ht="30">
      <c r="B158" s="44"/>
      <c r="C158" s="9" t="s">
        <v>94</v>
      </c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45"/>
    </row>
    <row r="159" spans="2:16">
      <c r="B159" s="48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50"/>
    </row>
    <row r="160" spans="2:16">
      <c r="B160" s="48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50"/>
    </row>
    <row r="161" spans="2:16">
      <c r="B161" s="48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50"/>
    </row>
    <row r="162" spans="2:16">
      <c r="B162" s="48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50"/>
    </row>
    <row r="163" spans="2:16">
      <c r="B163" s="48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50"/>
    </row>
    <row r="164" spans="2:16">
      <c r="B164" s="48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50"/>
    </row>
    <row r="165" spans="2:16">
      <c r="B165" s="48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50"/>
    </row>
    <row r="166" spans="2:16">
      <c r="B166" s="48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50"/>
    </row>
    <row r="167" spans="2:16">
      <c r="B167" s="51"/>
      <c r="C167" s="53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50"/>
    </row>
    <row r="168" spans="2:16">
      <c r="B168" s="48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50"/>
    </row>
    <row r="169" spans="2:16">
      <c r="B169" s="48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50"/>
    </row>
    <row r="170" spans="2:16">
      <c r="B170" s="48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50"/>
    </row>
    <row r="171" spans="2:16">
      <c r="B171" s="48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50"/>
    </row>
    <row r="172" spans="2:16">
      <c r="B172" s="48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50"/>
    </row>
    <row r="173" spans="2:16">
      <c r="B173" s="48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50"/>
    </row>
    <row r="174" spans="2:16">
      <c r="B174" s="48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50"/>
    </row>
    <row r="175" spans="2:16">
      <c r="B175" s="48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50"/>
    </row>
    <row r="176" spans="2:16">
      <c r="B176" s="48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50"/>
    </row>
    <row r="177" spans="2:24">
      <c r="B177" s="54"/>
      <c r="C177" s="64" t="s">
        <v>126</v>
      </c>
      <c r="D177" s="65" t="s">
        <v>105</v>
      </c>
      <c r="E177" s="65" t="s">
        <v>106</v>
      </c>
      <c r="F177" s="65" t="s">
        <v>107</v>
      </c>
      <c r="G177" s="65" t="s">
        <v>108</v>
      </c>
      <c r="H177" s="65" t="s">
        <v>109</v>
      </c>
      <c r="I177" s="65" t="s">
        <v>110</v>
      </c>
      <c r="J177" s="65" t="s">
        <v>111</v>
      </c>
      <c r="K177" s="65" t="s">
        <v>112</v>
      </c>
      <c r="L177" s="65" t="s">
        <v>113</v>
      </c>
      <c r="M177" s="65" t="s">
        <v>114</v>
      </c>
      <c r="N177" s="65" t="s">
        <v>115</v>
      </c>
      <c r="O177" s="65" t="s">
        <v>116</v>
      </c>
      <c r="P177" s="65" t="s">
        <v>117</v>
      </c>
      <c r="Q177" s="66" t="s">
        <v>118</v>
      </c>
      <c r="R177" s="66" t="s">
        <v>119</v>
      </c>
      <c r="S177" s="66" t="s">
        <v>120</v>
      </c>
      <c r="T177" s="66" t="s">
        <v>121</v>
      </c>
      <c r="U177" s="66" t="s">
        <v>122</v>
      </c>
      <c r="V177" s="66" t="s">
        <v>123</v>
      </c>
      <c r="W177" s="66" t="s">
        <v>124</v>
      </c>
      <c r="X177" s="67" t="s">
        <v>125</v>
      </c>
    </row>
    <row r="178" spans="2:24">
      <c r="B178" s="51"/>
      <c r="C178" s="68" t="s">
        <v>127</v>
      </c>
      <c r="D178" s="58">
        <v>4.4000000000000004</v>
      </c>
      <c r="E178" s="58">
        <v>4.7</v>
      </c>
      <c r="F178" s="58">
        <v>4.9000000000000004</v>
      </c>
      <c r="G178" s="58">
        <v>5.4</v>
      </c>
      <c r="H178" s="58">
        <v>5.7</v>
      </c>
      <c r="I178" s="58">
        <v>5.7</v>
      </c>
      <c r="J178" s="58">
        <v>6</v>
      </c>
      <c r="K178" s="58">
        <v>6.9</v>
      </c>
      <c r="L178" s="58">
        <v>6.3</v>
      </c>
      <c r="M178" s="58">
        <v>6.5</v>
      </c>
      <c r="N178" s="58">
        <v>7.2</v>
      </c>
      <c r="O178" s="58">
        <v>7.8</v>
      </c>
      <c r="P178" s="58">
        <v>7.7</v>
      </c>
      <c r="Q178" s="69">
        <v>7.7</v>
      </c>
      <c r="R178" s="69">
        <v>8.1999999999999993</v>
      </c>
      <c r="S178" s="69">
        <v>8.6</v>
      </c>
      <c r="T178" s="69">
        <v>8.8000000000000007</v>
      </c>
      <c r="U178" s="69">
        <v>9.1999999999999993</v>
      </c>
      <c r="V178" s="69">
        <v>9.4</v>
      </c>
      <c r="W178" s="69">
        <v>10.1</v>
      </c>
      <c r="X178" s="70">
        <v>10.4</v>
      </c>
    </row>
    <row r="179" spans="2:24">
      <c r="B179" s="48"/>
      <c r="C179" s="68" t="s">
        <v>128</v>
      </c>
      <c r="D179" s="58">
        <v>0.1</v>
      </c>
      <c r="E179" s="58">
        <v>0.1</v>
      </c>
      <c r="F179" s="58">
        <v>0.2</v>
      </c>
      <c r="G179" s="58">
        <v>0.3</v>
      </c>
      <c r="H179" s="58">
        <v>0.5</v>
      </c>
      <c r="I179" s="58">
        <v>0.6</v>
      </c>
      <c r="J179" s="58">
        <v>0.6</v>
      </c>
      <c r="K179" s="58">
        <v>0.6</v>
      </c>
      <c r="L179" s="58">
        <v>0.8</v>
      </c>
      <c r="M179" s="58">
        <v>1.1000000000000001</v>
      </c>
      <c r="N179" s="58">
        <v>1</v>
      </c>
      <c r="O179" s="58">
        <v>0.9</v>
      </c>
      <c r="P179" s="58">
        <v>0.9</v>
      </c>
      <c r="Q179" s="69">
        <v>1.1000000000000001</v>
      </c>
      <c r="R179" s="69">
        <v>1.3</v>
      </c>
      <c r="S179" s="69">
        <v>1.2</v>
      </c>
      <c r="T179" s="69">
        <v>1.2</v>
      </c>
      <c r="U179" s="69">
        <v>1.3</v>
      </c>
      <c r="V179" s="69">
        <v>1.5</v>
      </c>
      <c r="W179" s="69">
        <v>1.6</v>
      </c>
      <c r="X179" s="70">
        <v>1.5</v>
      </c>
    </row>
    <row r="180" spans="2:24">
      <c r="B180" s="48"/>
      <c r="C180" s="68" t="s">
        <v>129</v>
      </c>
      <c r="D180" s="59">
        <f>D178/(D178+D179)</f>
        <v>0.97777777777777786</v>
      </c>
      <c r="E180" s="59">
        <f t="shared" ref="E180:X180" si="2">E178/(E178+E179)</f>
        <v>0.97916666666666674</v>
      </c>
      <c r="F180" s="59">
        <f t="shared" si="2"/>
        <v>0.96078431372549011</v>
      </c>
      <c r="G180" s="59">
        <f t="shared" si="2"/>
        <v>0.94736842105263164</v>
      </c>
      <c r="H180" s="59">
        <f t="shared" si="2"/>
        <v>0.91935483870967738</v>
      </c>
      <c r="I180" s="59">
        <f t="shared" si="2"/>
        <v>0.90476190476190477</v>
      </c>
      <c r="J180" s="59">
        <f t="shared" si="2"/>
        <v>0.90909090909090917</v>
      </c>
      <c r="K180" s="59">
        <f t="shared" si="2"/>
        <v>0.92</v>
      </c>
      <c r="L180" s="59">
        <f t="shared" si="2"/>
        <v>0.88732394366197187</v>
      </c>
      <c r="M180" s="59">
        <f t="shared" si="2"/>
        <v>0.85526315789473684</v>
      </c>
      <c r="N180" s="59">
        <f t="shared" si="2"/>
        <v>0.87804878048780499</v>
      </c>
      <c r="O180" s="59">
        <f t="shared" si="2"/>
        <v>0.89655172413793105</v>
      </c>
      <c r="P180" s="59">
        <f t="shared" si="2"/>
        <v>0.89534883720930236</v>
      </c>
      <c r="Q180" s="59">
        <f t="shared" si="2"/>
        <v>0.875</v>
      </c>
      <c r="R180" s="59">
        <f t="shared" si="2"/>
        <v>0.86315789473684201</v>
      </c>
      <c r="S180" s="59">
        <f t="shared" si="2"/>
        <v>0.87755102040816335</v>
      </c>
      <c r="T180" s="59">
        <f t="shared" si="2"/>
        <v>0.88000000000000012</v>
      </c>
      <c r="U180" s="59">
        <f t="shared" si="2"/>
        <v>0.87619047619047608</v>
      </c>
      <c r="V180" s="59">
        <f t="shared" si="2"/>
        <v>0.86238532110091748</v>
      </c>
      <c r="W180" s="59">
        <f t="shared" si="2"/>
        <v>0.86324786324786329</v>
      </c>
      <c r="X180" s="71">
        <f t="shared" si="2"/>
        <v>0.87394957983193278</v>
      </c>
    </row>
    <row r="181" spans="2:24">
      <c r="B181" s="48"/>
      <c r="C181" s="68" t="s">
        <v>130</v>
      </c>
      <c r="D181" s="59">
        <f>1-D180</f>
        <v>2.2222222222222143E-2</v>
      </c>
      <c r="E181" s="59">
        <f t="shared" ref="E181:X181" si="3">1-E180</f>
        <v>2.0833333333333259E-2</v>
      </c>
      <c r="F181" s="59">
        <f t="shared" si="3"/>
        <v>3.9215686274509887E-2</v>
      </c>
      <c r="G181" s="59">
        <f t="shared" si="3"/>
        <v>5.2631578947368363E-2</v>
      </c>
      <c r="H181" s="59">
        <f t="shared" si="3"/>
        <v>8.064516129032262E-2</v>
      </c>
      <c r="I181" s="59">
        <f t="shared" si="3"/>
        <v>9.5238095238095233E-2</v>
      </c>
      <c r="J181" s="59">
        <f t="shared" si="3"/>
        <v>9.0909090909090828E-2</v>
      </c>
      <c r="K181" s="59">
        <f t="shared" si="3"/>
        <v>7.999999999999996E-2</v>
      </c>
      <c r="L181" s="59">
        <f t="shared" si="3"/>
        <v>0.11267605633802813</v>
      </c>
      <c r="M181" s="59">
        <f t="shared" si="3"/>
        <v>0.14473684210526316</v>
      </c>
      <c r="N181" s="59">
        <f t="shared" si="3"/>
        <v>0.12195121951219501</v>
      </c>
      <c r="O181" s="59">
        <f t="shared" si="3"/>
        <v>0.10344827586206895</v>
      </c>
      <c r="P181" s="59">
        <f t="shared" si="3"/>
        <v>0.10465116279069764</v>
      </c>
      <c r="Q181" s="59">
        <f t="shared" si="3"/>
        <v>0.125</v>
      </c>
      <c r="R181" s="59">
        <f t="shared" si="3"/>
        <v>0.13684210526315799</v>
      </c>
      <c r="S181" s="59">
        <f t="shared" si="3"/>
        <v>0.12244897959183665</v>
      </c>
      <c r="T181" s="59">
        <f t="shared" si="3"/>
        <v>0.11999999999999988</v>
      </c>
      <c r="U181" s="59">
        <f t="shared" si="3"/>
        <v>0.12380952380952392</v>
      </c>
      <c r="V181" s="59">
        <f t="shared" si="3"/>
        <v>0.13761467889908252</v>
      </c>
      <c r="W181" s="59">
        <f t="shared" si="3"/>
        <v>0.13675213675213671</v>
      </c>
      <c r="X181" s="71">
        <f t="shared" si="3"/>
        <v>0.12605042016806722</v>
      </c>
    </row>
    <row r="182" spans="2:24">
      <c r="B182" s="48"/>
      <c r="C182" s="72" t="s">
        <v>131</v>
      </c>
      <c r="D182" s="73"/>
      <c r="E182" s="74">
        <f>E178/D178-1</f>
        <v>6.8181818181818121E-2</v>
      </c>
      <c r="F182" s="74">
        <f t="shared" ref="F182:X182" si="4">F178/E178-1</f>
        <v>4.2553191489361764E-2</v>
      </c>
      <c r="G182" s="74">
        <f t="shared" si="4"/>
        <v>0.1020408163265305</v>
      </c>
      <c r="H182" s="74">
        <f t="shared" si="4"/>
        <v>5.555555555555558E-2</v>
      </c>
      <c r="I182" s="74">
        <f t="shared" si="4"/>
        <v>0</v>
      </c>
      <c r="J182" s="74">
        <f t="shared" si="4"/>
        <v>5.2631578947368363E-2</v>
      </c>
      <c r="K182" s="74">
        <f t="shared" si="4"/>
        <v>0.15000000000000013</v>
      </c>
      <c r="L182" s="74">
        <f t="shared" si="4"/>
        <v>-8.6956521739130488E-2</v>
      </c>
      <c r="M182" s="74">
        <f t="shared" si="4"/>
        <v>3.1746031746031855E-2</v>
      </c>
      <c r="N182" s="74">
        <f t="shared" si="4"/>
        <v>0.10769230769230775</v>
      </c>
      <c r="O182" s="74">
        <f t="shared" si="4"/>
        <v>8.3333333333333259E-2</v>
      </c>
      <c r="P182" s="74">
        <f t="shared" si="4"/>
        <v>-1.2820512820512775E-2</v>
      </c>
      <c r="Q182" s="74">
        <f t="shared" si="4"/>
        <v>0</v>
      </c>
      <c r="R182" s="74">
        <f t="shared" si="4"/>
        <v>6.4935064935064846E-2</v>
      </c>
      <c r="S182" s="74">
        <f t="shared" si="4"/>
        <v>4.8780487804878092E-2</v>
      </c>
      <c r="T182" s="74">
        <f t="shared" si="4"/>
        <v>2.3255813953488413E-2</v>
      </c>
      <c r="U182" s="74">
        <f t="shared" si="4"/>
        <v>4.5454545454545192E-2</v>
      </c>
      <c r="V182" s="74">
        <f t="shared" si="4"/>
        <v>2.1739130434782705E-2</v>
      </c>
      <c r="W182" s="74">
        <f t="shared" si="4"/>
        <v>7.4468085106382809E-2</v>
      </c>
      <c r="X182" s="75">
        <f t="shared" si="4"/>
        <v>2.9702970297029729E-2</v>
      </c>
    </row>
    <row r="183" spans="2:24">
      <c r="B183" s="48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50"/>
    </row>
    <row r="184" spans="2:24">
      <c r="B184" s="48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50"/>
    </row>
    <row r="185" spans="2:24">
      <c r="B185" s="48"/>
      <c r="C185" s="49"/>
      <c r="D185" s="49"/>
      <c r="E185" s="49"/>
      <c r="F185" s="49"/>
      <c r="G185" s="49"/>
      <c r="H185" s="49"/>
      <c r="I185" s="49" t="s">
        <v>137</v>
      </c>
      <c r="J185" s="49"/>
      <c r="K185" s="49"/>
      <c r="L185" s="49"/>
      <c r="M185" s="49"/>
      <c r="N185" s="49"/>
      <c r="O185" s="49"/>
      <c r="P185" s="50"/>
    </row>
    <row r="186" spans="2:24">
      <c r="B186" s="48"/>
      <c r="C186" s="49"/>
      <c r="D186" s="49"/>
      <c r="E186" s="49"/>
      <c r="F186" s="49"/>
      <c r="G186" s="49"/>
      <c r="H186" s="49"/>
      <c r="I186" s="1" t="s">
        <v>138</v>
      </c>
      <c r="J186" s="49"/>
      <c r="K186" s="49"/>
      <c r="L186" s="49"/>
      <c r="M186" s="49"/>
      <c r="N186" s="49"/>
      <c r="O186" s="49"/>
      <c r="P186" s="50"/>
    </row>
    <row r="187" spans="2:24">
      <c r="B187" s="48"/>
      <c r="C187" s="49"/>
      <c r="D187" s="49"/>
      <c r="E187" s="49"/>
      <c r="F187" s="49"/>
      <c r="G187" s="49"/>
      <c r="H187" s="49"/>
      <c r="I187" s="1" t="s">
        <v>139</v>
      </c>
      <c r="J187" s="49"/>
      <c r="K187" s="49"/>
      <c r="L187" s="49"/>
      <c r="M187" s="49"/>
      <c r="N187" s="49"/>
      <c r="O187" s="49"/>
      <c r="P187" s="50"/>
    </row>
    <row r="188" spans="2:24">
      <c r="B188" s="48"/>
      <c r="C188" s="49"/>
      <c r="D188" s="49"/>
      <c r="E188" s="49"/>
      <c r="F188" s="49"/>
      <c r="G188" s="49"/>
      <c r="H188" s="49"/>
      <c r="J188" s="49"/>
      <c r="K188" s="49"/>
      <c r="L188" s="49"/>
      <c r="M188" s="49"/>
      <c r="N188" s="49"/>
      <c r="O188" s="49"/>
      <c r="P188" s="50"/>
    </row>
    <row r="189" spans="2:24">
      <c r="B189" s="48"/>
      <c r="C189" s="49"/>
      <c r="D189" s="49"/>
      <c r="E189" s="49"/>
      <c r="F189" s="49"/>
      <c r="G189" s="49"/>
      <c r="H189" s="49"/>
      <c r="I189" s="49" t="s">
        <v>135</v>
      </c>
      <c r="J189" s="49"/>
      <c r="K189" s="49"/>
      <c r="L189" s="49"/>
      <c r="M189" s="49"/>
      <c r="N189" s="49"/>
      <c r="O189" s="49"/>
      <c r="P189" s="50"/>
    </row>
    <row r="190" spans="2:24">
      <c r="B190" s="48"/>
      <c r="C190" s="49"/>
      <c r="D190" s="49"/>
      <c r="E190" s="49"/>
      <c r="F190" s="49"/>
      <c r="G190" s="49"/>
      <c r="H190" s="49"/>
      <c r="I190" s="49" t="s">
        <v>136</v>
      </c>
      <c r="J190" s="49"/>
      <c r="K190" s="49"/>
      <c r="L190" s="49"/>
      <c r="M190" s="49"/>
      <c r="N190" s="49"/>
      <c r="O190" s="49"/>
      <c r="P190" s="50"/>
    </row>
    <row r="191" spans="2:24">
      <c r="B191" s="48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50"/>
    </row>
    <row r="192" spans="2:24">
      <c r="B192" s="48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50"/>
    </row>
    <row r="193" spans="2:24">
      <c r="B193" s="48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50"/>
    </row>
    <row r="194" spans="2:24">
      <c r="B194" s="48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50"/>
    </row>
    <row r="195" spans="2:24">
      <c r="B195" s="48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50"/>
    </row>
    <row r="196" spans="2:24">
      <c r="B196" s="48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50"/>
    </row>
    <row r="197" spans="2:24">
      <c r="B197" s="48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50"/>
    </row>
    <row r="198" spans="2:24">
      <c r="B198" s="48"/>
      <c r="C198" s="64" t="s">
        <v>132</v>
      </c>
      <c r="D198" s="65" t="s">
        <v>105</v>
      </c>
      <c r="E198" s="65" t="s">
        <v>106</v>
      </c>
      <c r="F198" s="65" t="s">
        <v>107</v>
      </c>
      <c r="G198" s="65" t="s">
        <v>108</v>
      </c>
      <c r="H198" s="65" t="s">
        <v>109</v>
      </c>
      <c r="I198" s="65" t="s">
        <v>110</v>
      </c>
      <c r="J198" s="65" t="s">
        <v>111</v>
      </c>
      <c r="K198" s="65" t="s">
        <v>112</v>
      </c>
      <c r="L198" s="65" t="s">
        <v>113</v>
      </c>
      <c r="M198" s="65" t="s">
        <v>114</v>
      </c>
      <c r="N198" s="65" t="s">
        <v>115</v>
      </c>
      <c r="O198" s="65" t="s">
        <v>116</v>
      </c>
      <c r="P198" s="65" t="s">
        <v>117</v>
      </c>
      <c r="Q198" s="66" t="s">
        <v>118</v>
      </c>
      <c r="R198" s="66" t="s">
        <v>119</v>
      </c>
      <c r="S198" s="66" t="s">
        <v>120</v>
      </c>
      <c r="T198" s="66" t="s">
        <v>121</v>
      </c>
      <c r="U198" s="66" t="s">
        <v>122</v>
      </c>
      <c r="V198" s="66" t="s">
        <v>123</v>
      </c>
      <c r="W198" s="66" t="s">
        <v>124</v>
      </c>
      <c r="X198" s="67" t="s">
        <v>125</v>
      </c>
    </row>
    <row r="199" spans="2:24">
      <c r="B199" s="48"/>
      <c r="C199" s="68" t="s">
        <v>127</v>
      </c>
      <c r="D199" s="61">
        <v>31.435099999999998</v>
      </c>
      <c r="E199" s="61">
        <v>32.5</v>
      </c>
      <c r="F199" s="61">
        <v>33.550699999999999</v>
      </c>
      <c r="G199" s="61">
        <v>37.155500000000004</v>
      </c>
      <c r="H199" s="61">
        <v>36.9</v>
      </c>
      <c r="I199" s="61">
        <v>37.5</v>
      </c>
      <c r="J199" s="61">
        <v>40.299999999999997</v>
      </c>
      <c r="K199" s="61">
        <v>44.8</v>
      </c>
      <c r="L199" s="61">
        <v>44.7</v>
      </c>
      <c r="M199" s="61">
        <v>46.9</v>
      </c>
      <c r="N199" s="61">
        <v>48.2</v>
      </c>
      <c r="O199" s="61">
        <v>51.1</v>
      </c>
      <c r="P199" s="61">
        <v>49.1</v>
      </c>
      <c r="Q199" s="76">
        <v>50.6</v>
      </c>
      <c r="R199" s="76">
        <v>51.9</v>
      </c>
      <c r="S199" s="76">
        <v>54.9</v>
      </c>
      <c r="T199" s="76">
        <v>53.9</v>
      </c>
      <c r="U199" s="76">
        <v>55.5</v>
      </c>
      <c r="V199" s="76">
        <v>56.9</v>
      </c>
      <c r="W199" s="76">
        <v>61.196100000000001</v>
      </c>
      <c r="X199" s="77">
        <v>59.7</v>
      </c>
    </row>
    <row r="200" spans="2:24">
      <c r="B200" s="48"/>
      <c r="C200" s="68" t="s">
        <v>133</v>
      </c>
      <c r="D200" s="58"/>
      <c r="E200" s="60">
        <f>E199/D199-1</f>
        <v>3.3876144819008136E-2</v>
      </c>
      <c r="F200" s="60">
        <f t="shared" ref="F200:X200" si="5">F199/E199-1</f>
        <v>3.2329230769230666E-2</v>
      </c>
      <c r="G200" s="60">
        <f t="shared" si="5"/>
        <v>0.10744336183745817</v>
      </c>
      <c r="H200" s="60">
        <f t="shared" si="5"/>
        <v>-6.8765054971674511E-3</v>
      </c>
      <c r="I200" s="60">
        <f t="shared" si="5"/>
        <v>1.6260162601626105E-2</v>
      </c>
      <c r="J200" s="60">
        <f t="shared" si="5"/>
        <v>7.4666666666666659E-2</v>
      </c>
      <c r="K200" s="60">
        <f t="shared" si="5"/>
        <v>0.11166253101736978</v>
      </c>
      <c r="L200" s="60">
        <f t="shared" si="5"/>
        <v>-2.2321428571426827E-3</v>
      </c>
      <c r="M200" s="60">
        <f t="shared" si="5"/>
        <v>4.921700223713632E-2</v>
      </c>
      <c r="N200" s="60">
        <f t="shared" si="5"/>
        <v>2.7718550106609952E-2</v>
      </c>
      <c r="O200" s="60">
        <f t="shared" si="5"/>
        <v>6.0165975103734448E-2</v>
      </c>
      <c r="P200" s="60">
        <f t="shared" si="5"/>
        <v>-3.9138943248532287E-2</v>
      </c>
      <c r="Q200" s="60">
        <f t="shared" si="5"/>
        <v>3.054989816700604E-2</v>
      </c>
      <c r="R200" s="60">
        <f t="shared" si="5"/>
        <v>2.5691699604742935E-2</v>
      </c>
      <c r="S200" s="60">
        <f t="shared" si="5"/>
        <v>5.7803468208092568E-2</v>
      </c>
      <c r="T200" s="60">
        <f t="shared" si="5"/>
        <v>-1.8214936247723079E-2</v>
      </c>
      <c r="U200" s="60">
        <f t="shared" si="5"/>
        <v>2.9684601113172615E-2</v>
      </c>
      <c r="V200" s="60">
        <f t="shared" si="5"/>
        <v>2.522522522522519E-2</v>
      </c>
      <c r="W200" s="60">
        <f t="shared" si="5"/>
        <v>7.5502636203866436E-2</v>
      </c>
      <c r="X200" s="78">
        <f t="shared" si="5"/>
        <v>-2.4447636368984282E-2</v>
      </c>
    </row>
    <row r="201" spans="2:24">
      <c r="B201" s="48"/>
      <c r="C201" s="72" t="s">
        <v>134</v>
      </c>
      <c r="D201" s="79">
        <f>D178/D199</f>
        <v>0.13997092422165033</v>
      </c>
      <c r="E201" s="79">
        <f t="shared" ref="E201:X201" si="6">E178/E199</f>
        <v>0.14461538461538462</v>
      </c>
      <c r="F201" s="79">
        <f t="shared" si="6"/>
        <v>0.14604762344749889</v>
      </c>
      <c r="G201" s="79">
        <f t="shared" si="6"/>
        <v>0.14533514553699989</v>
      </c>
      <c r="H201" s="79">
        <f t="shared" si="6"/>
        <v>0.15447154471544716</v>
      </c>
      <c r="I201" s="79">
        <f t="shared" si="6"/>
        <v>0.152</v>
      </c>
      <c r="J201" s="79">
        <f t="shared" si="6"/>
        <v>0.14888337468982632</v>
      </c>
      <c r="K201" s="79">
        <f t="shared" si="6"/>
        <v>0.15401785714285715</v>
      </c>
      <c r="L201" s="79">
        <f t="shared" si="6"/>
        <v>0.14093959731543623</v>
      </c>
      <c r="M201" s="79">
        <f t="shared" si="6"/>
        <v>0.13859275053304904</v>
      </c>
      <c r="N201" s="79">
        <f t="shared" si="6"/>
        <v>0.14937759336099585</v>
      </c>
      <c r="O201" s="79">
        <f t="shared" si="6"/>
        <v>0.15264187866927592</v>
      </c>
      <c r="P201" s="79">
        <f t="shared" si="6"/>
        <v>0.15682281059063136</v>
      </c>
      <c r="Q201" s="79">
        <f t="shared" si="6"/>
        <v>0.15217391304347827</v>
      </c>
      <c r="R201" s="79">
        <f t="shared" si="6"/>
        <v>0.15799614643545279</v>
      </c>
      <c r="S201" s="79">
        <f t="shared" si="6"/>
        <v>0.15664845173041894</v>
      </c>
      <c r="T201" s="79">
        <f t="shared" si="6"/>
        <v>0.16326530612244899</v>
      </c>
      <c r="U201" s="79">
        <f t="shared" si="6"/>
        <v>0.16576576576576577</v>
      </c>
      <c r="V201" s="79">
        <f t="shared" si="6"/>
        <v>0.16520210896309315</v>
      </c>
      <c r="W201" s="79">
        <f t="shared" si="6"/>
        <v>0.165043197197207</v>
      </c>
      <c r="X201" s="80">
        <f t="shared" si="6"/>
        <v>0.17420435510887772</v>
      </c>
    </row>
    <row r="202" spans="2:24">
      <c r="B202" s="48"/>
      <c r="Q202" s="62"/>
      <c r="R202" s="62"/>
      <c r="S202" s="62"/>
      <c r="T202" s="62"/>
      <c r="U202" s="62"/>
      <c r="V202" s="62"/>
      <c r="W202" s="62"/>
      <c r="X202" s="62"/>
    </row>
    <row r="203" spans="2:24">
      <c r="B203" s="48"/>
      <c r="Q203" s="63"/>
      <c r="R203" s="63"/>
      <c r="S203" s="63"/>
      <c r="T203" s="63"/>
      <c r="U203" s="63"/>
      <c r="V203" s="63"/>
      <c r="W203" s="63"/>
      <c r="X203" s="63"/>
    </row>
    <row r="204" spans="2:24">
      <c r="B204" s="48"/>
      <c r="C204" s="57" t="s">
        <v>140</v>
      </c>
      <c r="D204" s="49"/>
      <c r="E204" s="49"/>
      <c r="F204" s="49"/>
      <c r="G204" s="49"/>
      <c r="H204" s="49">
        <f>CORREL(D178:X178,D199:X199)</f>
        <v>0.98362854690409218</v>
      </c>
      <c r="I204" s="49"/>
      <c r="J204" s="49"/>
      <c r="K204" s="49"/>
      <c r="L204" s="49"/>
      <c r="M204" s="49"/>
      <c r="N204" s="49"/>
      <c r="O204" s="49"/>
      <c r="P204" s="50"/>
    </row>
    <row r="205" spans="2:24">
      <c r="B205" s="48"/>
      <c r="C205" s="1" t="s">
        <v>143</v>
      </c>
      <c r="D205" s="49"/>
      <c r="E205" s="49"/>
      <c r="F205" s="49"/>
      <c r="G205" s="49"/>
      <c r="H205" s="49">
        <f>STDEV(D201:X201)</f>
        <v>9.4716710353935675E-3</v>
      </c>
      <c r="I205" s="49"/>
      <c r="J205" s="49"/>
      <c r="K205" s="49"/>
      <c r="L205" s="49"/>
      <c r="M205" s="49"/>
      <c r="N205" s="49"/>
      <c r="O205" s="49"/>
      <c r="P205" s="50"/>
    </row>
    <row r="206" spans="2:24">
      <c r="B206" s="48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50"/>
    </row>
    <row r="207" spans="2:24">
      <c r="B207" s="48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50"/>
    </row>
    <row r="208" spans="2:24">
      <c r="B208" s="48"/>
      <c r="C208" s="49" t="s">
        <v>141</v>
      </c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50"/>
    </row>
    <row r="209" spans="2:16">
      <c r="B209" s="48"/>
      <c r="C209" s="49" t="s">
        <v>142</v>
      </c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50"/>
    </row>
    <row r="210" spans="2:16">
      <c r="B210" s="48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50"/>
    </row>
    <row r="211" spans="2:16">
      <c r="B211" s="48"/>
      <c r="C211" s="49" t="s">
        <v>144</v>
      </c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50"/>
    </row>
    <row r="212" spans="2:16">
      <c r="B212" s="48"/>
      <c r="C212" s="49" t="s">
        <v>145</v>
      </c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50"/>
    </row>
    <row r="213" spans="2:16">
      <c r="B213" s="48"/>
      <c r="C213" s="49" t="s">
        <v>146</v>
      </c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50"/>
    </row>
    <row r="214" spans="2:16">
      <c r="B214" s="48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50"/>
    </row>
    <row r="215" spans="2:16">
      <c r="B215" s="48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50"/>
    </row>
    <row r="216" spans="2:16">
      <c r="B216" s="48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50"/>
    </row>
    <row r="217" spans="2:16" ht="30">
      <c r="B217" s="44"/>
      <c r="C217" s="9" t="s">
        <v>147</v>
      </c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45"/>
    </row>
    <row r="218" spans="2:16">
      <c r="B218" s="48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50"/>
    </row>
    <row r="219" spans="2:16">
      <c r="B219" s="48"/>
      <c r="C219"/>
      <c r="D219" s="49"/>
      <c r="E219" s="49"/>
      <c r="F219" s="49"/>
      <c r="G219" s="49"/>
      <c r="H219" s="49"/>
      <c r="I219" s="49" t="s">
        <v>148</v>
      </c>
      <c r="J219" s="49"/>
      <c r="K219" s="49"/>
      <c r="L219" s="49"/>
      <c r="M219" s="49"/>
      <c r="N219" s="49"/>
      <c r="O219" s="49"/>
      <c r="P219" s="50"/>
    </row>
    <row r="220" spans="2:16">
      <c r="B220" s="51"/>
      <c r="C220" s="49"/>
      <c r="D220" s="49"/>
      <c r="E220" s="49"/>
      <c r="F220" s="49"/>
      <c r="G220" s="49"/>
      <c r="H220" s="49"/>
      <c r="I220" s="49" t="s">
        <v>149</v>
      </c>
      <c r="J220" s="49"/>
      <c r="K220" s="49"/>
      <c r="L220" s="49"/>
      <c r="M220" s="49"/>
      <c r="N220" s="49"/>
      <c r="O220" s="49"/>
      <c r="P220" s="50"/>
    </row>
    <row r="221" spans="2:16">
      <c r="B221" s="48"/>
      <c r="C221" s="49"/>
      <c r="D221" s="49"/>
      <c r="E221" s="49"/>
      <c r="F221" s="49"/>
      <c r="G221" s="49"/>
      <c r="H221" s="49"/>
      <c r="I221" s="49" t="s">
        <v>150</v>
      </c>
      <c r="J221" s="49"/>
      <c r="K221" s="49"/>
      <c r="L221" s="49"/>
      <c r="M221" s="49"/>
      <c r="N221" s="49"/>
      <c r="O221" s="49"/>
      <c r="P221" s="50"/>
    </row>
    <row r="222" spans="2:16">
      <c r="B222" s="48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50"/>
    </row>
    <row r="223" spans="2:16">
      <c r="B223" s="48"/>
      <c r="C223" s="49"/>
      <c r="D223" s="49"/>
      <c r="E223" s="49"/>
      <c r="F223" s="49"/>
      <c r="G223" s="49"/>
      <c r="H223" s="49"/>
      <c r="I223" s="49" t="s">
        <v>151</v>
      </c>
      <c r="J223" s="49"/>
      <c r="K223" s="49"/>
      <c r="L223" s="49"/>
      <c r="M223" s="49"/>
      <c r="N223" s="49"/>
      <c r="O223" s="49"/>
      <c r="P223" s="50"/>
    </row>
    <row r="224" spans="2:16">
      <c r="B224" s="48"/>
      <c r="C224" s="49"/>
      <c r="D224" s="49"/>
      <c r="E224" s="49"/>
      <c r="F224" s="49"/>
      <c r="G224" s="49"/>
      <c r="H224" s="49"/>
      <c r="I224" s="49" t="s">
        <v>152</v>
      </c>
      <c r="J224" s="49"/>
      <c r="K224" s="49"/>
      <c r="L224" s="49"/>
      <c r="M224" s="49"/>
      <c r="N224" s="49"/>
      <c r="O224" s="49"/>
      <c r="P224" s="50"/>
    </row>
    <row r="225" spans="2:16">
      <c r="B225" s="48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50"/>
    </row>
    <row r="226" spans="2:16">
      <c r="B226" s="48"/>
      <c r="C226" s="49"/>
      <c r="D226" s="49"/>
      <c r="E226" s="49"/>
      <c r="F226" s="49"/>
      <c r="G226" s="49"/>
      <c r="H226" s="49"/>
      <c r="I226" s="49" t="s">
        <v>153</v>
      </c>
      <c r="J226" s="49"/>
      <c r="K226" s="49"/>
      <c r="L226" s="49"/>
      <c r="M226" s="49"/>
      <c r="N226" s="49"/>
      <c r="O226" s="49"/>
      <c r="P226" s="50"/>
    </row>
    <row r="227" spans="2:16">
      <c r="B227" s="48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50"/>
    </row>
    <row r="228" spans="2:16">
      <c r="B228" s="48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50"/>
    </row>
    <row r="229" spans="2:16">
      <c r="B229" s="48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50"/>
    </row>
    <row r="230" spans="2:16">
      <c r="B230" s="48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50"/>
    </row>
    <row r="231" spans="2:16">
      <c r="B231" s="48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50"/>
    </row>
    <row r="232" spans="2:16">
      <c r="B232" s="48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50"/>
    </row>
    <row r="233" spans="2:16">
      <c r="B233" s="48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50"/>
    </row>
    <row r="234" spans="2:16">
      <c r="B234" s="48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50"/>
    </row>
    <row r="235" spans="2:16">
      <c r="B235" s="48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50"/>
    </row>
    <row r="236" spans="2:16">
      <c r="B236" s="48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50"/>
    </row>
    <row r="237" spans="2:16">
      <c r="B237" s="48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50"/>
    </row>
    <row r="238" spans="2:16">
      <c r="B238" s="48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50"/>
    </row>
    <row r="239" spans="2:16">
      <c r="B239" s="48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50"/>
    </row>
    <row r="240" spans="2:16">
      <c r="B240" s="48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50"/>
    </row>
    <row r="241" spans="2:16">
      <c r="B241" s="48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50"/>
    </row>
    <row r="242" spans="2:16">
      <c r="B242" s="48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50"/>
    </row>
    <row r="243" spans="2:16">
      <c r="B243" s="48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50"/>
    </row>
    <row r="244" spans="2:16">
      <c r="B244" s="48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50"/>
    </row>
    <row r="245" spans="2:16">
      <c r="B245" s="48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50"/>
    </row>
    <row r="246" spans="2:16">
      <c r="B246" s="48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50"/>
    </row>
    <row r="247" spans="2:16">
      <c r="B247" s="48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50"/>
    </row>
    <row r="248" spans="2:16">
      <c r="B248" s="48"/>
      <c r="C248" s="49" t="s">
        <v>154</v>
      </c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50"/>
    </row>
    <row r="249" spans="2:16">
      <c r="B249" s="48"/>
      <c r="C249" s="49" t="s">
        <v>155</v>
      </c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50"/>
    </row>
    <row r="250" spans="2:16">
      <c r="B250" s="48"/>
      <c r="C250" s="49" t="s">
        <v>156</v>
      </c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50"/>
    </row>
    <row r="251" spans="2:16">
      <c r="B251" s="48"/>
      <c r="C251" s="49" t="s">
        <v>157</v>
      </c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50"/>
    </row>
    <row r="252" spans="2:16">
      <c r="B252" s="48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50"/>
    </row>
    <row r="253" spans="2:16">
      <c r="B253" s="48"/>
      <c r="C253" s="49" t="s">
        <v>158</v>
      </c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50"/>
    </row>
    <row r="254" spans="2:16">
      <c r="B254" s="48"/>
      <c r="C254" s="49" t="s">
        <v>159</v>
      </c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50"/>
    </row>
    <row r="255" spans="2:16">
      <c r="B255" s="48"/>
      <c r="C255" s="49" t="s">
        <v>160</v>
      </c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50"/>
    </row>
    <row r="256" spans="2:16">
      <c r="B256" s="48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50"/>
    </row>
    <row r="257" spans="2:16">
      <c r="B257" s="48"/>
      <c r="C257" s="49" t="s">
        <v>161</v>
      </c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50"/>
    </row>
    <row r="258" spans="2:16">
      <c r="B258" s="48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50"/>
    </row>
    <row r="259" spans="2:16">
      <c r="B259" s="48"/>
      <c r="C259" s="49" t="s">
        <v>162</v>
      </c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50"/>
    </row>
    <row r="260" spans="2:16">
      <c r="B260" s="48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50"/>
    </row>
    <row r="261" spans="2:16">
      <c r="B261" s="48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50"/>
    </row>
    <row r="262" spans="2:16">
      <c r="B262" s="48"/>
      <c r="C262" s="12" t="s">
        <v>169</v>
      </c>
      <c r="D262" s="12"/>
      <c r="E262" s="12"/>
      <c r="F262" s="12"/>
      <c r="G262" s="12"/>
      <c r="H262" s="12"/>
      <c r="I262" s="12"/>
      <c r="J262" s="49"/>
      <c r="K262" s="49"/>
      <c r="L262" s="49"/>
      <c r="M262" s="49"/>
      <c r="N262" s="49"/>
      <c r="O262" s="49"/>
      <c r="P262" s="50"/>
    </row>
    <row r="263" spans="2:16">
      <c r="B263" s="48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50"/>
    </row>
    <row r="264" spans="2:16">
      <c r="B264" s="48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50"/>
    </row>
    <row r="265" spans="2:16">
      <c r="B265" s="48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50"/>
    </row>
    <row r="266" spans="2:16">
      <c r="B266" s="48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50"/>
    </row>
    <row r="267" spans="2:16">
      <c r="B267" s="48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50"/>
    </row>
    <row r="268" spans="2:16">
      <c r="B268" s="48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50"/>
    </row>
    <row r="269" spans="2:16">
      <c r="B269" s="48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50"/>
    </row>
    <row r="270" spans="2:16">
      <c r="B270" s="48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50"/>
    </row>
    <row r="271" spans="2:16">
      <c r="B271" s="48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50"/>
    </row>
    <row r="272" spans="2:16">
      <c r="B272" s="48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50"/>
    </row>
    <row r="273" spans="2:16">
      <c r="B273" s="51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50"/>
    </row>
    <row r="274" spans="2:16">
      <c r="B274" s="48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50"/>
    </row>
    <row r="275" spans="2:16">
      <c r="B275" s="48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50"/>
    </row>
    <row r="276" spans="2:16">
      <c r="B276" s="48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50"/>
    </row>
    <row r="277" spans="2:16">
      <c r="B277" s="48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50"/>
    </row>
    <row r="278" spans="2:16">
      <c r="B278" s="48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50"/>
    </row>
    <row r="279" spans="2:16">
      <c r="B279" s="48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50"/>
    </row>
    <row r="280" spans="2:16">
      <c r="B280" s="48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50"/>
    </row>
    <row r="281" spans="2:16">
      <c r="B281" s="48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50"/>
    </row>
    <row r="282" spans="2:16">
      <c r="B282" s="48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50"/>
    </row>
    <row r="283" spans="2:16">
      <c r="B283" s="48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50"/>
    </row>
    <row r="284" spans="2:16">
      <c r="B284" s="48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50"/>
    </row>
    <row r="285" spans="2:16">
      <c r="B285" s="48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50"/>
    </row>
    <row r="286" spans="2:16">
      <c r="B286" s="48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50"/>
    </row>
    <row r="287" spans="2:16">
      <c r="B287" s="48"/>
      <c r="C287" s="49" t="s">
        <v>163</v>
      </c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50"/>
    </row>
    <row r="288" spans="2:16">
      <c r="B288" s="48"/>
      <c r="C288" s="49" t="s">
        <v>164</v>
      </c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50"/>
    </row>
    <row r="289" spans="2:16">
      <c r="B289" s="48"/>
      <c r="C289" s="49" t="s">
        <v>167</v>
      </c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50"/>
    </row>
    <row r="290" spans="2:16">
      <c r="B290" s="48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50"/>
    </row>
    <row r="291" spans="2:16">
      <c r="B291" s="48"/>
      <c r="C291" s="49" t="s">
        <v>166</v>
      </c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50"/>
    </row>
    <row r="292" spans="2:16">
      <c r="B292" s="48"/>
      <c r="C292" s="49" t="s">
        <v>165</v>
      </c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50"/>
    </row>
    <row r="293" spans="2:16">
      <c r="B293" s="48"/>
      <c r="C293" s="49" t="s">
        <v>168</v>
      </c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50"/>
    </row>
    <row r="294" spans="2:16">
      <c r="B294" s="48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50"/>
    </row>
    <row r="295" spans="2:16">
      <c r="B295" s="48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50"/>
    </row>
    <row r="296" spans="2:16">
      <c r="B296" s="48"/>
      <c r="C296" s="12" t="s">
        <v>170</v>
      </c>
      <c r="D296" s="12"/>
      <c r="E296" s="12"/>
      <c r="F296" s="12"/>
      <c r="G296" s="12"/>
      <c r="H296" s="12"/>
      <c r="I296" s="12"/>
      <c r="J296" s="49"/>
      <c r="K296" s="49"/>
      <c r="L296" s="49"/>
      <c r="M296" s="49"/>
      <c r="N296" s="49"/>
      <c r="O296" s="49"/>
      <c r="P296" s="50"/>
    </row>
    <row r="297" spans="2:16">
      <c r="B297" s="48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50"/>
    </row>
    <row r="298" spans="2:16">
      <c r="B298" s="48"/>
      <c r="C298" s="49" t="s">
        <v>171</v>
      </c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50"/>
    </row>
    <row r="299" spans="2:16">
      <c r="B299" s="48"/>
      <c r="C299" s="49" t="s">
        <v>172</v>
      </c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50"/>
    </row>
    <row r="300" spans="2:16">
      <c r="B300" s="48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50"/>
    </row>
    <row r="301" spans="2:16">
      <c r="B301" s="48"/>
      <c r="C301" s="49" t="s">
        <v>173</v>
      </c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50"/>
    </row>
    <row r="302" spans="2:16">
      <c r="B302" s="48"/>
      <c r="C302" s="49" t="s">
        <v>174</v>
      </c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50"/>
    </row>
    <row r="303" spans="2:16">
      <c r="B303" s="54"/>
      <c r="C303" s="81" t="s">
        <v>175</v>
      </c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6"/>
    </row>
    <row r="304" spans="2:16">
      <c r="B304" s="48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50"/>
    </row>
    <row r="305" spans="2:16">
      <c r="B305" s="48"/>
      <c r="C305" s="49" t="s">
        <v>178</v>
      </c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50"/>
    </row>
    <row r="306" spans="2:16">
      <c r="B306" s="48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50"/>
    </row>
    <row r="307" spans="2:16">
      <c r="B307" s="48"/>
      <c r="E307" s="12">
        <v>2020</v>
      </c>
      <c r="F307" s="12">
        <v>2021</v>
      </c>
      <c r="G307" s="12">
        <v>2022</v>
      </c>
      <c r="H307" s="12">
        <v>2023</v>
      </c>
      <c r="I307" s="49"/>
      <c r="J307" s="49"/>
      <c r="K307" s="49"/>
      <c r="L307" s="49"/>
      <c r="M307" s="49"/>
      <c r="N307" s="49"/>
      <c r="O307" s="49"/>
      <c r="P307" s="50"/>
    </row>
    <row r="308" spans="2:16">
      <c r="B308" s="48"/>
      <c r="C308" s="84" t="s">
        <v>186</v>
      </c>
      <c r="D308" s="84"/>
      <c r="E308" s="86">
        <v>5193.2583000000004</v>
      </c>
      <c r="F308" s="86">
        <v>6704.5515999999998</v>
      </c>
      <c r="G308" s="86">
        <v>8048.6139999999996</v>
      </c>
      <c r="H308" s="86">
        <v>8916.2859000000008</v>
      </c>
      <c r="I308" s="49"/>
      <c r="J308" s="49"/>
      <c r="K308" s="49"/>
      <c r="L308" s="49"/>
      <c r="M308" s="49"/>
      <c r="N308" s="49"/>
      <c r="O308" s="49"/>
      <c r="P308" s="50"/>
    </row>
    <row r="309" spans="2:16">
      <c r="B309" s="48"/>
      <c r="C309" s="82" t="s">
        <v>179</v>
      </c>
      <c r="D309" s="82"/>
      <c r="E309" s="85">
        <v>2087.6999999999998</v>
      </c>
      <c r="F309" s="85">
        <v>2241.4899999999998</v>
      </c>
      <c r="G309" s="85">
        <v>2418.66</v>
      </c>
      <c r="H309" s="85">
        <v>2604.5100000000002</v>
      </c>
      <c r="I309" s="49"/>
      <c r="J309" s="49"/>
      <c r="K309" s="49"/>
      <c r="L309" s="49"/>
      <c r="M309" s="49"/>
      <c r="N309" s="49"/>
      <c r="O309" s="49"/>
      <c r="P309" s="50"/>
    </row>
    <row r="310" spans="2:16">
      <c r="B310" s="48"/>
      <c r="C310" s="83" t="s">
        <v>188</v>
      </c>
      <c r="D310" s="82"/>
      <c r="E310" s="85">
        <v>141.97</v>
      </c>
      <c r="F310" s="85">
        <v>107.96</v>
      </c>
      <c r="G310" s="85">
        <v>163.03</v>
      </c>
      <c r="H310" s="85">
        <v>202.11</v>
      </c>
      <c r="I310" s="49"/>
      <c r="J310" s="49"/>
      <c r="K310" s="49"/>
      <c r="L310" s="49"/>
      <c r="M310" s="49"/>
      <c r="N310" s="49"/>
      <c r="O310" s="49"/>
      <c r="P310" s="50"/>
    </row>
    <row r="311" spans="2:16">
      <c r="B311" s="48"/>
      <c r="C311" s="83" t="s">
        <v>189</v>
      </c>
      <c r="D311" s="82"/>
      <c r="E311" s="85">
        <v>1945.73</v>
      </c>
      <c r="F311" s="85">
        <v>2133.5300000000002</v>
      </c>
      <c r="G311" s="85">
        <v>2255.63</v>
      </c>
      <c r="H311" s="85">
        <v>2402.4</v>
      </c>
      <c r="I311" s="49"/>
      <c r="J311" s="49"/>
      <c r="K311" s="49"/>
      <c r="L311" s="49"/>
      <c r="M311" s="49"/>
      <c r="N311" s="49"/>
      <c r="O311" s="49"/>
      <c r="P311" s="50"/>
    </row>
    <row r="312" spans="2:16">
      <c r="B312" s="48"/>
      <c r="C312" s="82" t="s">
        <v>180</v>
      </c>
      <c r="D312" s="82"/>
      <c r="E312" s="85">
        <v>3039.73</v>
      </c>
      <c r="F312" s="85">
        <v>4354.2299999999996</v>
      </c>
      <c r="G312" s="85">
        <v>4896.1099999999997</v>
      </c>
      <c r="H312" s="85">
        <v>5605.41</v>
      </c>
      <c r="I312" s="49"/>
      <c r="J312" s="49"/>
      <c r="K312" s="49"/>
      <c r="L312" s="49"/>
      <c r="M312" s="49"/>
      <c r="N312" s="49"/>
      <c r="O312" s="49"/>
      <c r="P312" s="50"/>
    </row>
    <row r="313" spans="2:16">
      <c r="B313" s="48"/>
      <c r="C313" s="83" t="s">
        <v>190</v>
      </c>
      <c r="D313" s="82"/>
      <c r="E313" s="85">
        <v>3039.73</v>
      </c>
      <c r="F313" s="85">
        <v>4354.2299999999996</v>
      </c>
      <c r="G313" s="85">
        <v>4686.84</v>
      </c>
      <c r="H313" s="85">
        <v>5153.2</v>
      </c>
      <c r="I313" s="49"/>
      <c r="J313" s="49"/>
      <c r="K313" s="49"/>
      <c r="L313" s="49"/>
      <c r="M313" s="49"/>
      <c r="N313" s="49"/>
      <c r="O313" s="49"/>
      <c r="P313" s="50"/>
    </row>
    <row r="314" spans="2:16">
      <c r="B314" s="48"/>
      <c r="C314" s="83" t="s">
        <v>185</v>
      </c>
      <c r="D314" s="82"/>
      <c r="E314" s="85"/>
      <c r="F314" s="85"/>
      <c r="G314" s="85">
        <v>11.61</v>
      </c>
      <c r="H314" s="85">
        <v>25.94</v>
      </c>
      <c r="I314" s="49"/>
      <c r="J314" s="49"/>
      <c r="K314" s="49"/>
      <c r="L314" s="49"/>
      <c r="M314" s="49"/>
      <c r="N314" s="49"/>
      <c r="O314" s="49"/>
      <c r="P314" s="50"/>
    </row>
    <row r="315" spans="2:16">
      <c r="B315" s="48"/>
      <c r="C315" s="83" t="s">
        <v>191</v>
      </c>
      <c r="D315" s="82"/>
      <c r="E315" s="85"/>
      <c r="F315" s="85"/>
      <c r="G315" s="85">
        <v>197.66</v>
      </c>
      <c r="H315" s="85">
        <v>426.27</v>
      </c>
      <c r="I315" s="49"/>
      <c r="J315" s="49"/>
      <c r="K315" s="49"/>
      <c r="L315" s="49"/>
      <c r="M315" s="49"/>
      <c r="N315" s="49"/>
      <c r="O315" s="49"/>
      <c r="P315" s="50"/>
    </row>
    <row r="316" spans="2:16">
      <c r="B316" s="48"/>
      <c r="C316" s="82" t="s">
        <v>192</v>
      </c>
      <c r="D316" s="82"/>
      <c r="E316" s="85">
        <v>37.83</v>
      </c>
      <c r="F316" s="85">
        <v>49.2</v>
      </c>
      <c r="G316" s="85">
        <v>72.42</v>
      </c>
      <c r="H316" s="85">
        <v>59.03</v>
      </c>
      <c r="I316" s="49"/>
      <c r="J316" s="49"/>
      <c r="K316" s="49"/>
      <c r="L316" s="49"/>
      <c r="M316" s="49"/>
      <c r="N316" s="49"/>
      <c r="O316" s="49"/>
      <c r="P316" s="50"/>
    </row>
    <row r="317" spans="2:16">
      <c r="B317" s="48"/>
      <c r="C317" s="82" t="s">
        <v>193</v>
      </c>
      <c r="D317" s="82"/>
      <c r="E317" s="85">
        <v>0.03</v>
      </c>
      <c r="F317" s="85">
        <v>0.12</v>
      </c>
      <c r="G317" s="85">
        <v>0.49</v>
      </c>
      <c r="H317" s="85">
        <v>0.37</v>
      </c>
      <c r="I317" s="49"/>
      <c r="J317" s="49"/>
      <c r="K317" s="49"/>
      <c r="L317" s="49"/>
      <c r="M317" s="49"/>
      <c r="N317" s="49"/>
      <c r="O317" s="49"/>
      <c r="P317" s="50"/>
    </row>
    <row r="318" spans="2:16">
      <c r="B318" s="48"/>
      <c r="C318" s="82" t="s">
        <v>181</v>
      </c>
      <c r="D318" s="82"/>
      <c r="E318" s="85">
        <v>27.96</v>
      </c>
      <c r="F318" s="85">
        <v>59.51</v>
      </c>
      <c r="G318" s="85">
        <v>59.24</v>
      </c>
      <c r="H318" s="85">
        <v>65.349999999999994</v>
      </c>
      <c r="I318" s="49"/>
      <c r="J318" s="49"/>
      <c r="K318" s="49"/>
      <c r="L318" s="49"/>
      <c r="M318" s="49"/>
      <c r="N318" s="49"/>
      <c r="O318" s="49"/>
      <c r="P318" s="50"/>
    </row>
    <row r="319" spans="2:16">
      <c r="B319" s="48"/>
      <c r="C319" s="82" t="s">
        <v>182</v>
      </c>
      <c r="D319" s="82"/>
      <c r="E319" s="85"/>
      <c r="F319" s="85"/>
      <c r="G319" s="85">
        <v>181.58</v>
      </c>
      <c r="H319" s="85"/>
      <c r="I319" s="49"/>
      <c r="J319" s="49"/>
      <c r="K319" s="49"/>
      <c r="L319" s="49"/>
      <c r="M319" s="49"/>
      <c r="N319" s="49"/>
      <c r="O319" s="49"/>
      <c r="P319" s="50"/>
    </row>
    <row r="320" spans="2:16">
      <c r="B320" s="48"/>
      <c r="C320" s="82" t="s">
        <v>183</v>
      </c>
      <c r="D320" s="82"/>
      <c r="E320" s="85"/>
      <c r="F320" s="85"/>
      <c r="G320" s="85">
        <v>261.18</v>
      </c>
      <c r="H320" s="85">
        <v>388.32</v>
      </c>
      <c r="I320" s="49"/>
      <c r="J320" s="49"/>
      <c r="K320" s="49"/>
      <c r="L320" s="49"/>
      <c r="M320" s="49"/>
      <c r="N320" s="49"/>
      <c r="O320" s="49"/>
      <c r="P320" s="50"/>
    </row>
    <row r="321" spans="2:16">
      <c r="B321" s="48"/>
      <c r="C321" s="82" t="s">
        <v>184</v>
      </c>
      <c r="D321" s="82"/>
      <c r="E321" s="85"/>
      <c r="F321" s="85"/>
      <c r="G321" s="85">
        <v>158.94</v>
      </c>
      <c r="H321" s="85">
        <v>193.3</v>
      </c>
      <c r="I321" s="49"/>
      <c r="J321" s="49"/>
      <c r="K321" s="49"/>
      <c r="L321" s="49"/>
      <c r="M321" s="49"/>
      <c r="N321" s="49"/>
      <c r="O321" s="49"/>
      <c r="P321" s="50"/>
    </row>
    <row r="322" spans="2:16">
      <c r="B322" s="48"/>
      <c r="I322" s="49"/>
      <c r="J322" s="49"/>
      <c r="K322" s="49"/>
      <c r="L322" s="49"/>
      <c r="M322" s="49"/>
      <c r="N322" s="49"/>
      <c r="O322" s="49"/>
      <c r="P322" s="50"/>
    </row>
    <row r="323" spans="2:16">
      <c r="B323" s="48"/>
      <c r="C323" s="49" t="s">
        <v>194</v>
      </c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50"/>
    </row>
    <row r="324" spans="2:16">
      <c r="B324" s="48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50"/>
    </row>
    <row r="325" spans="2:16">
      <c r="B325" s="48"/>
      <c r="C325" s="49"/>
      <c r="D325" s="12">
        <v>2020</v>
      </c>
      <c r="E325" s="12">
        <v>2021</v>
      </c>
      <c r="F325" s="12">
        <v>2022</v>
      </c>
      <c r="G325" s="12">
        <v>2023</v>
      </c>
      <c r="I325" s="49"/>
      <c r="J325" s="49"/>
      <c r="K325" s="49"/>
      <c r="L325" s="49"/>
      <c r="M325" s="49"/>
      <c r="N325" s="49"/>
      <c r="O325" s="49"/>
      <c r="P325" s="50"/>
    </row>
    <row r="326" spans="2:16">
      <c r="B326" s="48"/>
      <c r="C326" s="12" t="s">
        <v>187</v>
      </c>
      <c r="D326" s="87">
        <f>E313+E316+E317</f>
        <v>3077.59</v>
      </c>
      <c r="E326" s="87">
        <f t="shared" ref="E326:G326" si="7">F313+F316+F317</f>
        <v>4403.5499999999993</v>
      </c>
      <c r="F326" s="87">
        <f t="shared" si="7"/>
        <v>4759.75</v>
      </c>
      <c r="G326" s="87">
        <f t="shared" si="7"/>
        <v>5212.5999999999995</v>
      </c>
      <c r="H326" s="49"/>
      <c r="I326" s="49"/>
      <c r="J326" s="49"/>
      <c r="K326" s="49"/>
      <c r="L326" s="49"/>
      <c r="M326" s="49"/>
      <c r="N326" s="49"/>
      <c r="O326" s="49"/>
      <c r="P326" s="50"/>
    </row>
    <row r="327" spans="2:16">
      <c r="B327" s="48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50"/>
    </row>
    <row r="328" spans="2:16">
      <c r="B328" s="48"/>
      <c r="C328" s="49" t="s">
        <v>195</v>
      </c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50"/>
    </row>
    <row r="329" spans="2:16">
      <c r="B329" s="48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50"/>
    </row>
    <row r="330" spans="2:16">
      <c r="B330" s="48"/>
      <c r="C330" s="49"/>
      <c r="D330" s="12">
        <v>2020</v>
      </c>
      <c r="E330" s="12">
        <v>2021</v>
      </c>
      <c r="F330" s="12">
        <v>2022</v>
      </c>
      <c r="G330" s="12">
        <v>2023</v>
      </c>
      <c r="H330" s="49"/>
      <c r="I330" s="49"/>
      <c r="J330" s="49"/>
      <c r="K330" s="49"/>
      <c r="L330" s="49"/>
      <c r="M330" s="49"/>
      <c r="N330" s="49"/>
      <c r="O330" s="49"/>
      <c r="P330" s="50"/>
    </row>
    <row r="331" spans="2:16">
      <c r="B331" s="54"/>
      <c r="C331" s="12" t="s">
        <v>187</v>
      </c>
      <c r="D331" s="87">
        <f>'financial data'!K7</f>
        <v>5774.2728900000002</v>
      </c>
      <c r="E331" s="87">
        <f>'financial data'!L7</f>
        <v>6913.7569299999996</v>
      </c>
      <c r="F331" s="87">
        <f>'financial data'!M7</f>
        <v>7628.9350599999998</v>
      </c>
      <c r="G331" s="87">
        <f>'financial data'!N7</f>
        <v>9092</v>
      </c>
      <c r="H331" s="49"/>
      <c r="I331" s="49"/>
      <c r="J331" s="49"/>
      <c r="K331" s="49"/>
      <c r="L331" s="49"/>
      <c r="M331" s="49"/>
      <c r="N331" s="49"/>
      <c r="O331" s="55"/>
      <c r="P331" s="56"/>
    </row>
    <row r="332" spans="2:16">
      <c r="B332" s="48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50"/>
    </row>
    <row r="333" spans="2:16">
      <c r="B333" s="48"/>
      <c r="C333" s="49" t="s">
        <v>197</v>
      </c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50"/>
    </row>
    <row r="334" spans="2:16">
      <c r="B334" s="48"/>
      <c r="C334" s="49" t="s">
        <v>200</v>
      </c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50"/>
    </row>
    <row r="335" spans="2:16">
      <c r="B335" s="48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50"/>
    </row>
    <row r="336" spans="2:16">
      <c r="B336" s="48"/>
      <c r="C336" s="49" t="s">
        <v>198</v>
      </c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50"/>
    </row>
    <row r="337" spans="2:16">
      <c r="B337" s="48"/>
      <c r="C337" s="49" t="s">
        <v>199</v>
      </c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50"/>
    </row>
    <row r="338" spans="2:16">
      <c r="B338" s="48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50"/>
    </row>
    <row r="339" spans="2:16">
      <c r="B339" s="48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50"/>
    </row>
    <row r="340" spans="2:16">
      <c r="B340" s="48"/>
      <c r="C340" s="12" t="s">
        <v>196</v>
      </c>
      <c r="D340" s="12"/>
      <c r="E340" s="12"/>
      <c r="F340" s="12"/>
      <c r="G340" s="12"/>
      <c r="H340" s="12"/>
      <c r="I340" s="12"/>
      <c r="J340" s="49"/>
      <c r="K340" s="49"/>
      <c r="L340" s="49"/>
      <c r="M340" s="49"/>
      <c r="N340" s="49"/>
      <c r="O340" s="49"/>
      <c r="P340" s="50"/>
    </row>
    <row r="341" spans="2:16">
      <c r="B341" s="48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50"/>
    </row>
    <row r="342" spans="2:16">
      <c r="B342" s="48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50"/>
    </row>
    <row r="343" spans="2:16">
      <c r="B343" s="48"/>
      <c r="C343" s="49"/>
      <c r="D343" s="49"/>
      <c r="E343" s="49"/>
      <c r="F343" s="49"/>
      <c r="G343" s="49"/>
      <c r="H343" s="49" t="s">
        <v>201</v>
      </c>
      <c r="I343" s="49"/>
      <c r="J343" s="49"/>
      <c r="K343" s="49"/>
      <c r="L343" s="49"/>
      <c r="M343" s="49"/>
      <c r="N343" s="49"/>
      <c r="O343" s="49"/>
      <c r="P343" s="50"/>
    </row>
    <row r="344" spans="2:16">
      <c r="B344" s="48"/>
      <c r="C344" s="49"/>
      <c r="D344" s="49"/>
      <c r="E344" s="49"/>
      <c r="F344" s="49"/>
      <c r="G344" s="49"/>
      <c r="H344" s="49" t="s">
        <v>202</v>
      </c>
      <c r="I344" s="49"/>
      <c r="J344" s="49"/>
      <c r="K344" s="49"/>
      <c r="L344" s="49"/>
      <c r="M344" s="49"/>
      <c r="N344" s="49"/>
      <c r="O344" s="49"/>
      <c r="P344" s="50"/>
    </row>
    <row r="345" spans="2:16">
      <c r="B345" s="48"/>
      <c r="C345" s="49"/>
      <c r="D345" s="49"/>
      <c r="E345" s="49"/>
      <c r="F345" s="49"/>
      <c r="G345" s="49"/>
      <c r="H345" s="49" t="s">
        <v>203</v>
      </c>
      <c r="I345" s="49"/>
      <c r="J345" s="49"/>
      <c r="K345" s="49"/>
      <c r="L345" s="49"/>
      <c r="M345" s="49"/>
      <c r="N345" s="49"/>
      <c r="O345" s="49"/>
      <c r="P345" s="50"/>
    </row>
    <row r="346" spans="2:16">
      <c r="B346" s="48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50"/>
    </row>
    <row r="347" spans="2:16">
      <c r="B347" s="48"/>
      <c r="C347" s="49"/>
      <c r="D347" s="49"/>
      <c r="E347" s="49"/>
      <c r="F347" s="49"/>
      <c r="G347" s="49"/>
      <c r="H347" s="49" t="s">
        <v>204</v>
      </c>
      <c r="I347" s="49"/>
      <c r="J347" s="49"/>
      <c r="K347" s="49"/>
      <c r="L347" s="49"/>
      <c r="M347" s="49"/>
      <c r="N347" s="49"/>
      <c r="O347" s="49"/>
      <c r="P347" s="50"/>
    </row>
    <row r="348" spans="2:16">
      <c r="B348" s="48"/>
      <c r="C348" s="49"/>
      <c r="D348" s="49"/>
      <c r="E348" s="49"/>
      <c r="F348" s="49"/>
      <c r="G348" s="49"/>
      <c r="H348" s="49" t="s">
        <v>205</v>
      </c>
      <c r="I348" s="49"/>
      <c r="J348" s="49"/>
      <c r="K348" s="49"/>
      <c r="L348" s="49"/>
      <c r="M348" s="49"/>
      <c r="N348" s="49"/>
      <c r="O348" s="49"/>
      <c r="P348" s="50"/>
    </row>
    <row r="349" spans="2:16">
      <c r="B349" s="48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50"/>
    </row>
    <row r="350" spans="2:16">
      <c r="B350" s="48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50"/>
    </row>
    <row r="351" spans="2:16">
      <c r="B351" s="48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50"/>
    </row>
    <row r="352" spans="2:16">
      <c r="B352" s="48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50"/>
    </row>
    <row r="353" spans="2:16">
      <c r="B353" s="48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50"/>
    </row>
    <row r="354" spans="2:16">
      <c r="B354" s="48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50"/>
    </row>
    <row r="355" spans="2:16">
      <c r="B355" s="48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50"/>
    </row>
    <row r="356" spans="2:16">
      <c r="B356" s="48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50"/>
    </row>
    <row r="357" spans="2:16">
      <c r="B357" s="48"/>
      <c r="C357" s="49" t="s">
        <v>206</v>
      </c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50"/>
    </row>
    <row r="358" spans="2:16">
      <c r="B358" s="48"/>
      <c r="C358" s="49" t="s">
        <v>207</v>
      </c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50"/>
    </row>
    <row r="359" spans="2:16">
      <c r="B359" s="48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50"/>
    </row>
    <row r="360" spans="2:16">
      <c r="B360" s="48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50"/>
    </row>
    <row r="361" spans="2:16">
      <c r="B361" s="48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50"/>
    </row>
    <row r="362" spans="2:16" ht="30">
      <c r="B362" s="44"/>
      <c r="C362" s="9" t="s">
        <v>226</v>
      </c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45"/>
    </row>
    <row r="363" spans="2:16">
      <c r="B363" s="48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50"/>
    </row>
    <row r="364" spans="2:16">
      <c r="B364" s="48"/>
      <c r="C364" s="12" t="s">
        <v>208</v>
      </c>
      <c r="D364" s="12"/>
      <c r="E364" s="12"/>
      <c r="F364" s="12"/>
      <c r="G364" s="12"/>
      <c r="H364" s="12"/>
      <c r="I364" s="12"/>
      <c r="J364" s="49"/>
      <c r="K364" s="49"/>
      <c r="L364" s="49"/>
      <c r="M364" s="49"/>
      <c r="N364" s="49"/>
      <c r="O364" s="49"/>
      <c r="P364" s="50"/>
    </row>
    <row r="365" spans="2:16">
      <c r="B365" s="48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50"/>
    </row>
    <row r="366" spans="2:16">
      <c r="B366" s="48"/>
      <c r="C366" s="49" t="s">
        <v>209</v>
      </c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50"/>
    </row>
    <row r="367" spans="2:16">
      <c r="B367" s="48"/>
      <c r="C367" s="49" t="s">
        <v>210</v>
      </c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50"/>
    </row>
    <row r="368" spans="2:16">
      <c r="B368" s="48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50"/>
    </row>
    <row r="369" spans="2:16">
      <c r="B369" s="48"/>
      <c r="C369" s="49" t="s">
        <v>211</v>
      </c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50"/>
    </row>
    <row r="370" spans="2:16">
      <c r="B370" s="48"/>
      <c r="C370" s="49" t="s">
        <v>212</v>
      </c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50"/>
    </row>
    <row r="371" spans="2:16">
      <c r="B371" s="48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50"/>
    </row>
    <row r="372" spans="2:16">
      <c r="B372" s="48"/>
      <c r="C372" s="89" t="s">
        <v>214</v>
      </c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50"/>
    </row>
    <row r="373" spans="2:16">
      <c r="B373" s="48"/>
      <c r="C373" s="89" t="s">
        <v>213</v>
      </c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50"/>
    </row>
    <row r="374" spans="2:16">
      <c r="B374" s="48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50"/>
    </row>
    <row r="375" spans="2:16">
      <c r="B375" s="48"/>
      <c r="C375" s="49" t="s">
        <v>215</v>
      </c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50"/>
    </row>
    <row r="376" spans="2:16">
      <c r="B376" s="48"/>
      <c r="C376" s="49" t="s">
        <v>216</v>
      </c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50"/>
    </row>
    <row r="377" spans="2:16">
      <c r="B377" s="48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50"/>
    </row>
    <row r="378" spans="2:16">
      <c r="B378" s="48"/>
      <c r="C378" s="88" t="s">
        <v>217</v>
      </c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50"/>
    </row>
    <row r="379" spans="2:16">
      <c r="B379" s="48"/>
      <c r="C379" s="90" t="s">
        <v>218</v>
      </c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50"/>
    </row>
    <row r="380" spans="2:16">
      <c r="B380" s="48"/>
      <c r="C380" s="89"/>
      <c r="O380" s="49"/>
      <c r="P380" s="50"/>
    </row>
    <row r="381" spans="2:16">
      <c r="B381" s="48"/>
      <c r="C381" s="88" t="s">
        <v>219</v>
      </c>
      <c r="O381" s="49"/>
      <c r="P381" s="50"/>
    </row>
    <row r="382" spans="2:16">
      <c r="B382" s="48"/>
      <c r="C382" s="88"/>
      <c r="D382" s="1" t="s">
        <v>220</v>
      </c>
      <c r="O382" s="49"/>
      <c r="P382" s="50"/>
    </row>
    <row r="383" spans="2:16">
      <c r="B383" s="48"/>
      <c r="O383" s="49"/>
      <c r="P383" s="50"/>
    </row>
    <row r="384" spans="2:16">
      <c r="B384" s="48"/>
      <c r="C384" s="92" t="s">
        <v>222</v>
      </c>
      <c r="O384" s="49"/>
      <c r="P384" s="50"/>
    </row>
    <row r="385" spans="2:16" ht="19.2">
      <c r="B385" s="48"/>
      <c r="C385" s="92" t="s">
        <v>221</v>
      </c>
      <c r="O385" s="49"/>
      <c r="P385" s="50"/>
    </row>
    <row r="386" spans="2:16" ht="19.2">
      <c r="B386" s="48"/>
      <c r="C386" s="92" t="s">
        <v>223</v>
      </c>
      <c r="O386" s="49"/>
      <c r="P386" s="50"/>
    </row>
    <row r="387" spans="2:16" ht="19.2">
      <c r="B387" s="48"/>
      <c r="C387" s="91"/>
      <c r="O387" s="49"/>
      <c r="P387" s="50"/>
    </row>
    <row r="388" spans="2:16">
      <c r="B388" s="48"/>
      <c r="C388" s="93" t="s">
        <v>224</v>
      </c>
      <c r="O388" s="49"/>
      <c r="P388" s="50"/>
    </row>
    <row r="389" spans="2:16">
      <c r="B389" s="48"/>
      <c r="C389" s="94" t="s">
        <v>225</v>
      </c>
      <c r="O389" s="49"/>
      <c r="P389" s="50"/>
    </row>
    <row r="390" spans="2:16">
      <c r="B390" s="48"/>
      <c r="O390" s="49"/>
      <c r="P390" s="50"/>
    </row>
    <row r="391" spans="2:16">
      <c r="B391" s="48"/>
      <c r="O391" s="49"/>
      <c r="P391" s="50"/>
    </row>
    <row r="392" spans="2:16">
      <c r="B392" s="48"/>
      <c r="C392" s="12" t="s">
        <v>227</v>
      </c>
      <c r="D392" s="11"/>
      <c r="E392" s="11"/>
      <c r="F392" s="11"/>
      <c r="G392" s="11"/>
      <c r="H392" s="11"/>
      <c r="I392" s="11"/>
      <c r="O392" s="49"/>
      <c r="P392" s="50"/>
    </row>
    <row r="393" spans="2:16">
      <c r="B393" s="48"/>
      <c r="O393" s="49"/>
      <c r="P393" s="50"/>
    </row>
    <row r="394" spans="2:16">
      <c r="B394" s="48"/>
      <c r="O394" s="49"/>
      <c r="P394" s="50"/>
    </row>
    <row r="395" spans="2:16">
      <c r="B395" s="48"/>
      <c r="O395" s="49"/>
      <c r="P395" s="50"/>
    </row>
    <row r="396" spans="2:16">
      <c r="B396" s="48"/>
      <c r="O396" s="49"/>
      <c r="P396" s="50"/>
    </row>
    <row r="397" spans="2:16">
      <c r="B397" s="48"/>
      <c r="I397" s="1" t="s">
        <v>245</v>
      </c>
      <c r="O397" s="49"/>
      <c r="P397" s="50"/>
    </row>
    <row r="398" spans="2:16">
      <c r="B398" s="48"/>
      <c r="I398" s="1" t="s">
        <v>246</v>
      </c>
      <c r="O398" s="49"/>
      <c r="P398" s="50"/>
    </row>
    <row r="399" spans="2:16">
      <c r="B399" s="48"/>
      <c r="O399" s="49"/>
      <c r="P399" s="50"/>
    </row>
    <row r="400" spans="2:16">
      <c r="B400" s="48"/>
      <c r="I400" s="119" t="s">
        <v>247</v>
      </c>
      <c r="J400" s="119"/>
      <c r="K400" s="119"/>
      <c r="L400" s="119"/>
      <c r="M400" s="119"/>
      <c r="N400" s="119"/>
      <c r="O400" s="119"/>
      <c r="P400" s="50"/>
    </row>
    <row r="401" spans="2:16">
      <c r="B401" s="48"/>
      <c r="I401" s="119"/>
      <c r="J401" s="119"/>
      <c r="K401" s="119"/>
      <c r="L401" s="119"/>
      <c r="M401" s="119"/>
      <c r="N401" s="119"/>
      <c r="O401" s="119"/>
      <c r="P401" s="50"/>
    </row>
    <row r="402" spans="2:16">
      <c r="B402" s="48"/>
      <c r="O402" s="49"/>
      <c r="P402" s="50"/>
    </row>
    <row r="403" spans="2:16">
      <c r="B403" s="48"/>
      <c r="O403" s="49"/>
      <c r="P403" s="50"/>
    </row>
    <row r="404" spans="2:16">
      <c r="B404" s="48"/>
      <c r="O404" s="49"/>
      <c r="P404" s="50"/>
    </row>
    <row r="405" spans="2:16">
      <c r="B405" s="48"/>
      <c r="O405" s="49"/>
      <c r="P405" s="50"/>
    </row>
    <row r="406" spans="2:16">
      <c r="B406" s="48"/>
      <c r="O406" s="49"/>
      <c r="P406" s="50"/>
    </row>
    <row r="407" spans="2:16">
      <c r="B407" s="48"/>
      <c r="O407" s="49"/>
      <c r="P407" s="50"/>
    </row>
    <row r="408" spans="2:16">
      <c r="B408" s="48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50"/>
    </row>
    <row r="409" spans="2:16">
      <c r="B409" s="48"/>
      <c r="C409" s="49"/>
      <c r="D409" s="49"/>
      <c r="E409" s="49"/>
      <c r="F409" s="49"/>
      <c r="G409" s="49"/>
      <c r="H409" s="49"/>
      <c r="I409" s="49" t="s">
        <v>248</v>
      </c>
      <c r="J409" s="49"/>
      <c r="K409" s="49"/>
      <c r="L409" s="49"/>
      <c r="M409" s="49"/>
      <c r="N409" s="49"/>
      <c r="O409" s="49"/>
      <c r="P409" s="50"/>
    </row>
    <row r="410" spans="2:16">
      <c r="B410" s="48"/>
      <c r="C410" s="49"/>
      <c r="D410" s="49"/>
      <c r="E410" s="49"/>
      <c r="F410" s="49"/>
      <c r="G410" s="49"/>
      <c r="H410" s="49"/>
      <c r="I410" s="49" t="s">
        <v>249</v>
      </c>
      <c r="J410" s="49"/>
      <c r="K410" s="49"/>
      <c r="L410" s="49"/>
      <c r="M410" s="49"/>
      <c r="N410" s="49"/>
      <c r="O410" s="49"/>
      <c r="P410" s="50"/>
    </row>
    <row r="411" spans="2:16">
      <c r="B411" s="48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50"/>
    </row>
    <row r="412" spans="2:16">
      <c r="B412" s="48"/>
      <c r="C412" s="49"/>
      <c r="D412" s="49"/>
      <c r="E412" s="49"/>
      <c r="F412" s="49"/>
      <c r="G412" s="49"/>
      <c r="H412" s="49"/>
      <c r="I412" s="13" t="s">
        <v>251</v>
      </c>
      <c r="J412" s="49"/>
      <c r="K412" s="49"/>
      <c r="L412" s="49"/>
      <c r="M412" s="49"/>
      <c r="N412" s="49"/>
      <c r="O412" s="49"/>
      <c r="P412" s="50"/>
    </row>
    <row r="413" spans="2:16">
      <c r="B413" s="48"/>
      <c r="C413" s="49"/>
      <c r="D413" s="49"/>
      <c r="E413" s="49"/>
      <c r="F413" s="49"/>
      <c r="G413" s="49"/>
      <c r="H413" s="49"/>
      <c r="I413" s="49" t="s">
        <v>252</v>
      </c>
      <c r="J413" s="49"/>
      <c r="K413" s="49"/>
      <c r="L413" s="49"/>
      <c r="M413" s="49"/>
      <c r="N413" s="49"/>
      <c r="O413" s="49"/>
      <c r="P413" s="50"/>
    </row>
    <row r="414" spans="2:16">
      <c r="B414" s="48"/>
      <c r="C414" s="49"/>
      <c r="D414" s="49"/>
      <c r="E414" s="49"/>
      <c r="F414" s="49"/>
      <c r="G414" s="49"/>
      <c r="H414" s="49"/>
      <c r="I414" s="49" t="s">
        <v>253</v>
      </c>
      <c r="J414" s="49"/>
      <c r="K414" s="49"/>
      <c r="L414" s="49"/>
      <c r="M414" s="49"/>
      <c r="N414" s="49"/>
      <c r="O414" s="49"/>
      <c r="P414" s="50"/>
    </row>
    <row r="415" spans="2:16">
      <c r="B415" s="48"/>
      <c r="C415" s="49"/>
      <c r="D415" s="49"/>
      <c r="E415" s="49"/>
      <c r="F415" s="49"/>
      <c r="G415" s="49"/>
      <c r="H415" s="49"/>
      <c r="I415" s="49" t="s">
        <v>254</v>
      </c>
      <c r="J415" s="49"/>
      <c r="K415" s="49"/>
      <c r="L415" s="49"/>
      <c r="M415" s="49"/>
      <c r="N415" s="49"/>
      <c r="O415" s="49"/>
      <c r="P415" s="50"/>
    </row>
    <row r="416" spans="2:16">
      <c r="B416" s="48"/>
      <c r="C416" s="49"/>
      <c r="D416" s="49"/>
      <c r="E416" s="49"/>
      <c r="F416" s="49"/>
      <c r="G416" s="49"/>
      <c r="H416" s="49"/>
      <c r="I416" s="49" t="s">
        <v>256</v>
      </c>
      <c r="J416" s="49"/>
      <c r="K416" s="49"/>
      <c r="L416" s="49"/>
      <c r="M416" s="49"/>
      <c r="N416" s="49"/>
      <c r="O416" s="49"/>
      <c r="P416" s="50"/>
    </row>
    <row r="417" spans="2:16">
      <c r="B417" s="48"/>
      <c r="C417" s="49"/>
      <c r="D417" s="49"/>
      <c r="E417" s="49"/>
      <c r="F417" s="49"/>
      <c r="G417" s="49"/>
      <c r="H417" s="49"/>
      <c r="I417" s="49" t="s">
        <v>255</v>
      </c>
      <c r="J417" s="49"/>
      <c r="K417" s="49"/>
      <c r="L417" s="49"/>
      <c r="M417" s="49"/>
      <c r="N417" s="49"/>
      <c r="O417" s="49"/>
      <c r="P417" s="50"/>
    </row>
    <row r="418" spans="2:16">
      <c r="B418" s="48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50"/>
    </row>
    <row r="419" spans="2:16">
      <c r="B419" s="48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50"/>
    </row>
    <row r="420" spans="2:16">
      <c r="B420" s="48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50"/>
    </row>
    <row r="421" spans="2:16">
      <c r="B421" s="48"/>
      <c r="C421" s="49"/>
      <c r="D421" s="49"/>
      <c r="E421" s="49"/>
      <c r="F421" s="49"/>
      <c r="G421" s="49"/>
      <c r="H421" s="49"/>
      <c r="I421" s="49" t="s">
        <v>257</v>
      </c>
      <c r="J421" s="49"/>
      <c r="K421" s="49"/>
      <c r="L421" s="49"/>
      <c r="M421" s="49"/>
      <c r="N421" s="49"/>
      <c r="O421" s="49"/>
      <c r="P421" s="50"/>
    </row>
    <row r="422" spans="2:16">
      <c r="B422" s="48"/>
      <c r="C422" s="49"/>
      <c r="D422" s="49"/>
      <c r="E422" s="49"/>
      <c r="F422" s="49"/>
      <c r="G422" s="49"/>
      <c r="H422" s="49"/>
      <c r="I422" s="49" t="s">
        <v>258</v>
      </c>
      <c r="J422" s="49"/>
      <c r="K422" s="49"/>
      <c r="L422" s="49"/>
      <c r="M422" s="49"/>
      <c r="N422" s="49"/>
      <c r="O422" s="49"/>
      <c r="P422" s="50"/>
    </row>
    <row r="423" spans="2:16">
      <c r="B423" s="48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50"/>
    </row>
    <row r="424" spans="2:16">
      <c r="B424" s="48"/>
      <c r="C424" s="49"/>
      <c r="D424" s="49"/>
      <c r="E424" s="49"/>
      <c r="F424" s="49"/>
      <c r="G424" s="49"/>
      <c r="H424" s="49"/>
      <c r="I424" s="49" t="s">
        <v>259</v>
      </c>
      <c r="J424" s="49"/>
      <c r="K424" s="49"/>
      <c r="L424" s="49"/>
      <c r="M424" s="49"/>
      <c r="N424" s="49"/>
      <c r="O424" s="49"/>
      <c r="P424" s="50"/>
    </row>
    <row r="425" spans="2:16">
      <c r="B425" s="48"/>
      <c r="C425" s="49"/>
      <c r="D425" s="49"/>
      <c r="E425" s="49"/>
      <c r="F425" s="49"/>
      <c r="G425" s="49"/>
      <c r="H425" s="49"/>
      <c r="I425" s="49" t="s">
        <v>260</v>
      </c>
      <c r="J425" s="49"/>
      <c r="K425" s="49"/>
      <c r="L425" s="49"/>
      <c r="M425" s="49"/>
      <c r="N425" s="49"/>
      <c r="O425" s="49"/>
      <c r="P425" s="50"/>
    </row>
    <row r="426" spans="2:16">
      <c r="B426" s="48"/>
      <c r="C426" s="49"/>
      <c r="D426" s="49"/>
      <c r="E426" s="49"/>
      <c r="F426" s="49"/>
      <c r="G426" s="49"/>
      <c r="H426" s="49"/>
      <c r="J426" s="49"/>
      <c r="K426" s="49"/>
      <c r="L426" s="49"/>
      <c r="M426" s="49"/>
      <c r="N426" s="49"/>
      <c r="O426" s="49"/>
      <c r="P426" s="50"/>
    </row>
    <row r="427" spans="2:16">
      <c r="B427" s="48"/>
      <c r="C427" s="49"/>
      <c r="D427" s="49"/>
      <c r="E427" s="49"/>
      <c r="F427" s="49"/>
      <c r="G427" s="49"/>
      <c r="H427" s="49"/>
      <c r="I427" s="49" t="s">
        <v>261</v>
      </c>
      <c r="J427" s="49"/>
      <c r="K427" s="49"/>
      <c r="L427" s="49"/>
      <c r="M427" s="49"/>
      <c r="N427" s="49"/>
      <c r="O427" s="49"/>
      <c r="P427" s="50"/>
    </row>
    <row r="428" spans="2:16" ht="17.399999999999999" customHeight="1">
      <c r="B428" s="48"/>
      <c r="C428" s="49"/>
      <c r="D428" s="49"/>
      <c r="E428" s="49"/>
      <c r="F428" s="49"/>
      <c r="G428" s="49"/>
      <c r="H428" s="49"/>
      <c r="J428" s="100"/>
      <c r="K428" s="100"/>
      <c r="L428" s="100"/>
      <c r="M428" s="100"/>
      <c r="N428" s="100"/>
      <c r="O428" s="100"/>
      <c r="P428" s="50"/>
    </row>
    <row r="429" spans="2:16">
      <c r="B429" s="48"/>
      <c r="C429" s="49"/>
      <c r="D429" s="49"/>
      <c r="E429" s="49"/>
      <c r="F429" s="49"/>
      <c r="G429" s="49"/>
      <c r="H429" s="49"/>
      <c r="I429" s="120" t="s">
        <v>262</v>
      </c>
      <c r="J429" s="120"/>
      <c r="K429" s="120"/>
      <c r="L429" s="120"/>
      <c r="M429" s="120"/>
      <c r="N429" s="120"/>
      <c r="O429" s="120"/>
      <c r="P429" s="50"/>
    </row>
    <row r="430" spans="2:16">
      <c r="B430" s="48"/>
      <c r="C430" s="49"/>
      <c r="D430" s="49"/>
      <c r="E430" s="49"/>
      <c r="F430" s="49"/>
      <c r="G430" s="49"/>
      <c r="H430" s="49"/>
      <c r="I430" s="120"/>
      <c r="J430" s="120"/>
      <c r="K430" s="120"/>
      <c r="L430" s="120"/>
      <c r="M430" s="120"/>
      <c r="N430" s="120"/>
      <c r="O430" s="120"/>
      <c r="P430" s="50"/>
    </row>
    <row r="431" spans="2:16">
      <c r="B431" s="48"/>
      <c r="C431" s="49"/>
      <c r="D431" s="49"/>
      <c r="E431" s="49"/>
      <c r="F431" s="49"/>
      <c r="G431" s="49"/>
      <c r="H431" s="49"/>
      <c r="I431" s="120"/>
      <c r="J431" s="120"/>
      <c r="K431" s="120"/>
      <c r="L431" s="120"/>
      <c r="M431" s="120"/>
      <c r="N431" s="120"/>
      <c r="O431" s="120"/>
      <c r="P431" s="50"/>
    </row>
    <row r="432" spans="2:16">
      <c r="B432" s="48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50"/>
    </row>
    <row r="433" spans="2:16">
      <c r="B433" s="48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50"/>
    </row>
    <row r="434" spans="2:16">
      <c r="B434" s="48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50"/>
    </row>
    <row r="435" spans="2:16">
      <c r="B435" s="48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50"/>
    </row>
    <row r="436" spans="2:16" ht="30">
      <c r="B436" s="44"/>
      <c r="C436" s="9" t="s">
        <v>263</v>
      </c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45"/>
    </row>
    <row r="437" spans="2:16">
      <c r="B437" s="48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50"/>
    </row>
    <row r="438" spans="2:16">
      <c r="B438" s="48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50"/>
    </row>
    <row r="439" spans="2:16">
      <c r="B439" s="48"/>
      <c r="C439" s="49"/>
      <c r="D439" s="49"/>
      <c r="E439" s="49"/>
      <c r="F439" s="49"/>
      <c r="G439" s="49"/>
      <c r="H439" s="49"/>
      <c r="I439" s="49" t="s">
        <v>264</v>
      </c>
      <c r="J439" s="49"/>
      <c r="K439" s="49"/>
      <c r="L439" s="49"/>
      <c r="M439" s="49"/>
      <c r="N439" s="49"/>
      <c r="O439" s="49"/>
      <c r="P439" s="50"/>
    </row>
    <row r="440" spans="2:16">
      <c r="B440" s="48"/>
      <c r="C440" s="49"/>
      <c r="D440" s="49"/>
      <c r="E440" s="49"/>
      <c r="F440" s="49"/>
      <c r="G440" s="49"/>
      <c r="H440" s="49"/>
      <c r="I440" s="49" t="s">
        <v>316</v>
      </c>
      <c r="J440" s="49"/>
      <c r="K440" s="49"/>
      <c r="L440" s="49"/>
      <c r="M440" s="49"/>
      <c r="N440" s="49"/>
      <c r="O440" s="49"/>
      <c r="P440" s="50"/>
    </row>
    <row r="441" spans="2:16">
      <c r="B441" s="48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50"/>
    </row>
    <row r="442" spans="2:16">
      <c r="B442" s="48"/>
      <c r="C442" s="49"/>
      <c r="D442" s="49"/>
      <c r="E442" s="49"/>
      <c r="F442" s="49"/>
      <c r="G442" s="49"/>
      <c r="H442" s="49"/>
      <c r="I442" s="49" t="s">
        <v>265</v>
      </c>
      <c r="J442" s="49"/>
      <c r="K442" s="49"/>
      <c r="L442" s="49"/>
      <c r="M442" s="49"/>
      <c r="N442" s="49"/>
      <c r="O442" s="49"/>
      <c r="P442" s="50"/>
    </row>
    <row r="443" spans="2:16">
      <c r="B443" s="48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50"/>
    </row>
    <row r="444" spans="2:16">
      <c r="B444" s="48"/>
      <c r="C444" s="49"/>
      <c r="D444" s="49"/>
      <c r="E444" s="49"/>
      <c r="F444" s="49"/>
      <c r="G444" s="49"/>
      <c r="H444" s="49"/>
      <c r="I444" s="49" t="s">
        <v>291</v>
      </c>
      <c r="J444" s="49"/>
      <c r="K444" s="49"/>
      <c r="L444" s="49"/>
      <c r="M444" s="49"/>
      <c r="N444" s="49"/>
      <c r="O444" s="49"/>
      <c r="P444" s="50"/>
    </row>
    <row r="445" spans="2:16">
      <c r="B445" s="48"/>
      <c r="C445" s="49"/>
      <c r="D445" s="49"/>
      <c r="E445" s="49"/>
      <c r="F445" s="49"/>
      <c r="G445" s="49"/>
      <c r="H445" s="49"/>
      <c r="I445" s="49" t="s">
        <v>292</v>
      </c>
      <c r="J445" s="49"/>
      <c r="K445" s="49"/>
      <c r="L445" s="49"/>
      <c r="M445" s="49"/>
      <c r="N445" s="49"/>
      <c r="O445" s="49"/>
      <c r="P445" s="50"/>
    </row>
    <row r="446" spans="2:16">
      <c r="B446" s="48"/>
      <c r="C446" s="49"/>
      <c r="D446" s="49"/>
      <c r="E446" s="49"/>
      <c r="F446" s="49"/>
      <c r="G446" s="49"/>
      <c r="H446" s="49"/>
      <c r="I446" s="49" t="s">
        <v>293</v>
      </c>
      <c r="J446" s="49"/>
      <c r="K446" s="49"/>
      <c r="L446" s="49"/>
      <c r="M446" s="49"/>
      <c r="N446" s="49"/>
      <c r="O446" s="49"/>
      <c r="P446" s="50"/>
    </row>
    <row r="447" spans="2:16">
      <c r="B447" s="48"/>
      <c r="C447" s="49"/>
      <c r="D447" s="49"/>
      <c r="E447" s="49"/>
      <c r="F447" s="49"/>
      <c r="G447" s="49"/>
      <c r="H447" s="49"/>
      <c r="J447" s="49"/>
      <c r="K447" s="49"/>
      <c r="L447" s="49"/>
      <c r="M447" s="49"/>
      <c r="N447" s="49"/>
      <c r="O447" s="49"/>
      <c r="P447" s="50"/>
    </row>
    <row r="448" spans="2:16">
      <c r="B448" s="48"/>
      <c r="C448" s="49"/>
      <c r="D448" s="49"/>
      <c r="E448" s="49"/>
      <c r="F448" s="49"/>
      <c r="G448" s="49"/>
      <c r="H448" s="49"/>
      <c r="I448" s="120" t="s">
        <v>272</v>
      </c>
      <c r="J448" s="120"/>
      <c r="K448" s="120"/>
      <c r="L448" s="120"/>
      <c r="M448" s="120"/>
      <c r="N448" s="120"/>
      <c r="O448" s="120"/>
      <c r="P448" s="50"/>
    </row>
    <row r="449" spans="2:16">
      <c r="B449" s="48"/>
      <c r="C449" s="49"/>
      <c r="D449" s="49"/>
      <c r="E449" s="49"/>
      <c r="F449" s="49"/>
      <c r="G449" s="49"/>
      <c r="H449" s="49"/>
      <c r="I449" s="120"/>
      <c r="J449" s="120"/>
      <c r="K449" s="120"/>
      <c r="L449" s="120"/>
      <c r="M449" s="120"/>
      <c r="N449" s="120"/>
      <c r="O449" s="120"/>
      <c r="P449" s="50"/>
    </row>
    <row r="450" spans="2:16">
      <c r="B450" s="48"/>
      <c r="C450" s="49"/>
      <c r="D450" s="49"/>
      <c r="E450" s="49"/>
      <c r="F450" s="49"/>
      <c r="G450" s="49"/>
      <c r="H450" s="49"/>
      <c r="I450" s="120"/>
      <c r="J450" s="120"/>
      <c r="K450" s="120"/>
      <c r="L450" s="120"/>
      <c r="M450" s="120"/>
      <c r="N450" s="120"/>
      <c r="O450" s="120"/>
      <c r="P450" s="50"/>
    </row>
    <row r="451" spans="2:16">
      <c r="B451" s="48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50"/>
    </row>
    <row r="452" spans="2:16">
      <c r="B452" s="48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50"/>
    </row>
    <row r="453" spans="2:16">
      <c r="B453" s="48"/>
      <c r="C453" s="49"/>
      <c r="D453" s="49"/>
      <c r="E453" s="49"/>
      <c r="F453" s="49"/>
      <c r="G453" s="49"/>
      <c r="H453" s="49"/>
      <c r="I453" s="49" t="s">
        <v>266</v>
      </c>
      <c r="J453" s="49"/>
      <c r="K453" s="49"/>
      <c r="L453" s="49"/>
      <c r="M453" s="49"/>
      <c r="N453" s="49"/>
      <c r="O453" s="49"/>
      <c r="P453" s="50"/>
    </row>
    <row r="454" spans="2:16">
      <c r="B454" s="48"/>
      <c r="C454" s="49"/>
      <c r="D454" s="49"/>
      <c r="E454" s="49"/>
      <c r="F454" s="49"/>
      <c r="G454" s="49"/>
      <c r="H454" s="49"/>
      <c r="J454" s="49"/>
      <c r="K454" s="49"/>
      <c r="L454" s="49"/>
      <c r="M454" s="49"/>
      <c r="N454" s="49"/>
      <c r="O454" s="49"/>
      <c r="P454" s="50"/>
    </row>
    <row r="455" spans="2:16">
      <c r="B455" s="48"/>
      <c r="C455" s="49"/>
      <c r="D455" s="49"/>
      <c r="E455" s="49"/>
      <c r="F455" s="49"/>
      <c r="G455" s="49"/>
      <c r="H455" s="49"/>
      <c r="I455" s="49" t="s">
        <v>267</v>
      </c>
      <c r="J455" s="49"/>
      <c r="K455" s="49"/>
      <c r="L455" s="49"/>
      <c r="M455" s="49"/>
      <c r="N455" s="49"/>
      <c r="O455" s="49"/>
      <c r="P455" s="50"/>
    </row>
    <row r="456" spans="2:16">
      <c r="B456" s="48"/>
      <c r="C456" s="49"/>
      <c r="D456" s="49"/>
      <c r="E456" s="49"/>
      <c r="F456" s="49"/>
      <c r="G456" s="49"/>
      <c r="H456" s="49"/>
      <c r="I456" s="49" t="s">
        <v>268</v>
      </c>
      <c r="J456" s="49"/>
      <c r="K456" s="49"/>
      <c r="L456" s="49"/>
      <c r="M456" s="49"/>
      <c r="N456" s="49"/>
      <c r="O456" s="49"/>
      <c r="P456" s="50"/>
    </row>
    <row r="457" spans="2:16">
      <c r="B457" s="48"/>
      <c r="C457" s="49"/>
      <c r="D457" s="49"/>
      <c r="E457" s="49"/>
      <c r="F457" s="49"/>
      <c r="G457" s="49"/>
      <c r="H457" s="49"/>
      <c r="I457" s="49" t="s">
        <v>269</v>
      </c>
      <c r="J457" s="49"/>
      <c r="K457" s="49"/>
      <c r="L457" s="49"/>
      <c r="M457" s="49"/>
      <c r="N457" s="49"/>
      <c r="O457" s="49"/>
      <c r="P457" s="50"/>
    </row>
    <row r="458" spans="2:16">
      <c r="B458" s="48"/>
      <c r="C458" s="49"/>
      <c r="D458" s="49"/>
      <c r="E458" s="49"/>
      <c r="F458" s="49"/>
      <c r="G458" s="49"/>
      <c r="H458" s="49"/>
      <c r="I458" s="49" t="s">
        <v>270</v>
      </c>
      <c r="J458" s="49"/>
      <c r="K458" s="49"/>
      <c r="L458" s="49"/>
      <c r="M458" s="49"/>
      <c r="N458" s="49"/>
      <c r="O458" s="49"/>
      <c r="P458" s="50"/>
    </row>
    <row r="459" spans="2:16">
      <c r="B459" s="48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50"/>
    </row>
    <row r="460" spans="2:16">
      <c r="B460" s="48"/>
      <c r="C460" s="49"/>
      <c r="D460" s="49"/>
      <c r="E460" s="49"/>
      <c r="F460" s="49"/>
      <c r="G460" s="49"/>
      <c r="H460" s="49"/>
      <c r="I460" s="49" t="s">
        <v>271</v>
      </c>
      <c r="J460" s="49"/>
      <c r="K460" s="49"/>
      <c r="L460" s="49"/>
      <c r="M460" s="49"/>
      <c r="N460" s="49"/>
      <c r="O460" s="49"/>
      <c r="P460" s="50"/>
    </row>
    <row r="461" spans="2:16">
      <c r="B461" s="48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50"/>
    </row>
    <row r="462" spans="2:16">
      <c r="B462" s="48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50"/>
    </row>
    <row r="463" spans="2:16">
      <c r="B463" s="48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50"/>
    </row>
    <row r="464" spans="2:16">
      <c r="B464" s="48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50"/>
    </row>
    <row r="465" spans="2:27">
      <c r="B465" s="48"/>
      <c r="C465" s="49"/>
      <c r="D465" s="49"/>
      <c r="E465" s="49"/>
      <c r="F465" s="49"/>
      <c r="G465" s="49"/>
      <c r="H465" s="49"/>
      <c r="I465" s="101">
        <v>112</v>
      </c>
      <c r="J465" s="101">
        <f>I465+1</f>
        <v>113</v>
      </c>
      <c r="K465" s="101">
        <f t="shared" ref="K465:AA465" si="8">J465+1</f>
        <v>114</v>
      </c>
      <c r="L465" s="101">
        <f t="shared" si="8"/>
        <v>115</v>
      </c>
      <c r="M465" s="101">
        <f t="shared" si="8"/>
        <v>116</v>
      </c>
      <c r="N465" s="101">
        <f t="shared" si="8"/>
        <v>117</v>
      </c>
      <c r="O465" s="101">
        <f t="shared" si="8"/>
        <v>118</v>
      </c>
      <c r="P465" s="102">
        <f t="shared" si="8"/>
        <v>119</v>
      </c>
      <c r="Q465" s="103">
        <f t="shared" si="8"/>
        <v>120</v>
      </c>
      <c r="R465" s="103">
        <f t="shared" si="8"/>
        <v>121</v>
      </c>
      <c r="S465" s="103">
        <f t="shared" si="8"/>
        <v>122</v>
      </c>
      <c r="T465" s="103">
        <f t="shared" si="8"/>
        <v>123</v>
      </c>
      <c r="U465" s="103">
        <f t="shared" si="8"/>
        <v>124</v>
      </c>
      <c r="V465" s="103">
        <f t="shared" si="8"/>
        <v>125</v>
      </c>
      <c r="W465" s="103">
        <f t="shared" si="8"/>
        <v>126</v>
      </c>
      <c r="X465" s="103">
        <f t="shared" si="8"/>
        <v>127</v>
      </c>
      <c r="Y465" s="103">
        <f t="shared" si="8"/>
        <v>128</v>
      </c>
      <c r="Z465" s="103">
        <f t="shared" si="8"/>
        <v>129</v>
      </c>
      <c r="AA465" s="103">
        <f t="shared" si="8"/>
        <v>130</v>
      </c>
    </row>
    <row r="466" spans="2:27">
      <c r="B466" s="48"/>
      <c r="C466" s="49"/>
      <c r="D466" s="104">
        <v>2024.01</v>
      </c>
      <c r="E466" s="104">
        <f>D466+0.01</f>
        <v>2024.02</v>
      </c>
      <c r="F466" s="104">
        <f>E466+0.01</f>
        <v>2024.03</v>
      </c>
      <c r="G466" s="104">
        <f>F466+0.01</f>
        <v>2024.04</v>
      </c>
      <c r="H466" s="104">
        <f>G466+0.01</f>
        <v>2024.05</v>
      </c>
      <c r="I466" s="105">
        <f>H466+0.01</f>
        <v>2024.06</v>
      </c>
      <c r="J466" s="105">
        <f t="shared" ref="J466:AA466" si="9">I466+0.01</f>
        <v>2024.07</v>
      </c>
      <c r="K466" s="105">
        <f t="shared" si="9"/>
        <v>2024.08</v>
      </c>
      <c r="L466" s="105">
        <f t="shared" si="9"/>
        <v>2024.09</v>
      </c>
      <c r="M466" s="105">
        <f t="shared" si="9"/>
        <v>2024.1</v>
      </c>
      <c r="N466" s="105">
        <f t="shared" si="9"/>
        <v>2024.11</v>
      </c>
      <c r="O466" s="105">
        <f t="shared" si="9"/>
        <v>2024.12</v>
      </c>
      <c r="P466" s="105">
        <v>2015.01</v>
      </c>
      <c r="Q466" s="105">
        <f t="shared" si="9"/>
        <v>2015.02</v>
      </c>
      <c r="R466" s="105">
        <f t="shared" si="9"/>
        <v>2015.03</v>
      </c>
      <c r="S466" s="105">
        <f t="shared" si="9"/>
        <v>2015.04</v>
      </c>
      <c r="T466" s="105">
        <f t="shared" si="9"/>
        <v>2015.05</v>
      </c>
      <c r="U466" s="105">
        <f t="shared" si="9"/>
        <v>2015.06</v>
      </c>
      <c r="V466" s="105">
        <f t="shared" si="9"/>
        <v>2015.07</v>
      </c>
      <c r="W466" s="105">
        <f t="shared" si="9"/>
        <v>2015.08</v>
      </c>
      <c r="X466" s="105">
        <f>W466+0.01</f>
        <v>2015.09</v>
      </c>
      <c r="Y466" s="105">
        <f t="shared" si="9"/>
        <v>2015.1</v>
      </c>
      <c r="Z466" s="105">
        <f t="shared" si="9"/>
        <v>2015.11</v>
      </c>
      <c r="AA466" s="105">
        <f t="shared" si="9"/>
        <v>2015.12</v>
      </c>
    </row>
    <row r="467" spans="2:27">
      <c r="B467" s="48"/>
      <c r="C467" s="12" t="s">
        <v>273</v>
      </c>
      <c r="D467" s="106">
        <v>20.301300000000001</v>
      </c>
      <c r="E467" s="106">
        <v>18.976600000000001</v>
      </c>
      <c r="F467" s="106">
        <v>20.4299</v>
      </c>
      <c r="G467" s="106">
        <v>19.806999999999999</v>
      </c>
      <c r="H467" s="106">
        <v>20.865200000000002</v>
      </c>
      <c r="I467" s="107">
        <f>0.1622*I465+2.8255</f>
        <v>20.991900000000001</v>
      </c>
      <c r="J467" s="107">
        <f t="shared" ref="J467:AA467" si="10">0.1622*J465+2.8255</f>
        <v>21.1541</v>
      </c>
      <c r="K467" s="107">
        <f t="shared" si="10"/>
        <v>21.316299999999998</v>
      </c>
      <c r="L467" s="107">
        <f t="shared" si="10"/>
        <v>21.478500000000004</v>
      </c>
      <c r="M467" s="107">
        <f t="shared" si="10"/>
        <v>21.640700000000002</v>
      </c>
      <c r="N467" s="107">
        <f t="shared" si="10"/>
        <v>21.802900000000001</v>
      </c>
      <c r="O467" s="107">
        <f t="shared" si="10"/>
        <v>21.9651</v>
      </c>
      <c r="P467" s="107">
        <f t="shared" si="10"/>
        <v>22.127299999999998</v>
      </c>
      <c r="Q467" s="107">
        <f t="shared" si="10"/>
        <v>22.289500000000004</v>
      </c>
      <c r="R467" s="107">
        <f t="shared" si="10"/>
        <v>22.451700000000002</v>
      </c>
      <c r="S467" s="107">
        <f t="shared" si="10"/>
        <v>22.613900000000001</v>
      </c>
      <c r="T467" s="107">
        <f t="shared" si="10"/>
        <v>22.7761</v>
      </c>
      <c r="U467" s="107">
        <f t="shared" si="10"/>
        <v>22.938299999999998</v>
      </c>
      <c r="V467" s="107">
        <f t="shared" si="10"/>
        <v>23.100500000000004</v>
      </c>
      <c r="W467" s="107">
        <f t="shared" si="10"/>
        <v>23.262700000000002</v>
      </c>
      <c r="X467" s="107">
        <f t="shared" si="10"/>
        <v>23.424900000000001</v>
      </c>
      <c r="Y467" s="107">
        <f t="shared" si="10"/>
        <v>23.5871</v>
      </c>
      <c r="Z467" s="107">
        <f t="shared" si="10"/>
        <v>23.749299999999998</v>
      </c>
      <c r="AA467" s="107">
        <f t="shared" si="10"/>
        <v>23.911500000000004</v>
      </c>
    </row>
    <row r="468" spans="2:27">
      <c r="B468" s="48"/>
      <c r="C468" s="49"/>
      <c r="D468" s="49"/>
      <c r="E468" s="49"/>
      <c r="F468" s="49"/>
      <c r="G468" s="49"/>
      <c r="H468" s="49"/>
      <c r="I468" s="49" t="s">
        <v>274</v>
      </c>
      <c r="J468" s="49"/>
      <c r="K468" s="49"/>
      <c r="L468" s="49"/>
      <c r="M468" s="49"/>
      <c r="N468" s="49"/>
      <c r="O468" s="49"/>
      <c r="P468" s="50"/>
    </row>
    <row r="469" spans="2:27">
      <c r="B469" s="48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50"/>
    </row>
    <row r="470" spans="2:27">
      <c r="B470" s="48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50"/>
    </row>
    <row r="471" spans="2:27">
      <c r="B471" s="48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50"/>
    </row>
    <row r="472" spans="2:27">
      <c r="B472" s="48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50"/>
    </row>
    <row r="473" spans="2:27">
      <c r="B473" s="48"/>
      <c r="D473" s="12" t="s">
        <v>275</v>
      </c>
      <c r="E473" s="12" t="s">
        <v>276</v>
      </c>
      <c r="F473" s="12" t="s">
        <v>277</v>
      </c>
      <c r="G473" s="12" t="s">
        <v>278</v>
      </c>
      <c r="H473" s="12" t="s">
        <v>279</v>
      </c>
      <c r="I473" s="12" t="s">
        <v>280</v>
      </c>
      <c r="J473" s="12" t="s">
        <v>281</v>
      </c>
      <c r="K473" s="12" t="s">
        <v>282</v>
      </c>
      <c r="L473" s="49"/>
      <c r="M473" s="49"/>
      <c r="N473" s="49"/>
      <c r="O473" s="49"/>
      <c r="P473" s="50"/>
    </row>
    <row r="474" spans="2:27">
      <c r="B474" s="48"/>
      <c r="C474" s="12" t="s">
        <v>283</v>
      </c>
      <c r="D474" s="16">
        <f>SUM(D467:F467)</f>
        <v>59.707800000000006</v>
      </c>
      <c r="E474" s="16">
        <f>SUM(G467:I467)</f>
        <v>61.664100000000005</v>
      </c>
      <c r="F474" s="16">
        <f>SUM(J467:L467)</f>
        <v>63.948900000000002</v>
      </c>
      <c r="G474" s="16">
        <f>SUM(M467:O467)</f>
        <v>65.40870000000001</v>
      </c>
      <c r="H474" s="16">
        <f>SUM(P467:R467)</f>
        <v>66.868500000000012</v>
      </c>
      <c r="I474" s="16">
        <f>SUM(S467:U467)</f>
        <v>68.328299999999999</v>
      </c>
      <c r="J474" s="16">
        <f>SUM(V467:X467)</f>
        <v>69.788100000000014</v>
      </c>
      <c r="K474" s="16">
        <f>SUM(Y467:AA467)</f>
        <v>71.247900000000001</v>
      </c>
      <c r="L474" s="49"/>
      <c r="M474" s="49"/>
      <c r="N474" s="49"/>
      <c r="O474" s="49"/>
      <c r="P474" s="50"/>
    </row>
    <row r="475" spans="2:27">
      <c r="B475" s="48"/>
      <c r="C475" s="12" t="s">
        <v>294</v>
      </c>
      <c r="D475" s="108">
        <f>2.3457*D474+0.0366</f>
        <v>140.09318646</v>
      </c>
      <c r="E475" s="108">
        <f t="shared" ref="E475:K475" si="11">2.3457*E474+0.0366</f>
        <v>144.68207937</v>
      </c>
      <c r="F475" s="108">
        <f t="shared" si="11"/>
        <v>150.04153473</v>
      </c>
      <c r="G475" s="108">
        <f t="shared" si="11"/>
        <v>153.46578759000002</v>
      </c>
      <c r="H475" s="108">
        <f t="shared" si="11"/>
        <v>156.89004045000001</v>
      </c>
      <c r="I475" s="108">
        <f t="shared" si="11"/>
        <v>160.31429330999998</v>
      </c>
      <c r="J475" s="108">
        <f t="shared" si="11"/>
        <v>163.73854617000001</v>
      </c>
      <c r="K475" s="108">
        <f t="shared" si="11"/>
        <v>167.16279903</v>
      </c>
      <c r="L475" s="49"/>
      <c r="M475" s="49"/>
      <c r="N475" s="49"/>
      <c r="O475" s="49"/>
      <c r="P475" s="50"/>
    </row>
    <row r="476" spans="2:27">
      <c r="B476" s="48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50"/>
    </row>
    <row r="477" spans="2:27">
      <c r="B477" s="48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50"/>
    </row>
    <row r="478" spans="2:27">
      <c r="B478" s="48"/>
      <c r="I478" s="49"/>
      <c r="J478" s="49"/>
      <c r="K478" s="49"/>
      <c r="L478" s="49"/>
      <c r="M478" s="49"/>
      <c r="N478" s="49"/>
      <c r="O478" s="49"/>
      <c r="P478" s="50"/>
    </row>
    <row r="479" spans="2:27">
      <c r="B479" s="48"/>
      <c r="I479" s="49"/>
      <c r="J479" s="49"/>
      <c r="K479" s="49"/>
      <c r="L479" s="49"/>
      <c r="M479" s="49"/>
      <c r="N479" s="49"/>
      <c r="O479" s="49"/>
      <c r="P479" s="50"/>
    </row>
    <row r="480" spans="2:27">
      <c r="B480" s="48"/>
      <c r="I480" s="49"/>
      <c r="J480" s="49"/>
      <c r="K480" s="49"/>
      <c r="L480" s="49"/>
      <c r="M480" s="49"/>
      <c r="N480" s="49"/>
      <c r="O480" s="49"/>
      <c r="P480" s="50"/>
    </row>
    <row r="481" spans="2:16">
      <c r="B481" s="48"/>
      <c r="C481" s="49"/>
      <c r="D481" s="12">
        <v>2021</v>
      </c>
      <c r="E481" s="12">
        <v>2022</v>
      </c>
      <c r="F481" s="12">
        <v>2023</v>
      </c>
      <c r="G481" s="112" t="s">
        <v>284</v>
      </c>
      <c r="H481" s="112" t="s">
        <v>285</v>
      </c>
      <c r="I481" s="49"/>
      <c r="J481" s="49"/>
      <c r="K481" s="49"/>
      <c r="L481" s="49"/>
      <c r="M481" s="49"/>
      <c r="N481" s="49"/>
      <c r="O481" s="49"/>
      <c r="P481" s="50"/>
    </row>
    <row r="482" spans="2:16">
      <c r="B482" s="48"/>
      <c r="C482" s="12" t="s">
        <v>288</v>
      </c>
      <c r="D482" s="109">
        <f>SUM(D483:D485)</f>
        <v>431.62130000000002</v>
      </c>
      <c r="E482" s="109">
        <f t="shared" ref="E482:H482" si="12">SUM(E483:E485)</f>
        <v>442.08181999999999</v>
      </c>
      <c r="F482" s="109">
        <f t="shared" si="12"/>
        <v>419.58925000000005</v>
      </c>
      <c r="G482" s="109">
        <f t="shared" si="12"/>
        <v>540.15717814999994</v>
      </c>
      <c r="H482" s="109">
        <f t="shared" si="12"/>
        <v>599.98026895999999</v>
      </c>
      <c r="I482" s="49"/>
      <c r="J482" s="49"/>
      <c r="K482" s="49"/>
      <c r="L482" s="49"/>
      <c r="M482" s="49"/>
      <c r="N482" s="49"/>
      <c r="O482" s="49"/>
      <c r="P482" s="50"/>
    </row>
    <row r="483" spans="2:16">
      <c r="B483" s="48"/>
      <c r="C483" s="12" t="s">
        <v>295</v>
      </c>
      <c r="D483" s="113">
        <v>462.59757000000002</v>
      </c>
      <c r="E483" s="113">
        <v>494.62369000000001</v>
      </c>
      <c r="F483" s="113">
        <v>463.50723000000005</v>
      </c>
      <c r="G483" s="113">
        <f>SUM(D475:G475)</f>
        <v>588.28258814999992</v>
      </c>
      <c r="H483" s="113">
        <f>SUM(H475:K475)</f>
        <v>648.10567895999998</v>
      </c>
      <c r="O483" s="49"/>
      <c r="P483" s="50"/>
    </row>
    <row r="484" spans="2:16">
      <c r="B484" s="48"/>
      <c r="C484" s="12" t="s">
        <v>296</v>
      </c>
      <c r="D484" s="113">
        <v>1.5712600000000001</v>
      </c>
      <c r="E484" s="113">
        <v>-16.713570000000001</v>
      </c>
      <c r="F484" s="113">
        <v>-15.917580000000001</v>
      </c>
      <c r="G484" s="113">
        <v>-16</v>
      </c>
      <c r="H484" s="113">
        <v>-16</v>
      </c>
      <c r="I484" s="1" t="s">
        <v>299</v>
      </c>
      <c r="O484" s="49"/>
      <c r="P484" s="50"/>
    </row>
    <row r="485" spans="2:16">
      <c r="B485" s="48"/>
      <c r="C485" s="12" t="s">
        <v>297</v>
      </c>
      <c r="D485" s="113">
        <v>-32.547530000000002</v>
      </c>
      <c r="E485" s="113">
        <v>-35.828299999999999</v>
      </c>
      <c r="F485" s="113">
        <v>-28.000399999999999</v>
      </c>
      <c r="G485" s="113">
        <f>AVERAGE(D485:F485)</f>
        <v>-32.125410000000002</v>
      </c>
      <c r="H485" s="113">
        <f>G485</f>
        <v>-32.125410000000002</v>
      </c>
      <c r="I485" s="1" t="s">
        <v>298</v>
      </c>
      <c r="M485" s="49"/>
      <c r="N485" s="49"/>
      <c r="O485" s="49"/>
      <c r="P485" s="50"/>
    </row>
    <row r="486" spans="2:16">
      <c r="B486" s="48"/>
      <c r="C486" s="12" t="s">
        <v>287</v>
      </c>
      <c r="D486" s="109">
        <v>303.38299999999998</v>
      </c>
      <c r="E486" s="109">
        <v>348.54539999999997</v>
      </c>
      <c r="F486" s="109">
        <v>352.1558</v>
      </c>
      <c r="G486" s="110">
        <f>G482*G487</f>
        <v>419.62955407869703</v>
      </c>
      <c r="H486" s="110">
        <f>H482*H487</f>
        <v>466.10405804842588</v>
      </c>
      <c r="I486" s="49"/>
      <c r="J486" s="49"/>
      <c r="K486" s="49"/>
      <c r="L486" s="49">
        <f>H486*10/'월별 데이터'!M17*100000000</f>
        <v>11606.000168882536</v>
      </c>
      <c r="M486" s="49"/>
      <c r="N486" s="49"/>
      <c r="O486" s="49"/>
      <c r="P486" s="50"/>
    </row>
    <row r="487" spans="2:16">
      <c r="B487" s="48"/>
      <c r="C487" s="12" t="s">
        <v>286</v>
      </c>
      <c r="D487" s="111">
        <f>D486/D482</f>
        <v>0.70289163208581218</v>
      </c>
      <c r="E487" s="111">
        <f>E486/E482</f>
        <v>0.78841830681931224</v>
      </c>
      <c r="F487" s="111">
        <f>F486/F482</f>
        <v>0.83928699317248945</v>
      </c>
      <c r="G487" s="111">
        <f>AVERAGE(D487:F487)</f>
        <v>0.77686564402587133</v>
      </c>
      <c r="H487" s="111">
        <f>G487</f>
        <v>0.77686564402587133</v>
      </c>
      <c r="I487" s="49" t="s">
        <v>298</v>
      </c>
      <c r="J487" s="49"/>
      <c r="K487" s="49"/>
      <c r="L487" s="49">
        <f>L486*2</f>
        <v>23212.000337765072</v>
      </c>
      <c r="M487" s="49"/>
      <c r="N487" s="49"/>
      <c r="O487" s="49"/>
      <c r="P487" s="50"/>
    </row>
    <row r="488" spans="2:16">
      <c r="B488" s="48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50"/>
    </row>
    <row r="489" spans="2:16">
      <c r="B489" s="48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50"/>
    </row>
    <row r="490" spans="2:16" ht="17.399999999999999" customHeight="1">
      <c r="B490" s="48"/>
      <c r="C490" s="49" t="s">
        <v>300</v>
      </c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50"/>
    </row>
    <row r="491" spans="2:16">
      <c r="B491" s="48"/>
      <c r="C491" s="49" t="s">
        <v>301</v>
      </c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50"/>
    </row>
    <row r="492" spans="2:16">
      <c r="B492" s="48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99"/>
      <c r="N492" s="99"/>
      <c r="O492" s="49"/>
      <c r="P492" s="50"/>
    </row>
    <row r="493" spans="2:16" ht="17.399999999999999" customHeight="1">
      <c r="B493" s="48"/>
      <c r="C493" s="120" t="s">
        <v>289</v>
      </c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49"/>
      <c r="P493" s="50"/>
    </row>
    <row r="494" spans="2:16">
      <c r="B494" s="48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49"/>
      <c r="P494" s="50"/>
    </row>
    <row r="495" spans="2:16">
      <c r="B495" s="48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50"/>
    </row>
    <row r="496" spans="2:16">
      <c r="B496" s="48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50"/>
    </row>
    <row r="497" spans="2:16">
      <c r="B497" s="48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50"/>
    </row>
    <row r="498" spans="2:16">
      <c r="B498" s="48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50"/>
    </row>
    <row r="499" spans="2:16">
      <c r="B499" s="48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50"/>
    </row>
    <row r="500" spans="2:16">
      <c r="B500" s="48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50"/>
    </row>
    <row r="501" spans="2:16">
      <c r="B501" s="48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50"/>
    </row>
    <row r="502" spans="2:16">
      <c r="B502" s="48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50"/>
    </row>
    <row r="503" spans="2:16">
      <c r="B503" s="48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50"/>
    </row>
    <row r="504" spans="2:16">
      <c r="B504" s="48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50"/>
    </row>
    <row r="505" spans="2:16">
      <c r="B505" s="48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50"/>
    </row>
    <row r="506" spans="2:16">
      <c r="B506" s="48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50"/>
    </row>
    <row r="507" spans="2:16">
      <c r="B507" s="48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50"/>
    </row>
    <row r="508" spans="2:16">
      <c r="B508" s="48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50"/>
    </row>
    <row r="509" spans="2:16">
      <c r="B509" s="48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50"/>
    </row>
    <row r="510" spans="2:16">
      <c r="B510" s="48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50"/>
    </row>
    <row r="511" spans="2:16">
      <c r="B511" s="48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50"/>
    </row>
    <row r="512" spans="2:16">
      <c r="B512" s="48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50"/>
    </row>
    <row r="513" spans="2:16">
      <c r="B513" s="48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50"/>
    </row>
    <row r="514" spans="2:16">
      <c r="B514" s="48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50"/>
    </row>
    <row r="515" spans="2:16">
      <c r="B515" s="48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50"/>
    </row>
    <row r="516" spans="2:16">
      <c r="B516" s="48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50"/>
    </row>
    <row r="517" spans="2:16">
      <c r="B517" s="48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50"/>
    </row>
    <row r="518" spans="2:16">
      <c r="B518" s="48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50"/>
    </row>
    <row r="519" spans="2:16">
      <c r="B519" s="48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50"/>
    </row>
    <row r="520" spans="2:16">
      <c r="B520" s="48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50"/>
    </row>
    <row r="521" spans="2:16">
      <c r="B521" s="48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50"/>
    </row>
    <row r="522" spans="2:16">
      <c r="B522" s="48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50"/>
    </row>
    <row r="523" spans="2:16">
      <c r="B523" s="48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50"/>
    </row>
    <row r="524" spans="2:16">
      <c r="B524" s="48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50"/>
    </row>
    <row r="525" spans="2:16">
      <c r="B525" s="48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50"/>
    </row>
    <row r="526" spans="2:16">
      <c r="B526" s="48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50"/>
    </row>
    <row r="527" spans="2:16">
      <c r="B527" s="48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50"/>
    </row>
    <row r="528" spans="2:16">
      <c r="B528" s="48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50"/>
    </row>
    <row r="529" spans="2:16">
      <c r="B529" s="48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50"/>
    </row>
    <row r="530" spans="2:16">
      <c r="B530" s="48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50"/>
    </row>
    <row r="531" spans="2:16">
      <c r="B531" s="48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50"/>
    </row>
    <row r="532" spans="2:16">
      <c r="B532" s="48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50"/>
    </row>
    <row r="533" spans="2:16">
      <c r="B533" s="48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50"/>
    </row>
    <row r="534" spans="2:16">
      <c r="B534" s="48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50"/>
    </row>
    <row r="535" spans="2:16">
      <c r="B535" s="48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50"/>
    </row>
    <row r="536" spans="2:16">
      <c r="B536" s="48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50"/>
    </row>
    <row r="537" spans="2:16">
      <c r="B537" s="48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50"/>
    </row>
    <row r="538" spans="2:16">
      <c r="B538" s="48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50"/>
    </row>
    <row r="539" spans="2:16">
      <c r="B539" s="48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50"/>
    </row>
    <row r="540" spans="2:16">
      <c r="B540" s="48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50"/>
    </row>
    <row r="541" spans="2:16">
      <c r="B541" s="48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50"/>
    </row>
    <row r="542" spans="2:16">
      <c r="B542" s="48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50"/>
    </row>
    <row r="543" spans="2:16">
      <c r="B543" s="48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50"/>
    </row>
    <row r="544" spans="2:16">
      <c r="B544" s="48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50"/>
    </row>
    <row r="545" spans="2:16">
      <c r="B545" s="48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50"/>
    </row>
    <row r="546" spans="2:16">
      <c r="B546" s="48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50"/>
    </row>
    <row r="547" spans="2:16">
      <c r="B547" s="48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50"/>
    </row>
    <row r="548" spans="2:16">
      <c r="B548" s="48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50"/>
    </row>
    <row r="549" spans="2:16">
      <c r="B549" s="48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50"/>
    </row>
    <row r="550" spans="2:16">
      <c r="B550" s="48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50"/>
    </row>
    <row r="551" spans="2:16">
      <c r="B551" s="48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50"/>
    </row>
    <row r="552" spans="2:16">
      <c r="B552" s="48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50"/>
    </row>
    <row r="553" spans="2:16">
      <c r="B553" s="48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50"/>
    </row>
    <row r="554" spans="2:16">
      <c r="B554" s="48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50"/>
    </row>
    <row r="555" spans="2:16">
      <c r="B555" s="48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50"/>
    </row>
    <row r="556" spans="2:16">
      <c r="B556" s="48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50"/>
    </row>
    <row r="557" spans="2:16">
      <c r="B557" s="48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50"/>
    </row>
    <row r="558" spans="2:16">
      <c r="B558" s="48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50"/>
    </row>
    <row r="559" spans="2:16">
      <c r="B559" s="48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50"/>
    </row>
    <row r="560" spans="2:16">
      <c r="B560" s="48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50"/>
    </row>
    <row r="561" spans="2:16">
      <c r="B561" s="48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50"/>
    </row>
    <row r="562" spans="2:16">
      <c r="B562" s="48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50"/>
    </row>
    <row r="563" spans="2:16">
      <c r="B563" s="48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50"/>
    </row>
    <row r="564" spans="2:16">
      <c r="B564" s="48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50"/>
    </row>
    <row r="565" spans="2:16">
      <c r="B565" s="48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50"/>
    </row>
    <row r="566" spans="2:16">
      <c r="B566" s="48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50"/>
    </row>
    <row r="567" spans="2:16">
      <c r="B567" s="48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50"/>
    </row>
    <row r="568" spans="2:16">
      <c r="B568" s="48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50"/>
    </row>
    <row r="569" spans="2:16">
      <c r="B569" s="48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50"/>
    </row>
    <row r="570" spans="2:16">
      <c r="B570" s="48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50"/>
    </row>
    <row r="571" spans="2:16">
      <c r="B571" s="48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50"/>
    </row>
    <row r="572" spans="2:16">
      <c r="B572" s="48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50"/>
    </row>
    <row r="573" spans="2:16">
      <c r="B573" s="48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50"/>
    </row>
    <row r="574" spans="2:16">
      <c r="B574" s="48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50"/>
    </row>
    <row r="575" spans="2:16">
      <c r="B575" s="48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50"/>
    </row>
    <row r="576" spans="2:16">
      <c r="B576" s="48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50"/>
    </row>
    <row r="577" spans="2:16">
      <c r="B577" s="48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50"/>
    </row>
    <row r="578" spans="2:16">
      <c r="B578" s="48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50"/>
    </row>
    <row r="579" spans="2:16">
      <c r="B579" s="48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50"/>
    </row>
    <row r="580" spans="2:16">
      <c r="B580" s="48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50"/>
    </row>
    <row r="581" spans="2:16">
      <c r="B581" s="48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50"/>
    </row>
    <row r="582" spans="2:16">
      <c r="B582" s="48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50"/>
    </row>
    <row r="583" spans="2:16">
      <c r="B583" s="48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50"/>
    </row>
    <row r="584" spans="2:16">
      <c r="B584" s="48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50"/>
    </row>
    <row r="585" spans="2:16">
      <c r="B585" s="48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50"/>
    </row>
    <row r="586" spans="2:16">
      <c r="B586" s="48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50"/>
    </row>
    <row r="587" spans="2:16">
      <c r="B587" s="48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50"/>
    </row>
    <row r="588" spans="2:16">
      <c r="B588" s="48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50"/>
    </row>
    <row r="589" spans="2:16">
      <c r="B589" s="48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50"/>
    </row>
    <row r="590" spans="2:16">
      <c r="B590" s="48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50"/>
    </row>
    <row r="591" spans="2:16">
      <c r="B591" s="48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50"/>
    </row>
    <row r="592" spans="2:16">
      <c r="B592" s="48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50"/>
    </row>
    <row r="593" spans="2:16">
      <c r="B593" s="48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50"/>
    </row>
    <row r="594" spans="2:16">
      <c r="B594" s="48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50"/>
    </row>
    <row r="595" spans="2:16">
      <c r="B595" s="48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50"/>
    </row>
    <row r="596" spans="2:16">
      <c r="B596" s="48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50"/>
    </row>
    <row r="597" spans="2:16">
      <c r="B597" s="48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50"/>
    </row>
    <row r="598" spans="2:16">
      <c r="B598" s="48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50"/>
    </row>
    <row r="599" spans="2:16">
      <c r="B599" s="48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50"/>
    </row>
    <row r="600" spans="2:16">
      <c r="B600" s="48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50"/>
    </row>
    <row r="601" spans="2:16">
      <c r="B601" s="48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50"/>
    </row>
    <row r="602" spans="2:16">
      <c r="B602" s="48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50"/>
    </row>
    <row r="603" spans="2:16">
      <c r="B603" s="48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50"/>
    </row>
    <row r="604" spans="2:16">
      <c r="B604" s="48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50"/>
    </row>
    <row r="605" spans="2:16">
      <c r="B605" s="48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50"/>
    </row>
    <row r="606" spans="2:16">
      <c r="B606" s="48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50"/>
    </row>
    <row r="607" spans="2:16">
      <c r="B607" s="48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50"/>
    </row>
    <row r="608" spans="2:16">
      <c r="B608" s="48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50"/>
    </row>
    <row r="609" spans="2:16">
      <c r="B609" s="48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50"/>
    </row>
    <row r="610" spans="2:16">
      <c r="B610" s="48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50"/>
    </row>
    <row r="611" spans="2:16">
      <c r="B611" s="48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50"/>
    </row>
    <row r="612" spans="2:16">
      <c r="B612" s="48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50"/>
    </row>
    <row r="613" spans="2:16">
      <c r="B613" s="48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50"/>
    </row>
    <row r="614" spans="2:16">
      <c r="B614" s="48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50"/>
    </row>
    <row r="615" spans="2:16">
      <c r="B615" s="48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50"/>
    </row>
    <row r="616" spans="2:16">
      <c r="B616" s="48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50"/>
    </row>
    <row r="617" spans="2:16">
      <c r="B617" s="48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50"/>
    </row>
    <row r="618" spans="2:16">
      <c r="B618" s="48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50"/>
    </row>
    <row r="619" spans="2:16">
      <c r="B619" s="48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50"/>
    </row>
    <row r="620" spans="2:16">
      <c r="B620" s="48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50"/>
    </row>
    <row r="621" spans="2:16">
      <c r="B621" s="48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50"/>
    </row>
    <row r="622" spans="2:16">
      <c r="B622" s="48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50"/>
    </row>
    <row r="623" spans="2:16">
      <c r="B623" s="48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50"/>
    </row>
    <row r="624" spans="2:16">
      <c r="B624" s="48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50"/>
    </row>
    <row r="625" spans="2:16">
      <c r="B625" s="48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50"/>
    </row>
    <row r="626" spans="2:16">
      <c r="B626" s="48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50"/>
    </row>
    <row r="627" spans="2:16">
      <c r="B627" s="48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50"/>
    </row>
    <row r="628" spans="2:16">
      <c r="B628" s="48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50"/>
    </row>
    <row r="629" spans="2:16">
      <c r="B629" s="48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50"/>
    </row>
    <row r="630" spans="2:16">
      <c r="B630" s="48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50"/>
    </row>
    <row r="631" spans="2:16">
      <c r="B631" s="48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50"/>
    </row>
    <row r="632" spans="2:16">
      <c r="B632" s="48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50"/>
    </row>
    <row r="633" spans="2:16">
      <c r="B633" s="48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50"/>
    </row>
    <row r="634" spans="2:16">
      <c r="B634" s="48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50"/>
    </row>
    <row r="635" spans="2:16">
      <c r="B635" s="48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50"/>
    </row>
    <row r="636" spans="2:16">
      <c r="B636" s="48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50"/>
    </row>
    <row r="637" spans="2:16">
      <c r="B637" s="48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50"/>
    </row>
    <row r="638" spans="2:16">
      <c r="B638" s="48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50"/>
    </row>
    <row r="639" spans="2:16">
      <c r="B639" s="48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50"/>
    </row>
    <row r="640" spans="2:16">
      <c r="B640" s="48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50"/>
    </row>
    <row r="641" spans="2:16">
      <c r="B641" s="48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50"/>
    </row>
    <row r="642" spans="2:16">
      <c r="B642" s="48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50"/>
    </row>
    <row r="643" spans="2:16">
      <c r="B643" s="48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50"/>
    </row>
    <row r="644" spans="2:16">
      <c r="B644" s="48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50"/>
    </row>
    <row r="645" spans="2:16">
      <c r="B645" s="48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50"/>
    </row>
    <row r="646" spans="2:16">
      <c r="B646" s="48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50"/>
    </row>
    <row r="647" spans="2:16">
      <c r="B647" s="48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50"/>
    </row>
    <row r="648" spans="2:16">
      <c r="B648" s="48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50"/>
    </row>
    <row r="649" spans="2:16">
      <c r="B649" s="48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50"/>
    </row>
    <row r="650" spans="2:16">
      <c r="B650" s="48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50"/>
    </row>
    <row r="651" spans="2:16">
      <c r="B651" s="48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50"/>
    </row>
    <row r="652" spans="2:16">
      <c r="B652" s="48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50"/>
    </row>
    <row r="653" spans="2:16">
      <c r="B653" s="48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50"/>
    </row>
    <row r="654" spans="2:16">
      <c r="B654" s="48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50"/>
    </row>
    <row r="655" spans="2:16">
      <c r="B655" s="48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50"/>
    </row>
    <row r="656" spans="2:16">
      <c r="B656" s="48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50"/>
    </row>
    <row r="657" spans="2:16">
      <c r="B657" s="48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50"/>
    </row>
    <row r="658" spans="2:16">
      <c r="B658" s="48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50"/>
    </row>
    <row r="659" spans="2:16">
      <c r="B659" s="48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50"/>
    </row>
    <row r="660" spans="2:16">
      <c r="B660" s="48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50"/>
    </row>
    <row r="661" spans="2:16">
      <c r="B661" s="48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50"/>
    </row>
    <row r="662" spans="2:16">
      <c r="B662" s="48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50"/>
    </row>
    <row r="663" spans="2:16">
      <c r="B663" s="48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50"/>
    </row>
    <row r="664" spans="2:16">
      <c r="B664" s="48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50"/>
    </row>
    <row r="665" spans="2:16">
      <c r="B665" s="48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50"/>
    </row>
    <row r="666" spans="2:16">
      <c r="B666" s="48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50"/>
    </row>
    <row r="667" spans="2:16">
      <c r="B667" s="48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50"/>
    </row>
    <row r="668" spans="2:16">
      <c r="B668" s="48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50"/>
    </row>
    <row r="669" spans="2:16">
      <c r="B669" s="48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50"/>
    </row>
    <row r="670" spans="2:16">
      <c r="B670" s="48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50"/>
    </row>
    <row r="671" spans="2:16">
      <c r="B671" s="48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50"/>
    </row>
    <row r="672" spans="2:16">
      <c r="B672" s="48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50"/>
    </row>
    <row r="673" spans="2:16">
      <c r="B673" s="48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50"/>
    </row>
    <row r="674" spans="2:16">
      <c r="B674" s="48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50"/>
    </row>
    <row r="675" spans="2:16">
      <c r="B675" s="48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50"/>
    </row>
    <row r="676" spans="2:16">
      <c r="B676" s="48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50"/>
    </row>
    <row r="677" spans="2:16">
      <c r="B677" s="48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50"/>
    </row>
    <row r="678" spans="2:16">
      <c r="B678" s="48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50"/>
    </row>
    <row r="679" spans="2:16">
      <c r="B679" s="48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50"/>
    </row>
    <row r="680" spans="2:16">
      <c r="B680" s="48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50"/>
    </row>
    <row r="681" spans="2:16">
      <c r="B681" s="48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50"/>
    </row>
    <row r="682" spans="2:16">
      <c r="B682" s="48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50"/>
    </row>
    <row r="683" spans="2:16">
      <c r="B683" s="48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50"/>
    </row>
    <row r="684" spans="2:16">
      <c r="B684" s="48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50"/>
    </row>
    <row r="685" spans="2:16">
      <c r="B685" s="48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50"/>
    </row>
    <row r="686" spans="2:16">
      <c r="B686" s="48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50"/>
    </row>
    <row r="687" spans="2:16">
      <c r="B687" s="48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50"/>
    </row>
    <row r="688" spans="2:16">
      <c r="B688" s="48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50"/>
    </row>
    <row r="689" spans="2:16">
      <c r="B689" s="48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50"/>
    </row>
    <row r="690" spans="2:16">
      <c r="B690" s="48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50"/>
    </row>
    <row r="691" spans="2:16">
      <c r="B691" s="48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50"/>
    </row>
    <row r="692" spans="2:16">
      <c r="B692" s="48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50"/>
    </row>
    <row r="693" spans="2:16">
      <c r="B693" s="48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50"/>
    </row>
    <row r="694" spans="2:16">
      <c r="B694" s="48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50"/>
    </row>
    <row r="695" spans="2:16">
      <c r="B695" s="48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50"/>
    </row>
    <row r="696" spans="2:16">
      <c r="B696" s="48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50"/>
    </row>
    <row r="697" spans="2:16">
      <c r="B697" s="48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50"/>
    </row>
    <row r="698" spans="2:16">
      <c r="B698" s="48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50"/>
    </row>
    <row r="699" spans="2:16">
      <c r="B699" s="48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50"/>
    </row>
    <row r="700" spans="2:16">
      <c r="B700" s="48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50"/>
    </row>
    <row r="701" spans="2:16">
      <c r="B701" s="48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50"/>
    </row>
    <row r="702" spans="2:16">
      <c r="B702" s="48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50"/>
    </row>
    <row r="703" spans="2:16">
      <c r="B703" s="48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50"/>
    </row>
    <row r="704" spans="2:16">
      <c r="B704" s="48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50"/>
    </row>
    <row r="705" spans="2:16">
      <c r="B705" s="48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50"/>
    </row>
    <row r="706" spans="2:16">
      <c r="B706" s="48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50"/>
    </row>
    <row r="707" spans="2:16">
      <c r="B707" s="48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50"/>
    </row>
    <row r="708" spans="2:16">
      <c r="B708" s="48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50"/>
    </row>
    <row r="709" spans="2:16">
      <c r="B709" s="48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50"/>
    </row>
    <row r="710" spans="2:16">
      <c r="B710" s="48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50"/>
    </row>
    <row r="711" spans="2:16">
      <c r="B711" s="48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50"/>
    </row>
    <row r="712" spans="2:16">
      <c r="B712" s="48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50"/>
    </row>
    <row r="713" spans="2:16">
      <c r="B713" s="48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50"/>
    </row>
    <row r="714" spans="2:16">
      <c r="B714" s="48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50"/>
    </row>
    <row r="715" spans="2:16">
      <c r="B715" s="48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50"/>
    </row>
    <row r="716" spans="2:16">
      <c r="B716" s="48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50"/>
    </row>
    <row r="717" spans="2:16">
      <c r="B717" s="48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50"/>
    </row>
    <row r="718" spans="2:16">
      <c r="B718" s="48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50"/>
    </row>
    <row r="719" spans="2:16">
      <c r="B719" s="48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50"/>
    </row>
    <row r="720" spans="2:16">
      <c r="B720" s="48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50"/>
    </row>
    <row r="721" spans="2:16">
      <c r="B721" s="48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50"/>
    </row>
    <row r="722" spans="2:16">
      <c r="B722" s="48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50"/>
    </row>
    <row r="723" spans="2:16">
      <c r="B723" s="48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50"/>
    </row>
    <row r="724" spans="2:16">
      <c r="B724" s="48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50"/>
    </row>
    <row r="725" spans="2:16">
      <c r="B725" s="48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50"/>
    </row>
    <row r="726" spans="2:16">
      <c r="B726" s="48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50"/>
    </row>
    <row r="727" spans="2:16">
      <c r="B727" s="48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50"/>
    </row>
    <row r="728" spans="2:16">
      <c r="B728" s="48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50"/>
    </row>
    <row r="729" spans="2:16">
      <c r="B729" s="48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50"/>
    </row>
    <row r="730" spans="2:16">
      <c r="B730" s="48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50"/>
    </row>
    <row r="731" spans="2:16">
      <c r="B731" s="48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50"/>
    </row>
    <row r="732" spans="2:16">
      <c r="B732" s="48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50"/>
    </row>
    <row r="733" spans="2:16">
      <c r="B733" s="48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50"/>
    </row>
    <row r="734" spans="2:16">
      <c r="B734" s="48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50"/>
    </row>
    <row r="735" spans="2:16">
      <c r="B735" s="48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50"/>
    </row>
    <row r="736" spans="2:16">
      <c r="B736" s="48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50"/>
    </row>
    <row r="737" spans="2:16">
      <c r="B737" s="48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50"/>
    </row>
    <row r="738" spans="2:16">
      <c r="B738" s="48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50"/>
    </row>
    <row r="739" spans="2:16">
      <c r="B739" s="48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50"/>
    </row>
    <row r="740" spans="2:16">
      <c r="B740" s="48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50"/>
    </row>
    <row r="741" spans="2:16">
      <c r="B741" s="48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50"/>
    </row>
    <row r="742" spans="2:16">
      <c r="B742" s="48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50"/>
    </row>
    <row r="743" spans="2:16">
      <c r="B743" s="48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50"/>
    </row>
    <row r="744" spans="2:16">
      <c r="B744" s="48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50"/>
    </row>
    <row r="745" spans="2:16">
      <c r="B745" s="48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50"/>
    </row>
    <row r="746" spans="2:16">
      <c r="B746" s="48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50"/>
    </row>
    <row r="747" spans="2:16">
      <c r="B747" s="48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50"/>
    </row>
    <row r="748" spans="2:16">
      <c r="B748" s="48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50"/>
    </row>
    <row r="749" spans="2:16">
      <c r="B749" s="48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50"/>
    </row>
    <row r="750" spans="2:16">
      <c r="B750" s="48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50"/>
    </row>
    <row r="751" spans="2:16">
      <c r="B751" s="48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50"/>
    </row>
    <row r="752" spans="2:16">
      <c r="B752" s="48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50"/>
    </row>
    <row r="753" spans="2:16">
      <c r="B753" s="48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50"/>
    </row>
    <row r="754" spans="2:16">
      <c r="B754" s="48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50"/>
    </row>
    <row r="755" spans="2:16">
      <c r="B755" s="48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50"/>
    </row>
    <row r="756" spans="2:16">
      <c r="B756" s="48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50"/>
    </row>
    <row r="757" spans="2:16">
      <c r="B757" s="48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50"/>
    </row>
    <row r="758" spans="2:16">
      <c r="B758" s="48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50"/>
    </row>
    <row r="759" spans="2:16">
      <c r="B759" s="48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50"/>
    </row>
    <row r="760" spans="2:16">
      <c r="B760" s="48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50"/>
    </row>
    <row r="761" spans="2:16">
      <c r="B761" s="48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50"/>
    </row>
    <row r="762" spans="2:16">
      <c r="B762" s="48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50"/>
    </row>
    <row r="763" spans="2:16">
      <c r="B763" s="48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50"/>
    </row>
    <row r="764" spans="2:16">
      <c r="B764" s="48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50"/>
    </row>
    <row r="765" spans="2:16">
      <c r="B765" s="48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50"/>
    </row>
    <row r="766" spans="2:16">
      <c r="B766" s="48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50"/>
    </row>
    <row r="767" spans="2:16">
      <c r="B767" s="48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50"/>
    </row>
    <row r="768" spans="2:16">
      <c r="B768" s="48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50"/>
    </row>
    <row r="769" spans="2:16">
      <c r="B769" s="48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50"/>
    </row>
    <row r="770" spans="2:16">
      <c r="B770" s="48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50"/>
    </row>
    <row r="771" spans="2:16">
      <c r="B771" s="48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50"/>
    </row>
    <row r="772" spans="2:16">
      <c r="B772" s="48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50"/>
    </row>
    <row r="773" spans="2:16">
      <c r="B773" s="48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50"/>
    </row>
    <row r="774" spans="2:16">
      <c r="B774" s="48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50"/>
    </row>
    <row r="775" spans="2:16">
      <c r="B775" s="48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50"/>
    </row>
    <row r="776" spans="2:16">
      <c r="B776" s="48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50"/>
    </row>
    <row r="777" spans="2:16">
      <c r="B777" s="48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50"/>
    </row>
    <row r="778" spans="2:16">
      <c r="B778" s="48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50"/>
    </row>
    <row r="779" spans="2:16">
      <c r="B779" s="48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50"/>
    </row>
    <row r="780" spans="2:16">
      <c r="B780" s="48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50"/>
    </row>
    <row r="781" spans="2:16">
      <c r="B781" s="48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50"/>
    </row>
    <row r="782" spans="2:16">
      <c r="B782" s="48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50"/>
    </row>
    <row r="783" spans="2:16">
      <c r="B783" s="48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50"/>
    </row>
    <row r="784" spans="2:16">
      <c r="B784" s="48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50"/>
    </row>
    <row r="785" spans="2:16">
      <c r="B785" s="48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50"/>
    </row>
    <row r="786" spans="2:16">
      <c r="B786" s="48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50"/>
    </row>
    <row r="787" spans="2:16">
      <c r="B787" s="48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50"/>
    </row>
    <row r="788" spans="2:16">
      <c r="B788" s="48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50"/>
    </row>
    <row r="789" spans="2:16">
      <c r="B789" s="48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50"/>
    </row>
    <row r="790" spans="2:16">
      <c r="B790" s="48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50"/>
    </row>
    <row r="791" spans="2:16">
      <c r="B791" s="48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50"/>
    </row>
    <row r="792" spans="2:16">
      <c r="B792" s="48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50"/>
    </row>
    <row r="793" spans="2:16">
      <c r="B793" s="48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50"/>
    </row>
    <row r="794" spans="2:16">
      <c r="B794" s="48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50"/>
    </row>
    <row r="795" spans="2:16">
      <c r="B795" s="48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50"/>
    </row>
    <row r="796" spans="2:16">
      <c r="B796" s="48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50"/>
    </row>
    <row r="797" spans="2:16">
      <c r="B797" s="48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50"/>
    </row>
    <row r="798" spans="2:16">
      <c r="B798" s="48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50"/>
    </row>
    <row r="799" spans="2:16">
      <c r="B799" s="48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50"/>
    </row>
    <row r="800" spans="2:16">
      <c r="B800" s="48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50"/>
    </row>
    <row r="801" spans="2:16">
      <c r="B801" s="48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50"/>
    </row>
    <row r="802" spans="2:16">
      <c r="B802" s="48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50"/>
    </row>
    <row r="803" spans="2:16">
      <c r="B803" s="48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50"/>
    </row>
    <row r="804" spans="2:16">
      <c r="B804" s="48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50"/>
    </row>
    <row r="805" spans="2:16">
      <c r="B805" s="48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50"/>
    </row>
    <row r="806" spans="2:16">
      <c r="B806" s="48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50"/>
    </row>
    <row r="807" spans="2:16">
      <c r="B807" s="48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50"/>
    </row>
    <row r="808" spans="2:16">
      <c r="B808" s="48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50"/>
    </row>
    <row r="809" spans="2:16">
      <c r="B809" s="48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50"/>
    </row>
    <row r="810" spans="2:16">
      <c r="B810" s="48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50"/>
    </row>
    <row r="811" spans="2:16">
      <c r="B811" s="48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50"/>
    </row>
    <row r="812" spans="2:16">
      <c r="B812" s="48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50"/>
    </row>
    <row r="813" spans="2:16">
      <c r="B813" s="48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50"/>
    </row>
    <row r="814" spans="2:16">
      <c r="B814" s="48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50"/>
    </row>
    <row r="815" spans="2:16">
      <c r="B815" s="48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50"/>
    </row>
    <row r="816" spans="2:16">
      <c r="B816" s="48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50"/>
    </row>
    <row r="817" spans="2:16">
      <c r="B817" s="48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50"/>
    </row>
    <row r="818" spans="2:16">
      <c r="B818" s="48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50"/>
    </row>
    <row r="819" spans="2:16">
      <c r="B819" s="48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50"/>
    </row>
    <row r="820" spans="2:16">
      <c r="B820" s="48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50"/>
    </row>
    <row r="821" spans="2:16">
      <c r="B821" s="48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50"/>
    </row>
    <row r="822" spans="2:16">
      <c r="B822" s="48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50"/>
    </row>
    <row r="823" spans="2:16">
      <c r="B823" s="48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50"/>
    </row>
    <row r="824" spans="2:16">
      <c r="B824" s="48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50"/>
    </row>
    <row r="825" spans="2:16">
      <c r="B825" s="48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50"/>
    </row>
    <row r="826" spans="2:16">
      <c r="B826" s="48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50"/>
    </row>
  </sheetData>
  <mergeCells count="4">
    <mergeCell ref="I400:O401"/>
    <mergeCell ref="I429:O431"/>
    <mergeCell ref="I448:O450"/>
    <mergeCell ref="C493:N494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45A-9A7C-426D-A142-C7CC1614AC45}">
  <dimension ref="B2:Z154"/>
  <sheetViews>
    <sheetView showGridLines="0" topLeftCell="A13" workbookViewId="0">
      <selection activeCell="B156" sqref="B156"/>
    </sheetView>
  </sheetViews>
  <sheetFormatPr defaultRowHeight="17.399999999999999"/>
  <sheetData>
    <row r="2" spans="2:26">
      <c r="B2" s="17" t="s">
        <v>44</v>
      </c>
      <c r="C2" s="17"/>
      <c r="D2" s="38">
        <v>41275</v>
      </c>
      <c r="E2" s="38">
        <v>41640</v>
      </c>
      <c r="F2" s="38">
        <v>42005</v>
      </c>
      <c r="G2" s="38">
        <v>42370</v>
      </c>
      <c r="H2" s="38">
        <v>42736</v>
      </c>
      <c r="I2" s="38">
        <v>43101</v>
      </c>
      <c r="J2" s="38">
        <v>43466</v>
      </c>
      <c r="K2" s="38">
        <v>43831</v>
      </c>
      <c r="L2" s="38">
        <v>44197</v>
      </c>
      <c r="M2" s="38">
        <v>44562</v>
      </c>
      <c r="N2" s="38">
        <v>44927</v>
      </c>
    </row>
    <row r="3" spans="2:26">
      <c r="B3" s="18"/>
      <c r="C3" s="1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26">
      <c r="B4" s="19" t="s">
        <v>16</v>
      </c>
      <c r="C4" s="19"/>
      <c r="D4" s="29">
        <v>1371.4284</v>
      </c>
      <c r="E4" s="29">
        <v>1539.6827000000001</v>
      </c>
      <c r="F4" s="29">
        <v>1954.6623</v>
      </c>
      <c r="G4" s="29">
        <v>2721.3253</v>
      </c>
      <c r="H4" s="29">
        <v>3519.8935000000001</v>
      </c>
      <c r="I4" s="29">
        <v>4326.5830999999998</v>
      </c>
      <c r="J4" s="29">
        <v>4698.9762000000001</v>
      </c>
      <c r="K4" s="29">
        <v>6248.4008999999996</v>
      </c>
      <c r="L4" s="29">
        <v>7454.1821</v>
      </c>
      <c r="M4" s="29">
        <v>8227.6311000000005</v>
      </c>
      <c r="N4" s="29">
        <v>9720.1622000000007</v>
      </c>
    </row>
    <row r="5" spans="2:26">
      <c r="B5" s="20" t="s">
        <v>17</v>
      </c>
      <c r="C5" s="20"/>
      <c r="D5" s="30"/>
      <c r="E5" s="30">
        <v>0.1227</v>
      </c>
      <c r="F5" s="30">
        <v>0.26950000000000002</v>
      </c>
      <c r="G5" s="30">
        <v>0.39219999999999999</v>
      </c>
      <c r="H5" s="30">
        <v>0.29339999999999999</v>
      </c>
      <c r="I5" s="30">
        <v>0.22919999999999999</v>
      </c>
      <c r="J5" s="30">
        <v>8.6099999999999996E-2</v>
      </c>
      <c r="K5" s="30">
        <v>0.32969999999999999</v>
      </c>
      <c r="L5" s="30">
        <v>0.193</v>
      </c>
      <c r="M5" s="30">
        <v>0.1038</v>
      </c>
      <c r="N5" s="30">
        <v>0.18140000000000001</v>
      </c>
    </row>
    <row r="6" spans="2:26">
      <c r="B6" s="21" t="s">
        <v>18</v>
      </c>
      <c r="C6" s="2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</row>
    <row r="7" spans="2:26">
      <c r="B7" s="22" t="s">
        <v>19</v>
      </c>
      <c r="C7" s="22"/>
      <c r="D7" s="32">
        <v>1124.4940799999999</v>
      </c>
      <c r="E7" s="32">
        <v>1242.30978</v>
      </c>
      <c r="F7" s="32">
        <v>1611.4329600000001</v>
      </c>
      <c r="G7" s="32">
        <v>2343.3255300000001</v>
      </c>
      <c r="H7" s="32">
        <v>3017.1640699999998</v>
      </c>
      <c r="I7" s="32">
        <v>3836.7355200000002</v>
      </c>
      <c r="J7" s="32">
        <v>4252.38382</v>
      </c>
      <c r="K7" s="32">
        <v>5774.2728900000002</v>
      </c>
      <c r="L7" s="32">
        <v>6913.7569299999996</v>
      </c>
      <c r="M7" s="32">
        <v>7628.9350599999998</v>
      </c>
      <c r="N7" s="32">
        <v>9092</v>
      </c>
    </row>
    <row r="8" spans="2:26">
      <c r="B8" s="22" t="s">
        <v>20</v>
      </c>
      <c r="C8" s="22"/>
      <c r="D8" s="32">
        <v>1066.6656499999999</v>
      </c>
      <c r="E8" s="32">
        <v>1173.7700400000001</v>
      </c>
      <c r="F8" s="32">
        <v>1533.5177900000001</v>
      </c>
      <c r="G8" s="32">
        <v>2251.9656500000001</v>
      </c>
      <c r="H8" s="32">
        <v>2897.8302100000001</v>
      </c>
      <c r="I8" s="32">
        <v>3676.47478</v>
      </c>
      <c r="J8" s="32">
        <v>4052.03026</v>
      </c>
      <c r="K8" s="32">
        <v>5498.8257999999996</v>
      </c>
      <c r="L8" s="32">
        <v>6605.7462800000003</v>
      </c>
      <c r="M8" s="32">
        <v>7360.81</v>
      </c>
      <c r="N8" s="32">
        <v>8819.82</v>
      </c>
    </row>
    <row r="9" spans="2:26">
      <c r="B9" s="22" t="s">
        <v>21</v>
      </c>
      <c r="C9" s="22"/>
      <c r="D9" s="32">
        <v>57.828429999999997</v>
      </c>
      <c r="E9" s="32">
        <v>68.539739999999995</v>
      </c>
      <c r="F9" s="32">
        <v>77.915170000000003</v>
      </c>
      <c r="G9" s="32">
        <v>91.359880000000004</v>
      </c>
      <c r="H9" s="32">
        <v>119.33386</v>
      </c>
      <c r="I9" s="32">
        <v>160.26074</v>
      </c>
      <c r="J9" s="32">
        <v>200.35355999999999</v>
      </c>
      <c r="K9" s="32">
        <v>275.44709</v>
      </c>
      <c r="L9" s="32">
        <v>308.01065</v>
      </c>
      <c r="M9" s="32">
        <f>M7-M8</f>
        <v>268.12505999999939</v>
      </c>
      <c r="N9" s="32">
        <f>N7-N8</f>
        <v>272.18000000000029</v>
      </c>
    </row>
    <row r="10" spans="2:26">
      <c r="B10" s="22" t="s">
        <v>22</v>
      </c>
      <c r="C10" s="22"/>
      <c r="D10" s="32">
        <v>246.93437</v>
      </c>
      <c r="E10" s="32">
        <v>297.37288000000001</v>
      </c>
      <c r="F10" s="32">
        <v>343.22937000000002</v>
      </c>
      <c r="G10" s="32">
        <v>377.99975000000001</v>
      </c>
      <c r="H10" s="32">
        <v>502.72940999999997</v>
      </c>
      <c r="I10" s="32">
        <v>489.84757000000002</v>
      </c>
      <c r="J10" s="32">
        <v>434.14972999999998</v>
      </c>
      <c r="K10" s="32">
        <v>386.33803</v>
      </c>
      <c r="L10" s="32">
        <v>402.48653000000002</v>
      </c>
      <c r="M10" s="32">
        <v>436.74754000000001</v>
      </c>
      <c r="N10" s="32">
        <v>451</v>
      </c>
    </row>
    <row r="11" spans="2:26">
      <c r="B11" s="22" t="s">
        <v>23</v>
      </c>
      <c r="C11" s="22"/>
      <c r="D11" s="32"/>
      <c r="E11" s="32"/>
      <c r="F11" s="32"/>
      <c r="G11" s="32"/>
      <c r="H11" s="32"/>
      <c r="I11" s="32"/>
      <c r="J11" s="32">
        <v>12.44267</v>
      </c>
      <c r="K11" s="32">
        <v>87.790030000000002</v>
      </c>
      <c r="L11" s="32">
        <v>137.93861999999999</v>
      </c>
      <c r="M11" s="32">
        <v>161.94852</v>
      </c>
      <c r="N11" s="32">
        <v>177</v>
      </c>
    </row>
    <row r="12" spans="2:26">
      <c r="B12" s="23" t="s">
        <v>24</v>
      </c>
      <c r="C12" s="23"/>
      <c r="D12" s="33">
        <v>223.5437</v>
      </c>
      <c r="E12" s="33">
        <v>260.8768</v>
      </c>
      <c r="F12" s="33">
        <v>310.9058</v>
      </c>
      <c r="G12" s="33">
        <v>332.24529999999999</v>
      </c>
      <c r="H12" s="33">
        <v>469.1986</v>
      </c>
      <c r="I12" s="33">
        <v>525.62670000000003</v>
      </c>
      <c r="J12" s="33">
        <v>677.4443</v>
      </c>
      <c r="K12" s="33">
        <v>782.94799999999998</v>
      </c>
      <c r="L12" s="33">
        <v>845.5847</v>
      </c>
      <c r="M12" s="33">
        <v>904.58889999999997</v>
      </c>
      <c r="N12" s="33">
        <v>923.97749999999996</v>
      </c>
    </row>
    <row r="13" spans="2:26">
      <c r="B13" s="20" t="s">
        <v>25</v>
      </c>
      <c r="C13" s="20"/>
      <c r="D13" s="30">
        <v>0.16300000000000001</v>
      </c>
      <c r="E13" s="30">
        <v>0.1694</v>
      </c>
      <c r="F13" s="30">
        <v>0.15909999999999999</v>
      </c>
      <c r="G13" s="30">
        <v>0.1221</v>
      </c>
      <c r="H13" s="30">
        <v>0.1333</v>
      </c>
      <c r="I13" s="30">
        <v>0.1215</v>
      </c>
      <c r="J13" s="30">
        <v>0.14419999999999999</v>
      </c>
      <c r="K13" s="30">
        <v>0.12529999999999999</v>
      </c>
      <c r="L13" s="30">
        <v>0.1134</v>
      </c>
      <c r="M13" s="30">
        <v>0.1099</v>
      </c>
      <c r="N13" s="30">
        <v>9.5100000000000004E-2</v>
      </c>
    </row>
    <row r="14" spans="2:26">
      <c r="B14" s="19" t="s">
        <v>26</v>
      </c>
      <c r="C14" s="19"/>
      <c r="D14" s="29">
        <v>83.870099999999994</v>
      </c>
      <c r="E14" s="29">
        <v>88.493700000000004</v>
      </c>
      <c r="F14" s="29">
        <v>109.3035</v>
      </c>
      <c r="G14" s="29">
        <v>115.24590000000001</v>
      </c>
      <c r="H14" s="29">
        <v>179.3081</v>
      </c>
      <c r="I14" s="29">
        <v>217.71510000000001</v>
      </c>
      <c r="J14" s="29">
        <v>320.92930000000001</v>
      </c>
      <c r="K14" s="29">
        <v>397.71949999999998</v>
      </c>
      <c r="L14" s="29">
        <v>431.62130000000002</v>
      </c>
      <c r="M14" s="29">
        <v>442.08179999999999</v>
      </c>
      <c r="N14" s="29">
        <v>419.58920000000001</v>
      </c>
    </row>
    <row r="15" spans="2:26">
      <c r="B15" s="20" t="s">
        <v>27</v>
      </c>
      <c r="C15" s="20"/>
      <c r="D15" s="30">
        <v>6.1199999999999997E-2</v>
      </c>
      <c r="E15" s="30">
        <v>5.7500000000000002E-2</v>
      </c>
      <c r="F15" s="30">
        <v>5.5899999999999998E-2</v>
      </c>
      <c r="G15" s="30">
        <v>4.2299999999999997E-2</v>
      </c>
      <c r="H15" s="30">
        <v>5.0900000000000001E-2</v>
      </c>
      <c r="I15" s="30">
        <v>5.0299999999999997E-2</v>
      </c>
      <c r="J15" s="30">
        <v>6.83E-2</v>
      </c>
      <c r="K15" s="30">
        <v>6.3700000000000007E-2</v>
      </c>
      <c r="L15" s="30">
        <v>5.79E-2</v>
      </c>
      <c r="M15" s="30">
        <v>5.3699999999999998E-2</v>
      </c>
      <c r="N15" s="30">
        <v>4.3200000000000002E-2</v>
      </c>
    </row>
    <row r="16" spans="2:26">
      <c r="B16" s="20" t="s">
        <v>17</v>
      </c>
      <c r="C16" s="20"/>
      <c r="D16" s="30"/>
      <c r="E16" s="30">
        <v>5.5100000000000003E-2</v>
      </c>
      <c r="F16" s="30">
        <v>0.23519999999999999</v>
      </c>
      <c r="G16" s="30">
        <v>5.4399999999999997E-2</v>
      </c>
      <c r="H16" s="30">
        <v>0.55589999999999995</v>
      </c>
      <c r="I16" s="30">
        <v>0.2142</v>
      </c>
      <c r="J16" s="30">
        <v>0.47410000000000002</v>
      </c>
      <c r="K16" s="30">
        <v>0.23930000000000001</v>
      </c>
      <c r="L16" s="30">
        <v>8.5199999999999998E-2</v>
      </c>
      <c r="M16" s="30">
        <v>2.4199999999999999E-2</v>
      </c>
      <c r="N16" s="30">
        <v>-5.0900000000000001E-2</v>
      </c>
      <c r="P16">
        <f>D26/D14</f>
        <v>0.84442369807595319</v>
      </c>
      <c r="Q16">
        <f t="shared" ref="Q16:Y16" si="0">E26/E14</f>
        <v>0.952717538084632</v>
      </c>
      <c r="R16">
        <f t="shared" si="0"/>
        <v>0.85081630505884998</v>
      </c>
      <c r="S16">
        <f t="shared" si="0"/>
        <v>0.88248171952321075</v>
      </c>
      <c r="T16">
        <f t="shared" si="0"/>
        <v>0.5690116620498461</v>
      </c>
      <c r="U16">
        <f t="shared" si="0"/>
        <v>0.77073386274080202</v>
      </c>
      <c r="V16">
        <f t="shared" si="0"/>
        <v>0.76265333205787067</v>
      </c>
      <c r="W16">
        <f t="shared" si="0"/>
        <v>0.75149646924528468</v>
      </c>
      <c r="X16">
        <f t="shared" si="0"/>
        <v>0.70289163208581218</v>
      </c>
      <c r="Y16">
        <f t="shared" si="0"/>
        <v>0.78841834248774767</v>
      </c>
      <c r="Z16">
        <f t="shared" ref="Z16" si="1">N26/N14</f>
        <v>0.83928709318542993</v>
      </c>
    </row>
    <row r="17" spans="2:14">
      <c r="B17" s="21" t="s">
        <v>28</v>
      </c>
      <c r="C17" s="2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2:14">
      <c r="B18" s="22" t="s">
        <v>19</v>
      </c>
      <c r="C18" s="22"/>
      <c r="D18" s="32">
        <v>67.747079999999997</v>
      </c>
      <c r="E18" s="32">
        <v>70.223870000000005</v>
      </c>
      <c r="F18" s="32">
        <v>95.005759999999995</v>
      </c>
      <c r="G18" s="32">
        <v>110.65799</v>
      </c>
      <c r="H18" s="32">
        <v>201.09727000000001</v>
      </c>
      <c r="I18" s="32">
        <v>234.09496999999999</v>
      </c>
      <c r="J18" s="32">
        <v>353.47653000000003</v>
      </c>
      <c r="K18" s="32">
        <v>440.21516000000003</v>
      </c>
      <c r="L18" s="32">
        <v>462.59757000000002</v>
      </c>
      <c r="M18" s="32">
        <v>494.62369000000001</v>
      </c>
      <c r="N18" s="32">
        <f>SUM(T67:W67)</f>
        <v>463.50723000000005</v>
      </c>
    </row>
    <row r="19" spans="2:14">
      <c r="B19" s="22" t="s">
        <v>20</v>
      </c>
      <c r="C19" s="22"/>
      <c r="D19" s="32">
        <v>40.970910000000003</v>
      </c>
      <c r="E19" s="32">
        <v>30.72878</v>
      </c>
      <c r="F19" s="32">
        <v>39.948320000000002</v>
      </c>
      <c r="G19" s="32">
        <v>31.81033</v>
      </c>
      <c r="H19" s="32">
        <v>94.797700000000006</v>
      </c>
      <c r="I19" s="32">
        <v>86.090540000000004</v>
      </c>
      <c r="J19" s="32">
        <v>163.39123000000001</v>
      </c>
      <c r="K19" s="32">
        <v>176.89197999999999</v>
      </c>
      <c r="L19" s="32">
        <v>168.20760000000001</v>
      </c>
      <c r="M19" s="32"/>
      <c r="N19" s="32"/>
    </row>
    <row r="20" spans="2:14">
      <c r="B20" s="22" t="s">
        <v>21</v>
      </c>
      <c r="C20" s="22"/>
      <c r="D20" s="32">
        <v>26.77617</v>
      </c>
      <c r="E20" s="32">
        <v>39.495089999999998</v>
      </c>
      <c r="F20" s="32">
        <v>55.05744</v>
      </c>
      <c r="G20" s="32">
        <v>78.847660000000005</v>
      </c>
      <c r="H20" s="32">
        <v>106.29957</v>
      </c>
      <c r="I20" s="32">
        <v>148.00443000000001</v>
      </c>
      <c r="J20" s="32">
        <v>190.08529999999999</v>
      </c>
      <c r="K20" s="32">
        <v>263.32317999999998</v>
      </c>
      <c r="L20" s="32">
        <v>294.38997000000001</v>
      </c>
      <c r="M20" s="32"/>
      <c r="N20" s="32"/>
    </row>
    <row r="21" spans="2:14">
      <c r="B21" s="22" t="s">
        <v>22</v>
      </c>
      <c r="C21" s="22"/>
      <c r="D21" s="32">
        <v>16.12303</v>
      </c>
      <c r="E21" s="32">
        <v>18.269819999999999</v>
      </c>
      <c r="F21" s="32">
        <v>14.29776</v>
      </c>
      <c r="G21" s="32">
        <v>4.5879599999999998</v>
      </c>
      <c r="H21" s="32">
        <v>-21.78914</v>
      </c>
      <c r="I21" s="32">
        <v>-16.379829999999998</v>
      </c>
      <c r="J21" s="32">
        <v>-11.29191</v>
      </c>
      <c r="K21" s="32">
        <v>-11.95973</v>
      </c>
      <c r="L21" s="32">
        <v>1.5712600000000001</v>
      </c>
      <c r="M21" s="32">
        <v>-16.713570000000001</v>
      </c>
      <c r="N21" s="32">
        <f>SUM(T70:W70)</f>
        <v>-15.917580000000001</v>
      </c>
    </row>
    <row r="22" spans="2:14">
      <c r="B22" s="22" t="s">
        <v>23</v>
      </c>
      <c r="C22" s="22"/>
      <c r="D22" s="32"/>
      <c r="E22" s="32"/>
      <c r="F22" s="32"/>
      <c r="G22" s="32"/>
      <c r="H22" s="32"/>
      <c r="I22" s="32"/>
      <c r="J22" s="32">
        <v>-21.255369999999999</v>
      </c>
      <c r="K22" s="32">
        <v>-30.53594</v>
      </c>
      <c r="L22" s="32">
        <v>-32.547530000000002</v>
      </c>
      <c r="M22" s="32">
        <v>-35.828299999999999</v>
      </c>
      <c r="N22" s="32">
        <f>SUM(T71:W71)</f>
        <v>-28.000399999999999</v>
      </c>
    </row>
    <row r="23" spans="2:14">
      <c r="B23" s="23" t="s">
        <v>29</v>
      </c>
      <c r="C23" s="23"/>
      <c r="D23" s="33">
        <v>152.66630000000001</v>
      </c>
      <c r="E23" s="33">
        <v>185.3099</v>
      </c>
      <c r="F23" s="33">
        <v>222.2852</v>
      </c>
      <c r="G23" s="33">
        <v>228.8904</v>
      </c>
      <c r="H23" s="33">
        <v>291.52690000000001</v>
      </c>
      <c r="I23" s="33">
        <v>311.97000000000003</v>
      </c>
      <c r="J23" s="33">
        <v>402.8793</v>
      </c>
      <c r="K23" s="33">
        <v>459.91800000000001</v>
      </c>
      <c r="L23" s="33">
        <v>484.95769999999999</v>
      </c>
      <c r="M23" s="33">
        <v>491.34309999999999</v>
      </c>
      <c r="N23" s="33">
        <v>469.39699999999999</v>
      </c>
    </row>
    <row r="24" spans="2:14">
      <c r="B24" s="20" t="s">
        <v>30</v>
      </c>
      <c r="C24" s="20"/>
      <c r="D24" s="30">
        <v>0.1113</v>
      </c>
      <c r="E24" s="30">
        <v>0.12039999999999999</v>
      </c>
      <c r="F24" s="30">
        <v>0.1137</v>
      </c>
      <c r="G24" s="30">
        <v>8.4099999999999994E-2</v>
      </c>
      <c r="H24" s="30">
        <v>8.2799999999999999E-2</v>
      </c>
      <c r="I24" s="30">
        <v>7.2099999999999997E-2</v>
      </c>
      <c r="J24" s="30">
        <v>8.5699999999999998E-2</v>
      </c>
      <c r="K24" s="30">
        <v>7.3599999999999999E-2</v>
      </c>
      <c r="L24" s="30">
        <v>6.5100000000000005E-2</v>
      </c>
      <c r="M24" s="30">
        <v>5.9700000000000003E-2</v>
      </c>
      <c r="N24" s="30">
        <v>4.8300000000000003E-2</v>
      </c>
    </row>
    <row r="25" spans="2:14">
      <c r="B25" s="23" t="s">
        <v>31</v>
      </c>
      <c r="C25" s="23"/>
      <c r="D25" s="33">
        <v>90.064899999999994</v>
      </c>
      <c r="E25" s="33">
        <v>108.57089999999999</v>
      </c>
      <c r="F25" s="33">
        <v>127.6982</v>
      </c>
      <c r="G25" s="33">
        <v>132.85120000000001</v>
      </c>
      <c r="H25" s="33">
        <v>145.5179</v>
      </c>
      <c r="I25" s="33">
        <v>207.29580000000001</v>
      </c>
      <c r="J25" s="33">
        <v>375.02190000000002</v>
      </c>
      <c r="K25" s="33">
        <v>361.75029999999998</v>
      </c>
      <c r="L25" s="33">
        <v>439.37169999999998</v>
      </c>
      <c r="M25" s="33">
        <v>464.00779999999997</v>
      </c>
      <c r="N25" s="33">
        <v>456.01100000000002</v>
      </c>
    </row>
    <row r="26" spans="2:14">
      <c r="B26" s="19" t="s">
        <v>7</v>
      </c>
      <c r="C26" s="19"/>
      <c r="D26" s="29">
        <v>70.821899999999999</v>
      </c>
      <c r="E26" s="29">
        <v>84.3095</v>
      </c>
      <c r="F26" s="29">
        <v>92.997200000000007</v>
      </c>
      <c r="G26" s="29">
        <v>101.7024</v>
      </c>
      <c r="H26" s="29">
        <v>102.0284</v>
      </c>
      <c r="I26" s="29">
        <v>167.8004</v>
      </c>
      <c r="J26" s="29">
        <v>244.7578</v>
      </c>
      <c r="K26" s="29">
        <v>298.88479999999998</v>
      </c>
      <c r="L26" s="29">
        <v>303.38299999999998</v>
      </c>
      <c r="M26" s="29">
        <v>348.54539999999997</v>
      </c>
      <c r="N26" s="29">
        <v>352.1558</v>
      </c>
    </row>
    <row r="27" spans="2:14">
      <c r="B27" s="20" t="s">
        <v>32</v>
      </c>
      <c r="C27" s="20"/>
      <c r="D27" s="30">
        <v>5.16E-2</v>
      </c>
      <c r="E27" s="30">
        <v>5.4800000000000001E-2</v>
      </c>
      <c r="F27" s="30">
        <v>4.7600000000000003E-2</v>
      </c>
      <c r="G27" s="30">
        <v>3.7400000000000003E-2</v>
      </c>
      <c r="H27" s="30">
        <v>2.9000000000000001E-2</v>
      </c>
      <c r="I27" s="30">
        <v>3.8800000000000001E-2</v>
      </c>
      <c r="J27" s="30">
        <v>5.21E-2</v>
      </c>
      <c r="K27" s="30">
        <v>4.7800000000000002E-2</v>
      </c>
      <c r="L27" s="30">
        <v>4.07E-2</v>
      </c>
      <c r="M27" s="30">
        <v>4.24E-2</v>
      </c>
      <c r="N27" s="30">
        <v>3.6200000000000003E-2</v>
      </c>
    </row>
    <row r="28" spans="2:14">
      <c r="B28" s="20" t="s">
        <v>17</v>
      </c>
      <c r="C28" s="20"/>
      <c r="D28" s="30"/>
      <c r="E28" s="30">
        <v>0.19040000000000001</v>
      </c>
      <c r="F28" s="30">
        <v>0.10299999999999999</v>
      </c>
      <c r="G28" s="30">
        <v>9.3600000000000003E-2</v>
      </c>
      <c r="H28" s="30">
        <v>3.2000000000000002E-3</v>
      </c>
      <c r="I28" s="30">
        <v>0.64459999999999995</v>
      </c>
      <c r="J28" s="30">
        <v>0.45860000000000001</v>
      </c>
      <c r="K28" s="30">
        <v>0.22109999999999999</v>
      </c>
      <c r="L28" s="30">
        <v>1.4999999999999999E-2</v>
      </c>
      <c r="M28" s="30">
        <v>0.1489</v>
      </c>
      <c r="N28" s="30">
        <v>1.04E-2</v>
      </c>
    </row>
    <row r="29" spans="2:14">
      <c r="B29" s="24" t="s">
        <v>9</v>
      </c>
      <c r="C29" s="24"/>
      <c r="D29" s="34">
        <v>71.860699999999994</v>
      </c>
      <c r="E29" s="34">
        <v>85.894099999999995</v>
      </c>
      <c r="F29" s="34">
        <v>95.837900000000005</v>
      </c>
      <c r="G29" s="34">
        <v>101.7868</v>
      </c>
      <c r="H29" s="34">
        <v>107.43980000000001</v>
      </c>
      <c r="I29" s="34">
        <v>170.44309999999999</v>
      </c>
      <c r="J29" s="34">
        <v>245.47479999999999</v>
      </c>
      <c r="K29" s="34">
        <v>300.14479999999998</v>
      </c>
      <c r="L29" s="34">
        <v>304.2525</v>
      </c>
      <c r="M29" s="34">
        <v>349.22579999999999</v>
      </c>
      <c r="N29" s="34">
        <v>352.85289999999998</v>
      </c>
    </row>
    <row r="30" spans="2:14">
      <c r="B30" s="18"/>
      <c r="C30" s="1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</row>
    <row r="31" spans="2:14">
      <c r="B31" s="39" t="s">
        <v>45</v>
      </c>
      <c r="C31" s="39"/>
      <c r="D31" s="40">
        <v>51.136400000000002</v>
      </c>
      <c r="E31" s="40">
        <v>42.781700000000001</v>
      </c>
      <c r="F31" s="40">
        <v>38.342799999999997</v>
      </c>
      <c r="G31" s="40">
        <v>36.101900000000001</v>
      </c>
      <c r="H31" s="40">
        <v>34.202399999999997</v>
      </c>
      <c r="I31" s="40">
        <v>21.559699999999999</v>
      </c>
      <c r="J31" s="40">
        <v>14.9697</v>
      </c>
      <c r="K31" s="40">
        <v>12.2431</v>
      </c>
      <c r="L31" s="40">
        <v>12.0778</v>
      </c>
      <c r="M31" s="40">
        <v>10.522399999999999</v>
      </c>
      <c r="N31" s="40">
        <v>10.414199999999999</v>
      </c>
    </row>
    <row r="32" spans="2:14">
      <c r="B32" s="20" t="s">
        <v>46</v>
      </c>
      <c r="C32" s="20"/>
      <c r="D32" s="41">
        <v>10.0412</v>
      </c>
      <c r="E32" s="41">
        <v>4.4756</v>
      </c>
      <c r="F32" s="41">
        <v>4.0445000000000002</v>
      </c>
      <c r="G32" s="41">
        <v>3.8742000000000001</v>
      </c>
      <c r="H32" s="41">
        <v>3.5177</v>
      </c>
      <c r="I32" s="41">
        <v>3.1707000000000001</v>
      </c>
      <c r="J32" s="41">
        <v>2.8898999999999999</v>
      </c>
      <c r="K32" s="41">
        <v>2.3858000000000001</v>
      </c>
      <c r="L32" s="41">
        <v>2.2593000000000001</v>
      </c>
      <c r="M32" s="41">
        <v>1.8524</v>
      </c>
      <c r="N32" s="41">
        <v>1.6440999999999999</v>
      </c>
    </row>
    <row r="33" spans="2:14">
      <c r="B33" s="20" t="s">
        <v>47</v>
      </c>
      <c r="C33" s="20"/>
      <c r="D33" s="30">
        <v>0.19639999999999999</v>
      </c>
      <c r="E33" s="30">
        <v>0.1046</v>
      </c>
      <c r="F33" s="30">
        <v>0.1055</v>
      </c>
      <c r="G33" s="30">
        <v>0.10730000000000001</v>
      </c>
      <c r="H33" s="30">
        <v>0.1028</v>
      </c>
      <c r="I33" s="30">
        <v>0.14710000000000001</v>
      </c>
      <c r="J33" s="30">
        <v>0.193</v>
      </c>
      <c r="K33" s="30">
        <v>0.19489999999999999</v>
      </c>
      <c r="L33" s="30">
        <v>0.18709999999999999</v>
      </c>
      <c r="M33" s="30">
        <v>0.17599999999999999</v>
      </c>
      <c r="N33" s="30">
        <v>0.15790000000000001</v>
      </c>
    </row>
    <row r="34" spans="2:14">
      <c r="B34" s="20" t="s">
        <v>48</v>
      </c>
      <c r="C34" s="20"/>
      <c r="D34" s="32">
        <v>42</v>
      </c>
      <c r="E34" s="32">
        <v>0</v>
      </c>
      <c r="F34" s="32">
        <v>112</v>
      </c>
      <c r="G34" s="32">
        <v>0</v>
      </c>
      <c r="H34" s="32"/>
      <c r="I34" s="32">
        <v>150</v>
      </c>
      <c r="J34" s="32">
        <v>230</v>
      </c>
      <c r="K34" s="32"/>
      <c r="L34" s="32"/>
      <c r="M34" s="32">
        <v>200</v>
      </c>
      <c r="N34" s="32">
        <v>200</v>
      </c>
    </row>
    <row r="35" spans="2:14">
      <c r="B35" s="42" t="s">
        <v>49</v>
      </c>
      <c r="C35" s="42"/>
      <c r="D35" s="43">
        <v>4.5999999999999999E-3</v>
      </c>
      <c r="E35" s="43">
        <v>0</v>
      </c>
      <c r="F35" s="43">
        <v>1.2200000000000001E-2</v>
      </c>
      <c r="G35" s="43">
        <v>0</v>
      </c>
      <c r="H35" s="43"/>
      <c r="I35" s="43">
        <v>1.6400000000000001E-2</v>
      </c>
      <c r="J35" s="43">
        <v>2.5100000000000001E-2</v>
      </c>
      <c r="K35" s="43"/>
      <c r="L35" s="43"/>
      <c r="M35" s="43">
        <v>2.1899999999999999E-2</v>
      </c>
      <c r="N35" s="43">
        <v>2.1899999999999999E-2</v>
      </c>
    </row>
    <row r="36" spans="2:14">
      <c r="B36" s="18"/>
      <c r="C36" s="1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2:14">
      <c r="B37" s="23" t="s">
        <v>33</v>
      </c>
      <c r="C37" s="23"/>
      <c r="D37" s="33">
        <v>46.704799999999999</v>
      </c>
      <c r="E37" s="33">
        <v>291.06549999999999</v>
      </c>
      <c r="F37" s="33">
        <v>-27.817599999999999</v>
      </c>
      <c r="G37" s="33">
        <v>229.0779</v>
      </c>
      <c r="H37" s="33">
        <v>184.2337</v>
      </c>
      <c r="I37" s="33">
        <v>280.49059999999997</v>
      </c>
      <c r="J37" s="33">
        <v>732.10019999999997</v>
      </c>
      <c r="K37" s="33">
        <v>592.721</v>
      </c>
      <c r="L37" s="33">
        <v>683.15120000000002</v>
      </c>
      <c r="M37" s="33">
        <v>413.76249999999999</v>
      </c>
      <c r="N37" s="33">
        <v>634.45950000000005</v>
      </c>
    </row>
    <row r="38" spans="2:14">
      <c r="B38" s="22" t="s">
        <v>34</v>
      </c>
      <c r="C38" s="22"/>
      <c r="D38" s="32">
        <v>68.796199999999999</v>
      </c>
      <c r="E38" s="32">
        <v>96.816199999999995</v>
      </c>
      <c r="F38" s="32">
        <v>112.9817</v>
      </c>
      <c r="G38" s="32">
        <v>113.64449999999999</v>
      </c>
      <c r="H38" s="32">
        <v>112.2188</v>
      </c>
      <c r="I38" s="32">
        <v>94.254900000000006</v>
      </c>
      <c r="J38" s="32">
        <v>81.95</v>
      </c>
      <c r="K38" s="32">
        <v>62.198500000000003</v>
      </c>
      <c r="L38" s="32">
        <v>53.336399999999998</v>
      </c>
      <c r="M38" s="32">
        <v>49.261299999999999</v>
      </c>
      <c r="N38" s="32">
        <v>49.8078</v>
      </c>
    </row>
    <row r="39" spans="2:14">
      <c r="B39" s="25" t="s">
        <v>35</v>
      </c>
      <c r="C39" s="25"/>
      <c r="D39" s="35">
        <v>-79.907700000000006</v>
      </c>
      <c r="E39" s="35">
        <v>-174.71379999999999</v>
      </c>
      <c r="F39" s="35">
        <v>-58.494500000000002</v>
      </c>
      <c r="G39" s="35">
        <v>-153.63399999999999</v>
      </c>
      <c r="H39" s="35">
        <v>-278.72359999999998</v>
      </c>
      <c r="I39" s="35">
        <v>-28.1372</v>
      </c>
      <c r="J39" s="35">
        <v>-216.4579</v>
      </c>
      <c r="K39" s="35">
        <v>-98.2834</v>
      </c>
      <c r="L39" s="35">
        <v>-209.13069999999999</v>
      </c>
      <c r="M39" s="35">
        <v>-116.9778</v>
      </c>
      <c r="N39" s="35">
        <v>-117.179</v>
      </c>
    </row>
    <row r="40" spans="2:14">
      <c r="B40" s="22" t="s">
        <v>36</v>
      </c>
      <c r="C40" s="22"/>
      <c r="D40" s="32">
        <v>47.393099999999997</v>
      </c>
      <c r="E40" s="32">
        <v>10.9429</v>
      </c>
      <c r="F40" s="32">
        <v>30.2334</v>
      </c>
      <c r="G40" s="32">
        <v>29.619499999999999</v>
      </c>
      <c r="H40" s="32">
        <v>325.55459999999999</v>
      </c>
      <c r="I40" s="32">
        <v>55.443399999999997</v>
      </c>
      <c r="J40" s="32">
        <v>78.149799999999999</v>
      </c>
      <c r="K40" s="32">
        <v>30.567</v>
      </c>
      <c r="L40" s="32">
        <v>20.854800000000001</v>
      </c>
      <c r="M40" s="32">
        <v>49.116999999999997</v>
      </c>
      <c r="N40" s="32">
        <v>7.8635000000000002</v>
      </c>
    </row>
    <row r="41" spans="2:14">
      <c r="B41" s="26" t="s">
        <v>37</v>
      </c>
      <c r="C41" s="26"/>
      <c r="D41" s="36">
        <v>2.4287999999999998</v>
      </c>
      <c r="E41" s="36">
        <v>343.46120000000002</v>
      </c>
      <c r="F41" s="36">
        <v>-1.4533</v>
      </c>
      <c r="G41" s="36">
        <v>-62.187399999999997</v>
      </c>
      <c r="H41" s="36">
        <v>134.15629999999999</v>
      </c>
      <c r="I41" s="36">
        <v>-54.355800000000002</v>
      </c>
      <c r="J41" s="36">
        <v>-134.66210000000001</v>
      </c>
      <c r="K41" s="36">
        <v>-31.836099999999998</v>
      </c>
      <c r="L41" s="36">
        <v>-268.58120000000002</v>
      </c>
      <c r="M41" s="36">
        <v>-103.4337</v>
      </c>
      <c r="N41" s="36">
        <v>-82.566299999999998</v>
      </c>
    </row>
    <row r="42" spans="2:14">
      <c r="B42" s="18"/>
      <c r="C42" s="1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</row>
    <row r="43" spans="2:14">
      <c r="B43" s="23" t="s">
        <v>38</v>
      </c>
      <c r="C43" s="23"/>
      <c r="D43" s="33">
        <v>822.45870000000002</v>
      </c>
      <c r="E43" s="33">
        <v>1497.6614</v>
      </c>
      <c r="F43" s="33">
        <v>1616.3176000000001</v>
      </c>
      <c r="G43" s="33">
        <v>1856.1149</v>
      </c>
      <c r="H43" s="33">
        <v>2213.4663999999998</v>
      </c>
      <c r="I43" s="33">
        <v>2797.0551</v>
      </c>
      <c r="J43" s="33">
        <v>3119.1320999999998</v>
      </c>
      <c r="K43" s="33">
        <v>3746.5717</v>
      </c>
      <c r="L43" s="33">
        <v>4108.4759000000004</v>
      </c>
      <c r="M43" s="33">
        <v>4681.8445000000002</v>
      </c>
      <c r="N43" s="33">
        <v>5220.0808999999999</v>
      </c>
    </row>
    <row r="44" spans="2:14">
      <c r="B44" s="25" t="s">
        <v>39</v>
      </c>
      <c r="C44" s="25"/>
      <c r="D44" s="35">
        <v>439.60410000000002</v>
      </c>
      <c r="E44" s="35">
        <v>660.28219999999999</v>
      </c>
      <c r="F44" s="35">
        <v>694.32449999999994</v>
      </c>
      <c r="G44" s="35">
        <v>905.18650000000002</v>
      </c>
      <c r="H44" s="35">
        <v>1167.2086999999999</v>
      </c>
      <c r="I44" s="35">
        <v>1638.021</v>
      </c>
      <c r="J44" s="35">
        <v>1845.5550000000001</v>
      </c>
      <c r="K44" s="35">
        <v>2205.6302000000001</v>
      </c>
      <c r="L44" s="35">
        <v>2480.5594999999998</v>
      </c>
      <c r="M44" s="35">
        <v>2696.3</v>
      </c>
      <c r="N44" s="35">
        <v>2983.8316</v>
      </c>
    </row>
    <row r="45" spans="2:14">
      <c r="B45" s="25" t="s">
        <v>40</v>
      </c>
      <c r="C45" s="25"/>
      <c r="D45" s="35">
        <v>382.8546</v>
      </c>
      <c r="E45" s="35">
        <v>837.37919999999997</v>
      </c>
      <c r="F45" s="35">
        <v>921.99310000000003</v>
      </c>
      <c r="G45" s="35">
        <v>950.92840000000001</v>
      </c>
      <c r="H45" s="35">
        <v>1046.2577000000001</v>
      </c>
      <c r="I45" s="35">
        <v>1159.0341000000001</v>
      </c>
      <c r="J45" s="35">
        <v>1273.5771</v>
      </c>
      <c r="K45" s="35">
        <v>1540.9416000000001</v>
      </c>
      <c r="L45" s="35">
        <v>1627.9164000000001</v>
      </c>
      <c r="M45" s="35">
        <v>1985.5445999999999</v>
      </c>
      <c r="N45" s="35">
        <v>2236.2492999999999</v>
      </c>
    </row>
    <row r="46" spans="2:14">
      <c r="B46" s="25" t="s">
        <v>41</v>
      </c>
      <c r="C46" s="25"/>
      <c r="D46" s="35">
        <v>365.96249999999998</v>
      </c>
      <c r="E46" s="35">
        <v>821.05089999999996</v>
      </c>
      <c r="F46" s="35">
        <v>908.56719999999996</v>
      </c>
      <c r="G46" s="35">
        <v>948.49570000000006</v>
      </c>
      <c r="H46" s="35">
        <v>1044.6388999999999</v>
      </c>
      <c r="I46" s="35">
        <v>1158.9422</v>
      </c>
      <c r="J46" s="35">
        <v>1271.5700999999999</v>
      </c>
      <c r="K46" s="35">
        <v>1540.2159999999999</v>
      </c>
      <c r="L46" s="35">
        <v>1626.51</v>
      </c>
      <c r="M46" s="35">
        <v>1983.7819999999999</v>
      </c>
      <c r="N46" s="35">
        <v>2235.0933</v>
      </c>
    </row>
    <row r="47" spans="2:14">
      <c r="B47" s="25" t="s">
        <v>42</v>
      </c>
      <c r="C47" s="25"/>
      <c r="D47" s="37">
        <v>1.1482000000000001</v>
      </c>
      <c r="E47" s="37">
        <v>0.78849999999999998</v>
      </c>
      <c r="F47" s="37">
        <v>0.75309999999999999</v>
      </c>
      <c r="G47" s="37">
        <v>0.95189999999999997</v>
      </c>
      <c r="H47" s="37">
        <v>1.1155999999999999</v>
      </c>
      <c r="I47" s="37">
        <v>1.4133</v>
      </c>
      <c r="J47" s="37">
        <v>1.4491000000000001</v>
      </c>
      <c r="K47" s="37">
        <v>1.4314</v>
      </c>
      <c r="L47" s="37">
        <v>1.5238</v>
      </c>
      <c r="M47" s="37">
        <v>1.3580000000000001</v>
      </c>
      <c r="N47" s="37">
        <v>1.3343</v>
      </c>
    </row>
    <row r="48" spans="2:14">
      <c r="B48" s="26" t="s">
        <v>43</v>
      </c>
      <c r="C48" s="26"/>
      <c r="D48" s="36">
        <v>-390.81970000000001</v>
      </c>
      <c r="E48" s="36">
        <v>-910.93619999999999</v>
      </c>
      <c r="F48" s="36">
        <v>-855.80039999999997</v>
      </c>
      <c r="G48" s="36">
        <v>-895.67719999999997</v>
      </c>
      <c r="H48" s="36">
        <v>-750.73559999999998</v>
      </c>
      <c r="I48" s="36">
        <v>-943.72389999999996</v>
      </c>
      <c r="J48" s="36">
        <v>-1537.4612</v>
      </c>
      <c r="K48" s="36">
        <v>-1906.5577000000001</v>
      </c>
      <c r="L48" s="36">
        <v>-2213.7130999999999</v>
      </c>
      <c r="M48" s="36">
        <v>-2470.0814</v>
      </c>
      <c r="N48" s="36">
        <v>-2971.3744000000002</v>
      </c>
    </row>
    <row r="51" spans="2:24">
      <c r="B51" s="17" t="s">
        <v>15</v>
      </c>
      <c r="C51" s="17"/>
      <c r="D51" s="27">
        <v>43525</v>
      </c>
      <c r="E51" s="27">
        <v>43617</v>
      </c>
      <c r="F51" s="27">
        <v>43709</v>
      </c>
      <c r="G51" s="27">
        <v>43800</v>
      </c>
      <c r="H51" s="27">
        <v>43891</v>
      </c>
      <c r="I51" s="27">
        <v>43983</v>
      </c>
      <c r="J51" s="27">
        <v>44075</v>
      </c>
      <c r="K51" s="27">
        <v>44166</v>
      </c>
      <c r="L51" s="27">
        <v>44256</v>
      </c>
      <c r="M51" s="27">
        <v>44348</v>
      </c>
      <c r="N51" s="27">
        <v>44440</v>
      </c>
      <c r="O51" s="27">
        <v>44531</v>
      </c>
      <c r="P51" s="27">
        <v>44621</v>
      </c>
      <c r="Q51" s="27">
        <v>44713</v>
      </c>
      <c r="R51" s="27">
        <v>44805</v>
      </c>
      <c r="S51" s="27">
        <v>44896</v>
      </c>
      <c r="T51" s="27">
        <v>44986</v>
      </c>
      <c r="U51" s="27">
        <v>45078</v>
      </c>
      <c r="V51" s="27">
        <v>45170</v>
      </c>
      <c r="W51" s="27">
        <v>45261</v>
      </c>
      <c r="X51" s="27">
        <v>45352</v>
      </c>
    </row>
    <row r="52" spans="2:24">
      <c r="B52" s="18"/>
      <c r="C52" s="1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</row>
    <row r="53" spans="2:24">
      <c r="B53" s="19" t="s">
        <v>16</v>
      </c>
      <c r="C53" s="19"/>
      <c r="D53" s="29">
        <v>1081.8796</v>
      </c>
      <c r="E53" s="29">
        <v>1140.6693</v>
      </c>
      <c r="F53" s="29">
        <v>1124.8742999999999</v>
      </c>
      <c r="G53" s="29">
        <v>1351.5531000000001</v>
      </c>
      <c r="H53" s="29">
        <v>1419.816</v>
      </c>
      <c r="I53" s="29">
        <v>1487.0382999999999</v>
      </c>
      <c r="J53" s="29">
        <v>1592.2374</v>
      </c>
      <c r="K53" s="29">
        <v>1749.3092999999999</v>
      </c>
      <c r="L53" s="29">
        <v>1672.5817999999999</v>
      </c>
      <c r="M53" s="29">
        <v>1825.2185999999999</v>
      </c>
      <c r="N53" s="29">
        <v>1942.7379000000001</v>
      </c>
      <c r="O53" s="29">
        <v>2013.6438000000001</v>
      </c>
      <c r="P53" s="29">
        <v>1916.0599</v>
      </c>
      <c r="Q53" s="29">
        <v>1991.7408</v>
      </c>
      <c r="R53" s="29">
        <v>2097.2667000000001</v>
      </c>
      <c r="S53" s="29">
        <v>2222.5637000000002</v>
      </c>
      <c r="T53" s="29">
        <v>2263.7456999999999</v>
      </c>
      <c r="U53" s="29">
        <v>2341.694</v>
      </c>
      <c r="V53" s="29">
        <v>2431.1550999999999</v>
      </c>
      <c r="W53" s="29">
        <v>2683.5675000000001</v>
      </c>
      <c r="X53" s="29">
        <v>2681.64</v>
      </c>
    </row>
    <row r="54" spans="2:24">
      <c r="B54" s="20" t="s">
        <v>17</v>
      </c>
      <c r="C54" s="20"/>
      <c r="D54" s="30">
        <v>7.3899999999999993E-2</v>
      </c>
      <c r="E54" s="30">
        <v>8.8200000000000001E-2</v>
      </c>
      <c r="F54" s="30">
        <v>2.6200000000000001E-2</v>
      </c>
      <c r="G54" s="30">
        <v>0.15040000000000001</v>
      </c>
      <c r="H54" s="30">
        <v>0.31240000000000001</v>
      </c>
      <c r="I54" s="30">
        <v>0.30370000000000003</v>
      </c>
      <c r="J54" s="30">
        <v>0.41549999999999998</v>
      </c>
      <c r="K54" s="30">
        <v>0.29430000000000001</v>
      </c>
      <c r="L54" s="30">
        <v>0.17799999999999999</v>
      </c>
      <c r="M54" s="30">
        <v>0.22739999999999999</v>
      </c>
      <c r="N54" s="30">
        <v>0.22009999999999999</v>
      </c>
      <c r="O54" s="30">
        <v>0.15110000000000001</v>
      </c>
      <c r="P54" s="30">
        <v>0.14560000000000001</v>
      </c>
      <c r="Q54" s="30">
        <v>9.1200000000000003E-2</v>
      </c>
      <c r="R54" s="30">
        <v>7.9500000000000001E-2</v>
      </c>
      <c r="S54" s="30">
        <v>0.1038</v>
      </c>
      <c r="T54" s="30">
        <v>0.18149999999999999</v>
      </c>
      <c r="U54" s="30">
        <v>0.1757</v>
      </c>
      <c r="V54" s="30">
        <v>0.15920000000000001</v>
      </c>
      <c r="W54" s="30">
        <v>0.2074</v>
      </c>
      <c r="X54" s="30">
        <v>0.18459999999999999</v>
      </c>
    </row>
    <row r="55" spans="2:24">
      <c r="B55" s="21" t="s">
        <v>18</v>
      </c>
      <c r="C55" s="2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2:24">
      <c r="B56" s="22" t="s">
        <v>19</v>
      </c>
      <c r="C56" s="22"/>
      <c r="D56" s="32">
        <v>968.47838999999999</v>
      </c>
      <c r="E56" s="32">
        <v>1028.73116</v>
      </c>
      <c r="F56" s="32">
        <v>1016.4401800000001</v>
      </c>
      <c r="G56" s="32">
        <v>1238.7340899999999</v>
      </c>
      <c r="H56" s="32">
        <v>1321.2125599999999</v>
      </c>
      <c r="I56" s="32">
        <v>1365.49946</v>
      </c>
      <c r="J56" s="32">
        <v>1458.6111100000001</v>
      </c>
      <c r="K56" s="32">
        <v>1628.94976</v>
      </c>
      <c r="L56" s="32">
        <v>1553.3508200000001</v>
      </c>
      <c r="M56" s="32">
        <v>1686.7086999999999</v>
      </c>
      <c r="N56" s="32">
        <v>1802.69443</v>
      </c>
      <c r="O56" s="32">
        <v>1871.00298</v>
      </c>
      <c r="P56" s="32">
        <v>1786.71666</v>
      </c>
      <c r="Q56" s="32">
        <v>1842.58995</v>
      </c>
      <c r="R56" s="32">
        <v>1938.2491500000001</v>
      </c>
      <c r="S56" s="32">
        <v>2061.3793000000001</v>
      </c>
      <c r="T56" s="32">
        <v>2111.38</v>
      </c>
      <c r="U56" s="32">
        <v>2181.2885200000001</v>
      </c>
      <c r="V56" s="32">
        <v>2271.9996299999998</v>
      </c>
      <c r="W56" s="32">
        <v>2527.0418199999999</v>
      </c>
      <c r="X56" s="32">
        <v>2538.70154</v>
      </c>
    </row>
    <row r="57" spans="2:24">
      <c r="B57" s="22" t="s">
        <v>20</v>
      </c>
      <c r="C57" s="22"/>
      <c r="D57" s="32">
        <v>924.30462999999997</v>
      </c>
      <c r="E57" s="32">
        <v>980.70321999999999</v>
      </c>
      <c r="F57" s="32">
        <v>966.36150999999995</v>
      </c>
      <c r="G57" s="32">
        <v>1180.6609000000001</v>
      </c>
      <c r="H57" s="32">
        <v>1258.6373799999999</v>
      </c>
      <c r="I57" s="32">
        <v>1300.17417</v>
      </c>
      <c r="J57" s="32">
        <v>1388.52297</v>
      </c>
      <c r="K57" s="32">
        <v>1551.49128</v>
      </c>
      <c r="L57" s="32">
        <v>1480.7267400000001</v>
      </c>
      <c r="M57" s="32">
        <v>1610.41318</v>
      </c>
      <c r="N57" s="32">
        <v>1725.9368999999999</v>
      </c>
      <c r="O57" s="32">
        <v>1788.6694600000001</v>
      </c>
      <c r="P57" s="32">
        <v>1703.98704</v>
      </c>
      <c r="Q57" s="32">
        <f>3494.96026-P57</f>
        <v>1790.9732199999999</v>
      </c>
      <c r="R57" s="32">
        <f>5366.23789-Q57-P57</f>
        <v>1871.2776300000005</v>
      </c>
      <c r="S57" s="32">
        <f>7360.81311-R57-Q57-P57</f>
        <v>1994.5752199999997</v>
      </c>
      <c r="T57" s="32">
        <v>2042.8655699999999</v>
      </c>
      <c r="U57" s="32">
        <f>4157.82082-T57</f>
        <v>2114.95525</v>
      </c>
      <c r="V57" s="32">
        <f>6363.18985-U57-T57</f>
        <v>2205.3690299999998</v>
      </c>
      <c r="W57" s="32">
        <f>8819.82294-V57-U57-T57</f>
        <v>2456.6330900000003</v>
      </c>
      <c r="X57" s="32">
        <v>2467.52</v>
      </c>
    </row>
    <row r="58" spans="2:24">
      <c r="B58" s="22" t="s">
        <v>21</v>
      </c>
      <c r="C58" s="22"/>
      <c r="D58" s="32">
        <v>44.173760000000001</v>
      </c>
      <c r="E58" s="32">
        <v>48.027940000000001</v>
      </c>
      <c r="F58" s="32">
        <v>50.078670000000002</v>
      </c>
      <c r="G58" s="32">
        <v>58.073189999999997</v>
      </c>
      <c r="H58" s="32">
        <v>62.575180000000003</v>
      </c>
      <c r="I58" s="32">
        <v>65.325289999999995</v>
      </c>
      <c r="J58" s="32">
        <v>70.088139999999996</v>
      </c>
      <c r="K58" s="32">
        <v>77.458479999999994</v>
      </c>
      <c r="L58" s="32">
        <v>72.624080000000006</v>
      </c>
      <c r="M58" s="32">
        <v>76.295519999999996</v>
      </c>
      <c r="N58" s="32">
        <v>76.757530000000003</v>
      </c>
      <c r="O58" s="32">
        <v>82.333519999999993</v>
      </c>
      <c r="P58" s="32">
        <v>82.729619999999997</v>
      </c>
      <c r="Q58" s="32">
        <f>Q56-Q57</f>
        <v>51.616730000000189</v>
      </c>
      <c r="R58" s="32">
        <f t="shared" ref="R58:X58" si="2">R56-R57</f>
        <v>66.9715199999996</v>
      </c>
      <c r="S58" s="32">
        <f t="shared" si="2"/>
        <v>66.80408000000034</v>
      </c>
      <c r="T58" s="32">
        <f t="shared" si="2"/>
        <v>68.514430000000175</v>
      </c>
      <c r="U58" s="32">
        <f t="shared" si="2"/>
        <v>66.333270000000084</v>
      </c>
      <c r="V58" s="32">
        <f t="shared" si="2"/>
        <v>66.630599999999959</v>
      </c>
      <c r="W58" s="32">
        <f t="shared" si="2"/>
        <v>70.40872999999965</v>
      </c>
      <c r="X58" s="32">
        <f t="shared" si="2"/>
        <v>71.181540000000041</v>
      </c>
    </row>
    <row r="59" spans="2:24">
      <c r="B59" s="22" t="s">
        <v>22</v>
      </c>
      <c r="C59" s="22"/>
      <c r="D59" s="32">
        <v>112.97812</v>
      </c>
      <c r="E59" s="32">
        <v>111.6073</v>
      </c>
      <c r="F59" s="32">
        <v>103.83246</v>
      </c>
      <c r="G59" s="32">
        <v>105.73184999999999</v>
      </c>
      <c r="H59" s="32">
        <v>90.335520000000002</v>
      </c>
      <c r="I59" s="32">
        <v>103.95878999999999</v>
      </c>
      <c r="J59" s="32">
        <v>102.07807</v>
      </c>
      <c r="K59" s="32">
        <v>89.965649999999997</v>
      </c>
      <c r="L59" s="32">
        <v>87.66292</v>
      </c>
      <c r="M59" s="32">
        <v>101.9843</v>
      </c>
      <c r="N59" s="32">
        <v>104.66642</v>
      </c>
      <c r="O59" s="32">
        <v>108.17289</v>
      </c>
      <c r="P59" s="32">
        <v>92.105559999999997</v>
      </c>
      <c r="Q59" s="32">
        <v>108.7285</v>
      </c>
      <c r="R59" s="32">
        <v>118.98124</v>
      </c>
      <c r="S59" s="32">
        <v>116.93223999999999</v>
      </c>
      <c r="T59" s="32">
        <v>112.57</v>
      </c>
      <c r="U59" s="32">
        <v>115.14655</v>
      </c>
      <c r="V59" s="32">
        <v>112.29031999999999</v>
      </c>
      <c r="W59" s="32">
        <v>111.10872999999999</v>
      </c>
      <c r="X59" s="32">
        <v>99.960369999999998</v>
      </c>
    </row>
    <row r="60" spans="2:24">
      <c r="B60" s="22" t="s">
        <v>23</v>
      </c>
      <c r="C60" s="22"/>
      <c r="D60" s="32">
        <v>0.42305999999999999</v>
      </c>
      <c r="E60" s="32">
        <v>0.33080999999999999</v>
      </c>
      <c r="F60" s="32">
        <v>4.6016500000000002</v>
      </c>
      <c r="G60" s="32">
        <v>7.0871500000000003</v>
      </c>
      <c r="H60" s="32">
        <v>8.2678799999999999</v>
      </c>
      <c r="I60" s="32">
        <v>17.58006</v>
      </c>
      <c r="J60" s="32">
        <v>31.548179999999999</v>
      </c>
      <c r="K60" s="32">
        <v>30.393910000000002</v>
      </c>
      <c r="L60" s="32">
        <v>31.568049999999999</v>
      </c>
      <c r="M60" s="32">
        <v>36.525599999999997</v>
      </c>
      <c r="N60" s="32">
        <v>35.377009999999999</v>
      </c>
      <c r="O60" s="32">
        <v>34.467959999999998</v>
      </c>
      <c r="P60" s="32">
        <v>37.23771</v>
      </c>
      <c r="Q60" s="32">
        <v>40.422319999999999</v>
      </c>
      <c r="R60" s="32">
        <v>40.036349999999999</v>
      </c>
      <c r="S60" s="32">
        <v>44.252139999999997</v>
      </c>
      <c r="T60" s="32">
        <v>39.799999999999997</v>
      </c>
      <c r="U60" s="32">
        <v>45.258969999999998</v>
      </c>
      <c r="V60" s="32">
        <v>46.865090000000002</v>
      </c>
      <c r="W60" s="32">
        <v>45.412590000000002</v>
      </c>
      <c r="X60" s="32">
        <v>42.978110000000001</v>
      </c>
    </row>
    <row r="61" spans="2:24">
      <c r="B61" s="23" t="s">
        <v>24</v>
      </c>
      <c r="C61" s="23"/>
      <c r="D61" s="33">
        <v>148.26580000000001</v>
      </c>
      <c r="E61" s="33">
        <v>166.8203</v>
      </c>
      <c r="F61" s="33">
        <v>170.0916</v>
      </c>
      <c r="G61" s="33">
        <v>192.26660000000001</v>
      </c>
      <c r="H61" s="33">
        <v>182.25360000000001</v>
      </c>
      <c r="I61" s="33">
        <v>186.22239999999999</v>
      </c>
      <c r="J61" s="33">
        <v>206.33320000000001</v>
      </c>
      <c r="K61" s="33">
        <v>208.1388</v>
      </c>
      <c r="L61" s="33">
        <v>197.1978</v>
      </c>
      <c r="M61" s="33">
        <v>209.7757</v>
      </c>
      <c r="N61" s="33">
        <v>221.1626</v>
      </c>
      <c r="O61" s="33">
        <v>217.4487</v>
      </c>
      <c r="P61" s="33">
        <v>203.1738</v>
      </c>
      <c r="Q61" s="33">
        <v>210.6696</v>
      </c>
      <c r="R61" s="33">
        <v>253.85409999999999</v>
      </c>
      <c r="S61" s="33">
        <v>236.8914</v>
      </c>
      <c r="T61" s="33">
        <v>215.6883</v>
      </c>
      <c r="U61" s="33">
        <v>226.30449999999999</v>
      </c>
      <c r="V61" s="33">
        <v>235.34289999999999</v>
      </c>
      <c r="W61" s="33">
        <v>246.64179999999999</v>
      </c>
      <c r="X61" s="33">
        <v>243.77260000000001</v>
      </c>
    </row>
    <row r="62" spans="2:24">
      <c r="B62" s="20" t="s">
        <v>25</v>
      </c>
      <c r="C62" s="20"/>
      <c r="D62" s="30">
        <v>0.13700000000000001</v>
      </c>
      <c r="E62" s="30">
        <v>0.1462</v>
      </c>
      <c r="F62" s="30">
        <v>0.1512</v>
      </c>
      <c r="G62" s="30">
        <v>0.14230000000000001</v>
      </c>
      <c r="H62" s="30">
        <v>0.12839999999999999</v>
      </c>
      <c r="I62" s="30">
        <v>0.12520000000000001</v>
      </c>
      <c r="J62" s="30">
        <v>0.12959999999999999</v>
      </c>
      <c r="K62" s="30">
        <v>0.11899999999999999</v>
      </c>
      <c r="L62" s="30">
        <v>0.1179</v>
      </c>
      <c r="M62" s="30">
        <v>0.1149</v>
      </c>
      <c r="N62" s="30">
        <v>0.1138</v>
      </c>
      <c r="O62" s="30">
        <v>0.108</v>
      </c>
      <c r="P62" s="30">
        <v>0.106</v>
      </c>
      <c r="Q62" s="30">
        <v>0.10580000000000001</v>
      </c>
      <c r="R62" s="30">
        <v>0.121</v>
      </c>
      <c r="S62" s="30">
        <v>0.1066</v>
      </c>
      <c r="T62" s="30">
        <v>9.5299999999999996E-2</v>
      </c>
      <c r="U62" s="30">
        <v>9.6600000000000005E-2</v>
      </c>
      <c r="V62" s="30">
        <v>9.6799999999999997E-2</v>
      </c>
      <c r="W62" s="30">
        <v>9.1899999999999996E-2</v>
      </c>
      <c r="X62" s="30">
        <v>9.0899999999999995E-2</v>
      </c>
    </row>
    <row r="63" spans="2:24">
      <c r="B63" s="19" t="s">
        <v>26</v>
      </c>
      <c r="C63" s="19"/>
      <c r="D63" s="29">
        <v>52.554600000000001</v>
      </c>
      <c r="E63" s="29">
        <v>92.384900000000002</v>
      </c>
      <c r="F63" s="29">
        <v>85.411199999999994</v>
      </c>
      <c r="G63" s="29">
        <v>90.578699999999998</v>
      </c>
      <c r="H63" s="29">
        <v>79.734399999999994</v>
      </c>
      <c r="I63" s="29">
        <v>97.808599999999998</v>
      </c>
      <c r="J63" s="29">
        <v>112.3259</v>
      </c>
      <c r="K63" s="29">
        <v>107.8505</v>
      </c>
      <c r="L63" s="29">
        <v>91.225800000000007</v>
      </c>
      <c r="M63" s="29">
        <v>112.264</v>
      </c>
      <c r="N63" s="29">
        <v>111.5232</v>
      </c>
      <c r="O63" s="29">
        <v>116.6083</v>
      </c>
      <c r="P63" s="29">
        <v>85.271900000000002</v>
      </c>
      <c r="Q63" s="29">
        <v>104.8175</v>
      </c>
      <c r="R63" s="29">
        <v>131.66929999999999</v>
      </c>
      <c r="S63" s="29">
        <v>120.3231</v>
      </c>
      <c r="T63" s="29">
        <v>89.674000000000007</v>
      </c>
      <c r="U63" s="29">
        <v>109.5296</v>
      </c>
      <c r="V63" s="29">
        <v>96.449700000000007</v>
      </c>
      <c r="W63" s="29">
        <v>123.93600000000001</v>
      </c>
      <c r="X63" s="29">
        <v>111.6353</v>
      </c>
    </row>
    <row r="64" spans="2:24">
      <c r="B64" s="20" t="s">
        <v>27</v>
      </c>
      <c r="C64" s="20"/>
      <c r="D64" s="30">
        <v>4.8599999999999997E-2</v>
      </c>
      <c r="E64" s="30">
        <v>8.1000000000000003E-2</v>
      </c>
      <c r="F64" s="30">
        <v>7.5899999999999995E-2</v>
      </c>
      <c r="G64" s="30">
        <v>6.7000000000000004E-2</v>
      </c>
      <c r="H64" s="30">
        <v>5.62E-2</v>
      </c>
      <c r="I64" s="30">
        <v>6.5799999999999997E-2</v>
      </c>
      <c r="J64" s="30">
        <v>7.0499999999999993E-2</v>
      </c>
      <c r="K64" s="30">
        <v>6.1699999999999998E-2</v>
      </c>
      <c r="L64" s="30">
        <v>5.45E-2</v>
      </c>
      <c r="M64" s="30">
        <v>6.1499999999999999E-2</v>
      </c>
      <c r="N64" s="30">
        <v>5.74E-2</v>
      </c>
      <c r="O64" s="30">
        <v>5.79E-2</v>
      </c>
      <c r="P64" s="30">
        <v>4.4499999999999998E-2</v>
      </c>
      <c r="Q64" s="30">
        <v>5.2600000000000001E-2</v>
      </c>
      <c r="R64" s="30">
        <v>6.2799999999999995E-2</v>
      </c>
      <c r="S64" s="30">
        <v>5.4100000000000002E-2</v>
      </c>
      <c r="T64" s="30">
        <v>3.9600000000000003E-2</v>
      </c>
      <c r="U64" s="30">
        <v>4.6800000000000001E-2</v>
      </c>
      <c r="V64" s="30">
        <v>3.9699999999999999E-2</v>
      </c>
      <c r="W64" s="30">
        <v>4.6199999999999998E-2</v>
      </c>
      <c r="X64" s="30">
        <v>4.1599999999999998E-2</v>
      </c>
    </row>
    <row r="65" spans="2:24">
      <c r="B65" s="20" t="s">
        <v>17</v>
      </c>
      <c r="C65" s="20"/>
      <c r="D65" s="30">
        <v>0.2051</v>
      </c>
      <c r="E65" s="30">
        <v>0.84150000000000003</v>
      </c>
      <c r="F65" s="30">
        <v>0.38</v>
      </c>
      <c r="G65" s="30">
        <v>0.45989999999999998</v>
      </c>
      <c r="H65" s="30">
        <v>0.51719999999999999</v>
      </c>
      <c r="I65" s="30">
        <v>5.8700000000000002E-2</v>
      </c>
      <c r="J65" s="30">
        <v>0.31509999999999999</v>
      </c>
      <c r="K65" s="30">
        <v>0.19070000000000001</v>
      </c>
      <c r="L65" s="30">
        <v>0.14410000000000001</v>
      </c>
      <c r="M65" s="30">
        <v>0.14779999999999999</v>
      </c>
      <c r="N65" s="30">
        <v>-7.1000000000000004E-3</v>
      </c>
      <c r="O65" s="30">
        <v>8.1199999999999994E-2</v>
      </c>
      <c r="P65" s="30">
        <v>-6.5299999999999997E-2</v>
      </c>
      <c r="Q65" s="30">
        <v>-6.6299999999999998E-2</v>
      </c>
      <c r="R65" s="30">
        <v>0.18060000000000001</v>
      </c>
      <c r="S65" s="30">
        <v>3.1899999999999998E-2</v>
      </c>
      <c r="T65" s="30">
        <v>5.16E-2</v>
      </c>
      <c r="U65" s="30">
        <v>4.4999999999999998E-2</v>
      </c>
      <c r="V65" s="30">
        <v>-0.26750000000000002</v>
      </c>
      <c r="W65" s="30">
        <v>0.03</v>
      </c>
      <c r="X65" s="30">
        <v>0.24490000000000001</v>
      </c>
    </row>
    <row r="66" spans="2:24">
      <c r="B66" s="21" t="s">
        <v>28</v>
      </c>
      <c r="C66" s="2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2:24">
      <c r="B67" s="22" t="s">
        <v>19</v>
      </c>
      <c r="C67" s="22"/>
      <c r="D67" s="32">
        <v>65.879750000000001</v>
      </c>
      <c r="E67" s="32">
        <v>89.916629999999998</v>
      </c>
      <c r="F67" s="32">
        <v>90.812430000000006</v>
      </c>
      <c r="G67" s="32">
        <v>106.86772000000001</v>
      </c>
      <c r="H67" s="32">
        <v>97.494259999999997</v>
      </c>
      <c r="I67" s="32">
        <v>107.39948</v>
      </c>
      <c r="J67" s="32">
        <v>113.40085000000001</v>
      </c>
      <c r="K67" s="32">
        <v>121.92057</v>
      </c>
      <c r="L67" s="32">
        <v>100.75514</v>
      </c>
      <c r="M67" s="32">
        <v>118.67299</v>
      </c>
      <c r="N67" s="32">
        <v>120.95084</v>
      </c>
      <c r="O67" s="32">
        <v>122.2186</v>
      </c>
      <c r="P67" s="32">
        <v>103.43237999999999</v>
      </c>
      <c r="Q67" s="32">
        <v>114.69295</v>
      </c>
      <c r="R67" s="32">
        <v>141.90791999999999</v>
      </c>
      <c r="S67" s="32">
        <v>134.59044</v>
      </c>
      <c r="T67" s="32">
        <v>101.58</v>
      </c>
      <c r="U67" s="32">
        <v>113.52345</v>
      </c>
      <c r="V67" s="32">
        <v>110.0104</v>
      </c>
      <c r="W67" s="32">
        <v>138.39338000000001</v>
      </c>
      <c r="X67" s="32">
        <v>129.22585000000001</v>
      </c>
    </row>
    <row r="68" spans="2:24">
      <c r="B68" s="22" t="s">
        <v>20</v>
      </c>
      <c r="C68" s="22"/>
      <c r="D68" s="32">
        <v>21.71105</v>
      </c>
      <c r="E68" s="32">
        <v>46.852490000000003</v>
      </c>
      <c r="F68" s="32">
        <v>43.311549999999997</v>
      </c>
      <c r="G68" s="32">
        <v>51.51614</v>
      </c>
      <c r="H68" s="32">
        <v>37.903030000000001</v>
      </c>
      <c r="I68" s="32">
        <v>44.771720000000002</v>
      </c>
      <c r="J68" s="32">
        <v>46.209490000000002</v>
      </c>
      <c r="K68" s="32">
        <v>48.007739999999998</v>
      </c>
      <c r="L68" s="32">
        <v>31.627839999999999</v>
      </c>
      <c r="M68" s="32">
        <v>45.560299999999998</v>
      </c>
      <c r="N68" s="32">
        <v>47.78396</v>
      </c>
      <c r="O68" s="32">
        <v>43.235500000000002</v>
      </c>
      <c r="P68" s="32">
        <v>24.68</v>
      </c>
      <c r="Q68" s="32"/>
      <c r="R68" s="32"/>
      <c r="S68" s="32"/>
      <c r="T68" s="32"/>
      <c r="U68" s="32"/>
      <c r="V68" s="32"/>
      <c r="W68" s="32"/>
      <c r="X68" s="32"/>
    </row>
    <row r="69" spans="2:24">
      <c r="B69" s="22" t="s">
        <v>21</v>
      </c>
      <c r="C69" s="22"/>
      <c r="D69" s="32">
        <v>44.168700000000001</v>
      </c>
      <c r="E69" s="32">
        <v>43.064140000000002</v>
      </c>
      <c r="F69" s="32">
        <v>47.500880000000002</v>
      </c>
      <c r="G69" s="32">
        <v>55.351579999999998</v>
      </c>
      <c r="H69" s="32">
        <v>59.591230000000003</v>
      </c>
      <c r="I69" s="32">
        <v>62.627760000000002</v>
      </c>
      <c r="J69" s="32">
        <v>67.191360000000003</v>
      </c>
      <c r="K69" s="32">
        <v>73.91283</v>
      </c>
      <c r="L69" s="32">
        <v>69.127300000000005</v>
      </c>
      <c r="M69" s="32">
        <v>73.112690000000001</v>
      </c>
      <c r="N69" s="32">
        <v>73.166880000000006</v>
      </c>
      <c r="O69" s="32">
        <v>78.983099999999993</v>
      </c>
      <c r="P69" s="32">
        <v>78.752380000000002</v>
      </c>
      <c r="Q69" s="32"/>
      <c r="R69" s="32"/>
      <c r="S69" s="32"/>
      <c r="T69" s="32"/>
      <c r="U69" s="32"/>
      <c r="V69" s="32"/>
      <c r="W69" s="32"/>
      <c r="X69" s="32"/>
    </row>
    <row r="70" spans="2:24">
      <c r="B70" s="22" t="s">
        <v>22</v>
      </c>
      <c r="C70" s="22"/>
      <c r="D70" s="32">
        <v>-5.1947000000000001</v>
      </c>
      <c r="E70" s="32">
        <v>3.78064</v>
      </c>
      <c r="F70" s="32">
        <v>-1.00518</v>
      </c>
      <c r="G70" s="32">
        <v>-8.8726699999999994</v>
      </c>
      <c r="H70" s="32">
        <v>-9.6243099999999995</v>
      </c>
      <c r="I70" s="32">
        <v>-2.4342199999999998</v>
      </c>
      <c r="J70" s="32">
        <v>5.3562000000000003</v>
      </c>
      <c r="K70" s="32">
        <v>-5.2573999999999996</v>
      </c>
      <c r="L70" s="32">
        <v>-0.98987999999999998</v>
      </c>
      <c r="M70" s="32">
        <v>0.58438000000000001</v>
      </c>
      <c r="N70" s="32">
        <v>-0.38492999999999999</v>
      </c>
      <c r="O70" s="32">
        <v>2.3616899999999998</v>
      </c>
      <c r="P70" s="32">
        <v>-8.4917700000000007</v>
      </c>
      <c r="Q70" s="32">
        <v>-1.4873099999999999</v>
      </c>
      <c r="R70" s="32">
        <v>-6.7309999999999995E-2</v>
      </c>
      <c r="S70" s="32">
        <v>-6.6671800000000001</v>
      </c>
      <c r="T70" s="32">
        <v>-4.75</v>
      </c>
      <c r="U70" s="32">
        <v>1.88558</v>
      </c>
      <c r="V70" s="32">
        <v>-5.9715800000000003</v>
      </c>
      <c r="W70" s="32">
        <v>-7.0815799999999998</v>
      </c>
      <c r="X70" s="32">
        <v>-8.4479699999999998</v>
      </c>
    </row>
    <row r="71" spans="2:24">
      <c r="B71" s="22" t="s">
        <v>23</v>
      </c>
      <c r="C71" s="22"/>
      <c r="D71" s="32">
        <v>-8.0822000000000003</v>
      </c>
      <c r="E71" s="32">
        <v>-1.3124199999999999</v>
      </c>
      <c r="F71" s="32">
        <v>-4.3960900000000001</v>
      </c>
      <c r="G71" s="32">
        <v>-7.4646600000000003</v>
      </c>
      <c r="H71" s="32">
        <v>-8.1355299999999993</v>
      </c>
      <c r="I71" s="32">
        <v>-7.1566999999999998</v>
      </c>
      <c r="J71" s="32">
        <v>-6.4310999999999998</v>
      </c>
      <c r="K71" s="32">
        <v>-8.8126099999999994</v>
      </c>
      <c r="L71" s="32">
        <v>-8.5394199999999998</v>
      </c>
      <c r="M71" s="32">
        <v>-6.9933699999999996</v>
      </c>
      <c r="N71" s="32">
        <v>-9.0427599999999995</v>
      </c>
      <c r="O71" s="32">
        <v>-7.9719800000000003</v>
      </c>
      <c r="P71" s="32">
        <v>-9.6687100000000008</v>
      </c>
      <c r="Q71" s="32">
        <v>-8.3880999999999997</v>
      </c>
      <c r="R71" s="32">
        <v>-10.171329999999999</v>
      </c>
      <c r="S71" s="32">
        <v>-7.6001599999999998</v>
      </c>
      <c r="T71" s="32">
        <v>-7.16</v>
      </c>
      <c r="U71" s="32">
        <v>-5.87941</v>
      </c>
      <c r="V71" s="32">
        <v>-7.5891500000000001</v>
      </c>
      <c r="W71" s="32">
        <v>-7.3718399999999997</v>
      </c>
      <c r="X71" s="32">
        <v>-9.1425599999999996</v>
      </c>
    </row>
    <row r="72" spans="2:24">
      <c r="B72" s="23" t="s">
        <v>29</v>
      </c>
      <c r="C72" s="23"/>
      <c r="D72" s="33">
        <v>74.13</v>
      </c>
      <c r="E72" s="33">
        <v>112.9776</v>
      </c>
      <c r="F72" s="33">
        <v>105.0403</v>
      </c>
      <c r="G72" s="33">
        <v>110.7316</v>
      </c>
      <c r="H72" s="33">
        <v>96.972099999999998</v>
      </c>
      <c r="I72" s="33">
        <v>113.61360000000001</v>
      </c>
      <c r="J72" s="33">
        <v>126.0771</v>
      </c>
      <c r="K72" s="33">
        <v>123.2551</v>
      </c>
      <c r="L72" s="33">
        <v>105.3413</v>
      </c>
      <c r="M72" s="33">
        <v>125.6664</v>
      </c>
      <c r="N72" s="33">
        <v>124.81285</v>
      </c>
      <c r="O72" s="33">
        <v>129.19131999999999</v>
      </c>
      <c r="P72" s="33">
        <v>97.681799999999996</v>
      </c>
      <c r="Q72" s="33">
        <v>117.2897</v>
      </c>
      <c r="R72" s="33">
        <v>144.07900000000001</v>
      </c>
      <c r="S72" s="33">
        <v>132.2927</v>
      </c>
      <c r="T72" s="33">
        <v>101.4294</v>
      </c>
      <c r="U72" s="33">
        <v>121.24496000000001</v>
      </c>
      <c r="V72" s="33"/>
      <c r="W72" s="33">
        <v>139.51174</v>
      </c>
      <c r="X72" s="33">
        <v>121.85395</v>
      </c>
    </row>
    <row r="73" spans="2:24">
      <c r="B73" s="20" t="s">
        <v>30</v>
      </c>
      <c r="C73" s="20"/>
      <c r="D73" s="30">
        <v>6.8500000000000005E-2</v>
      </c>
      <c r="E73" s="30">
        <v>9.9000000000000005E-2</v>
      </c>
      <c r="F73" s="30">
        <v>9.3399999999999997E-2</v>
      </c>
      <c r="G73" s="30">
        <v>8.1900000000000001E-2</v>
      </c>
      <c r="H73" s="30">
        <v>6.83E-2</v>
      </c>
      <c r="I73" s="30">
        <v>7.6399999999999996E-2</v>
      </c>
      <c r="J73" s="30">
        <v>7.9200000000000007E-2</v>
      </c>
      <c r="K73" s="30">
        <v>7.0499999999999993E-2</v>
      </c>
      <c r="L73" s="30">
        <v>6.3E-2</v>
      </c>
      <c r="M73" s="30">
        <v>6.8900000000000003E-2</v>
      </c>
      <c r="N73" s="30">
        <v>6.4199999999999993E-2</v>
      </c>
      <c r="O73" s="30">
        <v>6.4199999999999993E-2</v>
      </c>
      <c r="P73" s="30">
        <v>5.0999999999999997E-2</v>
      </c>
      <c r="Q73" s="30">
        <v>5.8900000000000001E-2</v>
      </c>
      <c r="R73" s="30">
        <v>6.8699999999999997E-2</v>
      </c>
      <c r="S73" s="30">
        <v>5.9499999999999997E-2</v>
      </c>
      <c r="T73" s="30">
        <v>4.48E-2</v>
      </c>
      <c r="U73" s="30">
        <v>5.1799999999999999E-2</v>
      </c>
      <c r="V73" s="30"/>
      <c r="W73" s="30">
        <v>5.1999999999999998E-2</v>
      </c>
      <c r="X73" s="30">
        <v>4.5400000000000003E-2</v>
      </c>
    </row>
    <row r="74" spans="2:24">
      <c r="B74" s="23" t="s">
        <v>31</v>
      </c>
      <c r="C74" s="23"/>
      <c r="D74" s="33">
        <v>58.857900000000001</v>
      </c>
      <c r="E74" s="33">
        <v>102.2471</v>
      </c>
      <c r="F74" s="33">
        <v>141.15790000000001</v>
      </c>
      <c r="G74" s="33">
        <v>72.758899999999997</v>
      </c>
      <c r="H74" s="33">
        <v>98.780199999999994</v>
      </c>
      <c r="I74" s="33">
        <v>97.138900000000007</v>
      </c>
      <c r="J74" s="33">
        <v>117.01949999999999</v>
      </c>
      <c r="K74" s="33">
        <v>48.811700000000002</v>
      </c>
      <c r="L74" s="33">
        <v>103.3287</v>
      </c>
      <c r="M74" s="33">
        <v>117.7508</v>
      </c>
      <c r="N74" s="33">
        <v>126.2573</v>
      </c>
      <c r="O74" s="33">
        <v>92.034899999999993</v>
      </c>
      <c r="P74" s="33">
        <v>93.316199999999995</v>
      </c>
      <c r="Q74" s="33">
        <v>118.0282</v>
      </c>
      <c r="R74" s="33">
        <v>154.93770000000001</v>
      </c>
      <c r="S74" s="33">
        <v>97.725700000000003</v>
      </c>
      <c r="T74" s="33">
        <v>109.26819999999999</v>
      </c>
      <c r="U74" s="33">
        <v>127.4007</v>
      </c>
      <c r="V74" s="33">
        <v>116.3385</v>
      </c>
      <c r="W74" s="33">
        <v>103.00369999999999</v>
      </c>
      <c r="X74" s="33">
        <v>164.47020000000001</v>
      </c>
    </row>
    <row r="75" spans="2:24">
      <c r="B75" s="19" t="s">
        <v>7</v>
      </c>
      <c r="C75" s="19"/>
      <c r="D75" s="29">
        <v>44.106299999999997</v>
      </c>
      <c r="E75" s="29">
        <v>75.219700000000003</v>
      </c>
      <c r="F75" s="29">
        <v>107.9169</v>
      </c>
      <c r="G75" s="29">
        <v>17.514900000000001</v>
      </c>
      <c r="H75" s="29">
        <v>72.179400000000001</v>
      </c>
      <c r="I75" s="29">
        <v>66.092299999999994</v>
      </c>
      <c r="J75" s="29">
        <v>83.086200000000005</v>
      </c>
      <c r="K75" s="29">
        <v>77.526899999999998</v>
      </c>
      <c r="L75" s="29">
        <v>76.672300000000007</v>
      </c>
      <c r="M75" s="29">
        <v>87.771100000000004</v>
      </c>
      <c r="N75" s="29">
        <v>93.754499999999993</v>
      </c>
      <c r="O75" s="29">
        <v>45.185099999999998</v>
      </c>
      <c r="P75" s="29">
        <v>71.515500000000003</v>
      </c>
      <c r="Q75" s="29">
        <v>88.135900000000007</v>
      </c>
      <c r="R75" s="29">
        <v>118.8974</v>
      </c>
      <c r="S75" s="29">
        <v>69.996700000000004</v>
      </c>
      <c r="T75" s="29">
        <v>82.428200000000004</v>
      </c>
      <c r="U75" s="29">
        <v>93.998699999999999</v>
      </c>
      <c r="V75" s="29">
        <v>87.951599999999999</v>
      </c>
      <c r="W75" s="29">
        <v>87.777299999999997</v>
      </c>
      <c r="X75" s="29">
        <v>125.532</v>
      </c>
    </row>
    <row r="76" spans="2:24">
      <c r="B76" s="20" t="s">
        <v>32</v>
      </c>
      <c r="C76" s="20"/>
      <c r="D76" s="30">
        <v>4.0800000000000003E-2</v>
      </c>
      <c r="E76" s="30">
        <v>6.59E-2</v>
      </c>
      <c r="F76" s="30">
        <v>9.5899999999999999E-2</v>
      </c>
      <c r="G76" s="30">
        <v>1.2999999999999999E-2</v>
      </c>
      <c r="H76" s="30">
        <v>5.0799999999999998E-2</v>
      </c>
      <c r="I76" s="30">
        <v>4.4400000000000002E-2</v>
      </c>
      <c r="J76" s="30">
        <v>5.2200000000000003E-2</v>
      </c>
      <c r="K76" s="30">
        <v>4.4299999999999999E-2</v>
      </c>
      <c r="L76" s="30">
        <v>4.58E-2</v>
      </c>
      <c r="M76" s="30">
        <v>4.8099999999999997E-2</v>
      </c>
      <c r="N76" s="30">
        <v>4.8300000000000003E-2</v>
      </c>
      <c r="O76" s="30">
        <v>2.24E-2</v>
      </c>
      <c r="P76" s="30">
        <v>3.73E-2</v>
      </c>
      <c r="Q76" s="30">
        <v>4.4299999999999999E-2</v>
      </c>
      <c r="R76" s="30">
        <v>5.67E-2</v>
      </c>
      <c r="S76" s="30">
        <v>3.15E-2</v>
      </c>
      <c r="T76" s="30">
        <v>3.6400000000000002E-2</v>
      </c>
      <c r="U76" s="30">
        <v>4.0099999999999997E-2</v>
      </c>
      <c r="V76" s="30">
        <v>3.6200000000000003E-2</v>
      </c>
      <c r="W76" s="30">
        <v>3.27E-2</v>
      </c>
      <c r="X76" s="30">
        <v>4.6800000000000001E-2</v>
      </c>
    </row>
    <row r="77" spans="2:24">
      <c r="B77" s="20" t="s">
        <v>17</v>
      </c>
      <c r="C77" s="20"/>
      <c r="D77" s="30">
        <v>3.8699999999999998E-2</v>
      </c>
      <c r="E77" s="30">
        <v>1.6052999999999999</v>
      </c>
      <c r="F77" s="30">
        <v>1.0731999999999999</v>
      </c>
      <c r="G77" s="30">
        <v>-0.60560000000000003</v>
      </c>
      <c r="H77" s="30">
        <v>0.63649999999999995</v>
      </c>
      <c r="I77" s="30">
        <v>-0.12130000000000001</v>
      </c>
      <c r="J77" s="30">
        <v>-0.2301</v>
      </c>
      <c r="K77" s="30">
        <v>3.4262999999999999</v>
      </c>
      <c r="L77" s="30">
        <v>6.2199999999999998E-2</v>
      </c>
      <c r="M77" s="30">
        <v>0.32800000000000001</v>
      </c>
      <c r="N77" s="30">
        <v>0.12839999999999999</v>
      </c>
      <c r="O77" s="30">
        <v>-0.41720000000000002</v>
      </c>
      <c r="P77" s="30">
        <v>-6.7299999999999999E-2</v>
      </c>
      <c r="Q77" s="30">
        <v>4.1999999999999997E-3</v>
      </c>
      <c r="R77" s="30">
        <v>0.26819999999999999</v>
      </c>
      <c r="S77" s="30">
        <v>0.54910000000000003</v>
      </c>
      <c r="T77" s="30">
        <v>0.15260000000000001</v>
      </c>
      <c r="U77" s="30">
        <v>6.6500000000000004E-2</v>
      </c>
      <c r="V77" s="30">
        <v>-0.26029999999999998</v>
      </c>
      <c r="W77" s="30">
        <v>0.254</v>
      </c>
      <c r="X77" s="30">
        <v>0.52290000000000003</v>
      </c>
    </row>
    <row r="78" spans="2:24">
      <c r="B78" s="24" t="s">
        <v>9</v>
      </c>
      <c r="C78" s="24"/>
      <c r="D78" s="34">
        <v>44.703699999999998</v>
      </c>
      <c r="E78" s="34">
        <v>75.975899999999996</v>
      </c>
      <c r="F78" s="34">
        <v>107.3468</v>
      </c>
      <c r="G78" s="34">
        <v>17.448399999999999</v>
      </c>
      <c r="H78" s="34">
        <v>72.366500000000002</v>
      </c>
      <c r="I78" s="34">
        <v>66.493300000000005</v>
      </c>
      <c r="J78" s="34">
        <v>83.428799999999995</v>
      </c>
      <c r="K78" s="34">
        <v>77.856200000000001</v>
      </c>
      <c r="L78" s="34">
        <v>76.897900000000007</v>
      </c>
      <c r="M78" s="34">
        <v>88.011099999999999</v>
      </c>
      <c r="N78" s="34">
        <v>93.988</v>
      </c>
      <c r="O78" s="34">
        <v>45.355400000000003</v>
      </c>
      <c r="P78" s="34">
        <v>71.760999999999996</v>
      </c>
      <c r="Q78" s="34">
        <v>88.4268</v>
      </c>
      <c r="R78" s="34">
        <v>118.9269</v>
      </c>
      <c r="S78" s="34">
        <v>70.111199999999997</v>
      </c>
      <c r="T78" s="34">
        <v>82.473200000000006</v>
      </c>
      <c r="U78" s="34">
        <v>94.248699999999999</v>
      </c>
      <c r="V78" s="34">
        <v>88.145899999999997</v>
      </c>
      <c r="W78" s="34">
        <v>87.985100000000003</v>
      </c>
      <c r="X78" s="34">
        <v>125.87130000000001</v>
      </c>
    </row>
    <row r="79" spans="2:24">
      <c r="B79" s="18"/>
      <c r="C79" s="1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</row>
    <row r="80" spans="2:24">
      <c r="B80" s="23" t="s">
        <v>33</v>
      </c>
      <c r="C80" s="23"/>
      <c r="D80" s="33">
        <v>366.05270000000002</v>
      </c>
      <c r="E80" s="33">
        <v>154.74959999999999</v>
      </c>
      <c r="F80" s="33">
        <v>-104.54049999999999</v>
      </c>
      <c r="G80" s="33">
        <v>315.83839999999998</v>
      </c>
      <c r="H80" s="33">
        <v>-85.899199999999993</v>
      </c>
      <c r="I80" s="33">
        <v>57.0443</v>
      </c>
      <c r="J80" s="33">
        <v>101.28489999999999</v>
      </c>
      <c r="K80" s="33">
        <v>520.29089999999997</v>
      </c>
      <c r="L80" s="33">
        <v>384.29340000000002</v>
      </c>
      <c r="M80" s="33">
        <v>1.1299999999999999E-2</v>
      </c>
      <c r="N80" s="33">
        <v>293.77409999999998</v>
      </c>
      <c r="O80" s="33">
        <v>5.0724</v>
      </c>
      <c r="P80" s="33">
        <v>-244.3561</v>
      </c>
      <c r="Q80" s="33">
        <v>492.67200000000003</v>
      </c>
      <c r="R80" s="33">
        <v>-551.37969999999996</v>
      </c>
      <c r="S80" s="33">
        <v>716.82629999999995</v>
      </c>
      <c r="T80" s="33">
        <v>28.417000000000002</v>
      </c>
      <c r="U80" s="33">
        <v>-162.7405</v>
      </c>
      <c r="V80" s="33">
        <v>500.50220000000002</v>
      </c>
      <c r="W80" s="33">
        <v>268.2808</v>
      </c>
      <c r="X80" s="33">
        <v>-504.61779999999999</v>
      </c>
    </row>
    <row r="81" spans="2:24">
      <c r="B81" s="22" t="s">
        <v>34</v>
      </c>
      <c r="C81" s="22"/>
      <c r="D81" s="32">
        <v>21.575399999999998</v>
      </c>
      <c r="E81" s="32">
        <v>20.592700000000001</v>
      </c>
      <c r="F81" s="32">
        <v>19.629100000000001</v>
      </c>
      <c r="G81" s="32">
        <v>20.152899999999999</v>
      </c>
      <c r="H81" s="32">
        <v>17.2377</v>
      </c>
      <c r="I81" s="32">
        <v>15.805</v>
      </c>
      <c r="J81" s="32">
        <v>13.751200000000001</v>
      </c>
      <c r="K81" s="32">
        <v>15.4046</v>
      </c>
      <c r="L81" s="32">
        <v>14.115500000000001</v>
      </c>
      <c r="M81" s="32">
        <v>13.4024</v>
      </c>
      <c r="N81" s="32">
        <v>13.28965</v>
      </c>
      <c r="O81" s="32">
        <v>12.583019999999999</v>
      </c>
      <c r="P81" s="32">
        <v>12.4099</v>
      </c>
      <c r="Q81" s="32">
        <v>12.472200000000001</v>
      </c>
      <c r="R81" s="32">
        <v>12.409700000000001</v>
      </c>
      <c r="S81" s="32">
        <v>11.9696</v>
      </c>
      <c r="T81" s="32">
        <v>11.7554</v>
      </c>
      <c r="U81" s="32">
        <v>11.71536</v>
      </c>
      <c r="V81" s="32"/>
      <c r="W81" s="32">
        <v>15.57574</v>
      </c>
      <c r="X81" s="32">
        <v>10.21865</v>
      </c>
    </row>
    <row r="82" spans="2:24">
      <c r="B82" s="25" t="s">
        <v>35</v>
      </c>
      <c r="C82" s="25"/>
      <c r="D82" s="35">
        <v>-62.0229</v>
      </c>
      <c r="E82" s="35">
        <v>-81.268000000000001</v>
      </c>
      <c r="F82" s="35">
        <v>9.2969000000000008</v>
      </c>
      <c r="G82" s="35">
        <v>-82.463899999999995</v>
      </c>
      <c r="H82" s="35">
        <v>-26.966699999999999</v>
      </c>
      <c r="I82" s="35">
        <v>-32.712200000000003</v>
      </c>
      <c r="J82" s="35">
        <v>0.19950000000000001</v>
      </c>
      <c r="K82" s="35">
        <v>-38.804000000000002</v>
      </c>
      <c r="L82" s="35">
        <v>-229.3999</v>
      </c>
      <c r="M82" s="35">
        <v>-3.1865999999999999</v>
      </c>
      <c r="N82" s="35">
        <v>31.200500000000002</v>
      </c>
      <c r="O82" s="35">
        <v>-7.7446999999999999</v>
      </c>
      <c r="P82" s="35">
        <v>62.393900000000002</v>
      </c>
      <c r="Q82" s="35">
        <v>-15.2057</v>
      </c>
      <c r="R82" s="35">
        <v>-63.948300000000003</v>
      </c>
      <c r="S82" s="35">
        <v>-100.21769999999999</v>
      </c>
      <c r="T82" s="35">
        <v>-10.7879</v>
      </c>
      <c r="U82" s="35">
        <v>24.2685</v>
      </c>
      <c r="V82" s="35">
        <v>-34.740299999999998</v>
      </c>
      <c r="W82" s="35">
        <v>-95.919399999999996</v>
      </c>
      <c r="X82" s="35">
        <v>-178.0813</v>
      </c>
    </row>
    <row r="83" spans="2:24">
      <c r="B83" s="22" t="s">
        <v>36</v>
      </c>
      <c r="C83" s="22"/>
      <c r="D83" s="32">
        <v>9.5662000000000003</v>
      </c>
      <c r="E83" s="32">
        <v>25.411799999999999</v>
      </c>
      <c r="F83" s="32">
        <v>38.4833</v>
      </c>
      <c r="G83" s="32">
        <v>4.6885000000000003</v>
      </c>
      <c r="H83" s="32">
        <v>0.96579999999999999</v>
      </c>
      <c r="I83" s="32">
        <v>7.9341999999999997</v>
      </c>
      <c r="J83" s="32">
        <v>3.2018</v>
      </c>
      <c r="K83" s="32">
        <v>18.465199999999999</v>
      </c>
      <c r="L83" s="32">
        <v>3.9748000000000001</v>
      </c>
      <c r="M83" s="32">
        <v>4.0445000000000002</v>
      </c>
      <c r="N83" s="32">
        <v>12.004899999999999</v>
      </c>
      <c r="O83" s="32">
        <v>0.8306</v>
      </c>
      <c r="P83" s="32">
        <v>3.2631999999999999</v>
      </c>
      <c r="Q83" s="32">
        <v>5.4141000000000004</v>
      </c>
      <c r="R83" s="32">
        <v>25.1174</v>
      </c>
      <c r="S83" s="32">
        <v>15.3223</v>
      </c>
      <c r="T83" s="32">
        <v>1.7641</v>
      </c>
      <c r="U83" s="32">
        <v>3.3351999999999999</v>
      </c>
      <c r="V83" s="32">
        <v>0.24740000000000001</v>
      </c>
      <c r="W83" s="32">
        <v>2.5167000000000002</v>
      </c>
      <c r="X83" s="32">
        <v>1.2093</v>
      </c>
    </row>
    <row r="84" spans="2:24">
      <c r="B84" s="26" t="s">
        <v>37</v>
      </c>
      <c r="C84" s="26"/>
      <c r="D84" s="36">
        <v>-4.3799999999999999E-2</v>
      </c>
      <c r="E84" s="36">
        <v>-32.344299999999997</v>
      </c>
      <c r="F84" s="36">
        <v>5.6942000000000004</v>
      </c>
      <c r="G84" s="36">
        <v>-107.9682</v>
      </c>
      <c r="H84" s="36">
        <v>-6.7900000000000002E-2</v>
      </c>
      <c r="I84" s="36">
        <v>-31.6325</v>
      </c>
      <c r="J84" s="36">
        <v>-6.7900000000000002E-2</v>
      </c>
      <c r="K84" s="36">
        <v>-6.7900000000000002E-2</v>
      </c>
      <c r="L84" s="36">
        <v>-6.7900000000000002E-2</v>
      </c>
      <c r="M84" s="36">
        <v>-5.8537999999999997</v>
      </c>
      <c r="N84" s="36">
        <v>-6.7900000000000002E-2</v>
      </c>
      <c r="O84" s="36">
        <v>-262.59160000000003</v>
      </c>
      <c r="P84" s="36">
        <v>-6.7900000000000002E-2</v>
      </c>
      <c r="Q84" s="36">
        <v>-3.2603</v>
      </c>
      <c r="R84" s="36">
        <v>-9.5200000000000007E-2</v>
      </c>
      <c r="S84" s="36">
        <v>-100.0104</v>
      </c>
      <c r="T84" s="36">
        <v>-0.3947</v>
      </c>
      <c r="U84" s="36">
        <v>-77.620699999999999</v>
      </c>
      <c r="V84" s="36">
        <v>-0.29409999999999997</v>
      </c>
      <c r="W84" s="36">
        <v>-4.2568000000000001</v>
      </c>
      <c r="X84" s="36">
        <v>-1.7062999999999999</v>
      </c>
    </row>
    <row r="85" spans="2:24">
      <c r="B85" s="18"/>
      <c r="C85" s="1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</row>
    <row r="86" spans="2:24">
      <c r="B86" s="23" t="s">
        <v>38</v>
      </c>
      <c r="C86" s="23"/>
      <c r="D86" s="33">
        <v>2811.0488</v>
      </c>
      <c r="E86" s="33">
        <v>2925.9892</v>
      </c>
      <c r="F86" s="33">
        <v>2944.0839000000001</v>
      </c>
      <c r="G86" s="33">
        <v>3119.1320999999998</v>
      </c>
      <c r="H86" s="33">
        <v>3056.9249</v>
      </c>
      <c r="I86" s="33">
        <v>3230.8593999999998</v>
      </c>
      <c r="J86" s="33">
        <v>3515.5962</v>
      </c>
      <c r="K86" s="33">
        <v>3746.5717</v>
      </c>
      <c r="L86" s="33">
        <v>3924.1363999999999</v>
      </c>
      <c r="M86" s="33">
        <v>4020.9584</v>
      </c>
      <c r="N86" s="33">
        <v>4350.8077000000003</v>
      </c>
      <c r="O86" s="33">
        <v>4108.4759000000004</v>
      </c>
      <c r="P86" s="33">
        <v>4081.6799000000001</v>
      </c>
      <c r="Q86" s="33">
        <v>4646.107</v>
      </c>
      <c r="R86" s="33">
        <v>4686.0569999999998</v>
      </c>
      <c r="S86" s="33">
        <v>4681.8445000000002</v>
      </c>
      <c r="T86" s="33">
        <v>4742.0010000000002</v>
      </c>
      <c r="U86" s="33">
        <v>4549.9431999999997</v>
      </c>
      <c r="V86" s="33">
        <v>4944.8176999999996</v>
      </c>
      <c r="W86" s="33">
        <v>5220.0808999999999</v>
      </c>
      <c r="X86" s="33">
        <v>4835.1558000000005</v>
      </c>
    </row>
    <row r="87" spans="2:24">
      <c r="B87" s="25" t="s">
        <v>39</v>
      </c>
      <c r="C87" s="25"/>
      <c r="D87" s="35">
        <v>1640.1923999999999</v>
      </c>
      <c r="E87" s="35">
        <v>1679.4305999999999</v>
      </c>
      <c r="F87" s="35">
        <v>1585.6621</v>
      </c>
      <c r="G87" s="35">
        <v>1845.5550000000001</v>
      </c>
      <c r="H87" s="35">
        <v>1764.1288999999999</v>
      </c>
      <c r="I87" s="35">
        <v>1854.8397</v>
      </c>
      <c r="J87" s="35">
        <v>2057.4533999999999</v>
      </c>
      <c r="K87" s="35">
        <v>2205.6302000000001</v>
      </c>
      <c r="L87" s="35">
        <v>2306.5160000000001</v>
      </c>
      <c r="M87" s="35">
        <v>2322.8885</v>
      </c>
      <c r="N87" s="35">
        <v>2558.8051</v>
      </c>
      <c r="O87" s="35">
        <v>2480.5594999999998</v>
      </c>
      <c r="P87" s="35">
        <v>2382.1725000000001</v>
      </c>
      <c r="Q87" s="35">
        <v>2856.7613999999999</v>
      </c>
      <c r="R87" s="35">
        <v>2646.6635999999999</v>
      </c>
      <c r="S87" s="35">
        <v>2696.3</v>
      </c>
      <c r="T87" s="35">
        <v>2751.2984999999999</v>
      </c>
      <c r="U87" s="35">
        <v>2473.9928</v>
      </c>
      <c r="V87" s="35">
        <v>2780.6869000000002</v>
      </c>
      <c r="W87" s="35">
        <v>2983.8316</v>
      </c>
      <c r="X87" s="35">
        <v>2550.9209000000001</v>
      </c>
    </row>
    <row r="88" spans="2:24">
      <c r="B88" s="25" t="s">
        <v>40</v>
      </c>
      <c r="C88" s="25"/>
      <c r="D88" s="35">
        <v>1170.8563999999999</v>
      </c>
      <c r="E88" s="35">
        <v>1246.5587</v>
      </c>
      <c r="F88" s="35">
        <v>1358.4218000000001</v>
      </c>
      <c r="G88" s="35">
        <v>1273.5771</v>
      </c>
      <c r="H88" s="35">
        <v>1292.796</v>
      </c>
      <c r="I88" s="35">
        <v>1376.0197000000001</v>
      </c>
      <c r="J88" s="35">
        <v>1458.1428000000001</v>
      </c>
      <c r="K88" s="35">
        <v>1540.9416000000001</v>
      </c>
      <c r="L88" s="35">
        <v>1617.6204</v>
      </c>
      <c r="M88" s="35">
        <v>1698.0699</v>
      </c>
      <c r="N88" s="35">
        <v>1792.0027</v>
      </c>
      <c r="O88" s="35">
        <v>1627.9164000000001</v>
      </c>
      <c r="P88" s="35">
        <v>1699.5073</v>
      </c>
      <c r="Q88" s="35">
        <v>1789.3457000000001</v>
      </c>
      <c r="R88" s="35">
        <v>2039.3933999999999</v>
      </c>
      <c r="S88" s="35">
        <v>1985.5445999999999</v>
      </c>
      <c r="T88" s="35">
        <v>1990.7025000000001</v>
      </c>
      <c r="U88" s="35">
        <v>2075.9504000000002</v>
      </c>
      <c r="V88" s="35">
        <v>2164.1309000000001</v>
      </c>
      <c r="W88" s="35">
        <v>2236.2492999999999</v>
      </c>
      <c r="X88" s="35">
        <v>2284.2348999999999</v>
      </c>
    </row>
    <row r="89" spans="2:24">
      <c r="B89" s="25" t="s">
        <v>41</v>
      </c>
      <c r="C89" s="25"/>
      <c r="D89" s="35">
        <v>1171.3352</v>
      </c>
      <c r="E89" s="35">
        <v>1247.7246</v>
      </c>
      <c r="F89" s="35">
        <v>1356.4286999999999</v>
      </c>
      <c r="G89" s="35">
        <v>1271.5700999999999</v>
      </c>
      <c r="H89" s="35">
        <v>1290.9667999999999</v>
      </c>
      <c r="I89" s="35">
        <v>1374.6485</v>
      </c>
      <c r="J89" s="35">
        <v>1457.1034</v>
      </c>
      <c r="K89" s="35">
        <v>1540.2159999999999</v>
      </c>
      <c r="L89" s="35">
        <v>1617.1204</v>
      </c>
      <c r="M89" s="35">
        <v>1696.278</v>
      </c>
      <c r="N89" s="35">
        <v>1790.4443000000001</v>
      </c>
      <c r="O89" s="35">
        <v>1626.51</v>
      </c>
      <c r="P89" s="35">
        <v>1698.3463999999999</v>
      </c>
      <c r="Q89" s="35">
        <v>1788.4438</v>
      </c>
      <c r="R89" s="35">
        <v>1907.9331</v>
      </c>
      <c r="S89" s="35">
        <v>1983.7819999999999</v>
      </c>
      <c r="T89" s="35">
        <v>1988.9848999999999</v>
      </c>
      <c r="U89" s="35">
        <v>2074.5093000000002</v>
      </c>
      <c r="V89" s="35">
        <v>2162.884</v>
      </c>
      <c r="W89" s="35">
        <v>2235.0933</v>
      </c>
      <c r="X89" s="35">
        <v>2283.4182000000001</v>
      </c>
    </row>
    <row r="90" spans="2:24">
      <c r="B90" s="25" t="s">
        <v>42</v>
      </c>
      <c r="C90" s="25"/>
      <c r="D90" s="37">
        <v>1.4008</v>
      </c>
      <c r="E90" s="37">
        <v>1.3472999999999999</v>
      </c>
      <c r="F90" s="37">
        <v>1.1673</v>
      </c>
      <c r="G90" s="37">
        <v>1.4491000000000001</v>
      </c>
      <c r="H90" s="37">
        <v>1.3646</v>
      </c>
      <c r="I90" s="37">
        <v>1.3480000000000001</v>
      </c>
      <c r="J90" s="37">
        <v>1.411</v>
      </c>
      <c r="K90" s="37">
        <v>1.4314</v>
      </c>
      <c r="L90" s="37">
        <v>1.4258999999999999</v>
      </c>
      <c r="M90" s="37">
        <v>1.3680000000000001</v>
      </c>
      <c r="N90" s="37">
        <v>1.4278999999999999</v>
      </c>
      <c r="O90" s="37">
        <v>1.5238</v>
      </c>
      <c r="P90" s="37">
        <v>1.4016999999999999</v>
      </c>
      <c r="Q90" s="37">
        <v>1.5965</v>
      </c>
      <c r="R90" s="37">
        <v>1.2978000000000001</v>
      </c>
      <c r="S90" s="37">
        <v>1.3580000000000001</v>
      </c>
      <c r="T90" s="37">
        <v>1.3821000000000001</v>
      </c>
      <c r="U90" s="37">
        <v>1.1917</v>
      </c>
      <c r="V90" s="37">
        <v>1.2848999999999999</v>
      </c>
      <c r="W90" s="37">
        <v>1.3343</v>
      </c>
      <c r="X90" s="37">
        <v>1.1168</v>
      </c>
    </row>
    <row r="91" spans="2:24">
      <c r="B91" s="26" t="s">
        <v>43</v>
      </c>
      <c r="C91" s="26"/>
      <c r="D91" s="36">
        <v>-1307.7275999999999</v>
      </c>
      <c r="E91" s="36">
        <v>-1406.299</v>
      </c>
      <c r="F91" s="36">
        <v>-1323.9351999999999</v>
      </c>
      <c r="G91" s="36">
        <v>-1537.4612</v>
      </c>
      <c r="H91" s="36">
        <v>-1432.9060999999999</v>
      </c>
      <c r="I91" s="36">
        <v>-1401.2621999999999</v>
      </c>
      <c r="J91" s="36">
        <v>-1511.4477999999999</v>
      </c>
      <c r="K91" s="36">
        <v>-1906.5577000000001</v>
      </c>
      <c r="L91" s="36">
        <v>-2187.0929000000001</v>
      </c>
      <c r="M91" s="36">
        <v>-2163.1397000000002</v>
      </c>
      <c r="N91" s="36">
        <v>-2443.2864</v>
      </c>
      <c r="O91" s="36">
        <v>-2213.7130999999999</v>
      </c>
      <c r="P91" s="36">
        <v>-1964.2983999999999</v>
      </c>
      <c r="Q91" s="36">
        <v>-2475.7723999999998</v>
      </c>
      <c r="R91" s="36">
        <v>-1907.9023</v>
      </c>
      <c r="S91" s="36">
        <v>-2470.0814</v>
      </c>
      <c r="T91" s="36">
        <v>-2486.0549000000001</v>
      </c>
      <c r="U91" s="36">
        <v>-2301.7341999999999</v>
      </c>
      <c r="V91" s="36">
        <v>-2770.6493</v>
      </c>
      <c r="W91" s="36">
        <v>-2971.3744000000002</v>
      </c>
      <c r="X91" s="36">
        <v>-2451.5517</v>
      </c>
    </row>
    <row r="92" spans="2:24">
      <c r="B92" s="22" t="s">
        <v>22</v>
      </c>
      <c r="C92" s="22"/>
      <c r="D92" s="32">
        <v>112.97812</v>
      </c>
      <c r="E92" s="32">
        <v>111.6073</v>
      </c>
      <c r="F92" s="32">
        <v>103.83246</v>
      </c>
      <c r="G92" s="32">
        <v>105.73184999999999</v>
      </c>
      <c r="H92" s="32">
        <v>90.335520000000002</v>
      </c>
      <c r="I92" s="32">
        <v>103.95878999999999</v>
      </c>
      <c r="J92" s="32">
        <v>102.07807</v>
      </c>
      <c r="K92" s="32">
        <v>89.965649999999997</v>
      </c>
      <c r="L92" s="32">
        <v>87.66292</v>
      </c>
      <c r="M92" s="32">
        <v>101.9843</v>
      </c>
      <c r="N92" s="32">
        <v>104.66642</v>
      </c>
      <c r="O92" s="32">
        <v>108.17289</v>
      </c>
      <c r="P92" s="32">
        <v>92.105559999999997</v>
      </c>
      <c r="Q92" s="32">
        <v>108.7285</v>
      </c>
      <c r="R92" s="32">
        <v>118.98124</v>
      </c>
      <c r="S92" s="32">
        <v>116.93223999999999</v>
      </c>
      <c r="T92" s="32">
        <v>112.57</v>
      </c>
      <c r="U92" s="32">
        <v>115.14655</v>
      </c>
      <c r="V92" s="32">
        <v>112.29031999999999</v>
      </c>
      <c r="W92" s="32">
        <v>111.10872999999999</v>
      </c>
      <c r="X92" s="32">
        <v>99.960369999999998</v>
      </c>
    </row>
    <row r="93" spans="2:24">
      <c r="B93" s="22" t="s">
        <v>23</v>
      </c>
      <c r="C93" s="22"/>
      <c r="D93" s="32">
        <v>0.42305999999999999</v>
      </c>
      <c r="E93" s="32">
        <v>0.33080999999999999</v>
      </c>
      <c r="F93" s="32">
        <v>4.6016500000000002</v>
      </c>
      <c r="G93" s="32">
        <v>7.0871500000000003</v>
      </c>
      <c r="H93" s="32">
        <v>8.2678799999999999</v>
      </c>
      <c r="I93" s="32">
        <v>17.58006</v>
      </c>
      <c r="J93" s="32">
        <v>31.548179999999999</v>
      </c>
      <c r="K93" s="32">
        <v>30.393910000000002</v>
      </c>
      <c r="L93" s="32">
        <v>31.568049999999999</v>
      </c>
      <c r="M93" s="32">
        <v>36.525599999999997</v>
      </c>
      <c r="N93" s="32">
        <v>35.377009999999999</v>
      </c>
      <c r="O93" s="32">
        <v>34.467959999999998</v>
      </c>
      <c r="P93" s="32">
        <v>37.23771</v>
      </c>
      <c r="Q93" s="32">
        <v>40.422319999999999</v>
      </c>
      <c r="R93" s="32">
        <v>40.036349999999999</v>
      </c>
      <c r="S93" s="32">
        <v>44.252139999999997</v>
      </c>
      <c r="T93" s="32">
        <v>39.799999999999997</v>
      </c>
      <c r="U93" s="32">
        <v>45.258969999999998</v>
      </c>
      <c r="V93" s="32">
        <v>46.865090000000002</v>
      </c>
      <c r="W93" s="32">
        <v>45.412590000000002</v>
      </c>
      <c r="X93" s="32">
        <v>42.978110000000001</v>
      </c>
    </row>
    <row r="94" spans="2:24">
      <c r="B94" s="23" t="s">
        <v>24</v>
      </c>
      <c r="C94" s="23"/>
      <c r="D94" s="33">
        <v>148.26580000000001</v>
      </c>
      <c r="E94" s="33">
        <v>166.8203</v>
      </c>
      <c r="F94" s="33">
        <v>170.0916</v>
      </c>
      <c r="G94" s="33">
        <v>192.26660000000001</v>
      </c>
      <c r="H94" s="33">
        <v>182.25360000000001</v>
      </c>
      <c r="I94" s="33">
        <v>186.22239999999999</v>
      </c>
      <c r="J94" s="33">
        <v>206.33320000000001</v>
      </c>
      <c r="K94" s="33">
        <v>208.1388</v>
      </c>
      <c r="L94" s="33">
        <v>197.1978</v>
      </c>
      <c r="M94" s="33">
        <v>209.7757</v>
      </c>
      <c r="N94" s="33">
        <v>221.1626</v>
      </c>
      <c r="O94" s="33">
        <v>217.4487</v>
      </c>
      <c r="P94" s="33">
        <v>203.1738</v>
      </c>
      <c r="Q94" s="33">
        <v>210.6696</v>
      </c>
      <c r="R94" s="33">
        <v>253.85409999999999</v>
      </c>
      <c r="S94" s="33">
        <v>236.8914</v>
      </c>
      <c r="T94" s="33">
        <v>215.6883</v>
      </c>
      <c r="U94" s="33">
        <v>226.30449999999999</v>
      </c>
      <c r="V94" s="33">
        <v>235.34289999999999</v>
      </c>
      <c r="W94" s="33">
        <v>246.64179999999999</v>
      </c>
      <c r="X94" s="33">
        <v>243.77260000000001</v>
      </c>
    </row>
    <row r="95" spans="2:24">
      <c r="B95" s="20" t="s">
        <v>25</v>
      </c>
      <c r="C95" s="20"/>
      <c r="D95" s="30">
        <v>0.13700000000000001</v>
      </c>
      <c r="E95" s="30">
        <v>0.1462</v>
      </c>
      <c r="F95" s="30">
        <v>0.1512</v>
      </c>
      <c r="G95" s="30">
        <v>0.14230000000000001</v>
      </c>
      <c r="H95" s="30">
        <v>0.12839999999999999</v>
      </c>
      <c r="I95" s="30">
        <v>0.12520000000000001</v>
      </c>
      <c r="J95" s="30">
        <v>0.12959999999999999</v>
      </c>
      <c r="K95" s="30">
        <v>0.11899999999999999</v>
      </c>
      <c r="L95" s="30">
        <v>0.1179</v>
      </c>
      <c r="M95" s="30">
        <v>0.1149</v>
      </c>
      <c r="N95" s="30">
        <v>0.1138</v>
      </c>
      <c r="O95" s="30">
        <v>0.108</v>
      </c>
      <c r="P95" s="30">
        <v>0.106</v>
      </c>
      <c r="Q95" s="30">
        <v>0.10580000000000001</v>
      </c>
      <c r="R95" s="30">
        <v>0.121</v>
      </c>
      <c r="S95" s="30">
        <v>0.1066</v>
      </c>
      <c r="T95" s="30">
        <v>9.5299999999999996E-2</v>
      </c>
      <c r="U95" s="30">
        <v>9.6600000000000005E-2</v>
      </c>
      <c r="V95" s="30">
        <v>9.6799999999999997E-2</v>
      </c>
      <c r="W95" s="30">
        <v>9.1899999999999996E-2</v>
      </c>
      <c r="X95" s="30">
        <v>9.0899999999999995E-2</v>
      </c>
    </row>
    <row r="96" spans="2:24">
      <c r="B96" s="19" t="s">
        <v>26</v>
      </c>
      <c r="C96" s="19"/>
      <c r="D96" s="29">
        <v>52.554600000000001</v>
      </c>
      <c r="E96" s="29">
        <v>92.384900000000002</v>
      </c>
      <c r="F96" s="29">
        <v>85.411199999999994</v>
      </c>
      <c r="G96" s="29">
        <v>90.578699999999998</v>
      </c>
      <c r="H96" s="29">
        <v>79.734399999999994</v>
      </c>
      <c r="I96" s="29">
        <v>97.808599999999998</v>
      </c>
      <c r="J96" s="29">
        <v>112.3259</v>
      </c>
      <c r="K96" s="29">
        <v>107.8505</v>
      </c>
      <c r="L96" s="29">
        <v>91.225800000000007</v>
      </c>
      <c r="M96" s="29">
        <v>112.264</v>
      </c>
      <c r="N96" s="29">
        <v>111.5232</v>
      </c>
      <c r="O96" s="29">
        <v>116.6083</v>
      </c>
      <c r="P96" s="29">
        <v>85.271900000000002</v>
      </c>
      <c r="Q96" s="29">
        <v>104.8175</v>
      </c>
      <c r="R96" s="29">
        <v>131.66929999999999</v>
      </c>
      <c r="S96" s="29">
        <v>120.3231</v>
      </c>
      <c r="T96" s="29">
        <v>89.674000000000007</v>
      </c>
      <c r="U96" s="29">
        <v>109.5296</v>
      </c>
      <c r="V96" s="29">
        <v>96.449700000000007</v>
      </c>
      <c r="W96" s="29">
        <v>123.93600000000001</v>
      </c>
      <c r="X96" s="29">
        <v>111.6353</v>
      </c>
    </row>
    <row r="97" spans="2:24">
      <c r="B97" s="20" t="s">
        <v>27</v>
      </c>
      <c r="C97" s="20"/>
      <c r="D97" s="30">
        <v>4.8599999999999997E-2</v>
      </c>
      <c r="E97" s="30">
        <v>8.1000000000000003E-2</v>
      </c>
      <c r="F97" s="30">
        <v>7.5899999999999995E-2</v>
      </c>
      <c r="G97" s="30">
        <v>6.7000000000000004E-2</v>
      </c>
      <c r="H97" s="30">
        <v>5.62E-2</v>
      </c>
      <c r="I97" s="30">
        <v>6.5799999999999997E-2</v>
      </c>
      <c r="J97" s="30">
        <v>7.0499999999999993E-2</v>
      </c>
      <c r="K97" s="30">
        <v>6.1699999999999998E-2</v>
      </c>
      <c r="L97" s="30">
        <v>5.45E-2</v>
      </c>
      <c r="M97" s="30">
        <v>6.1499999999999999E-2</v>
      </c>
      <c r="N97" s="30">
        <v>5.74E-2</v>
      </c>
      <c r="O97" s="30">
        <v>5.79E-2</v>
      </c>
      <c r="P97" s="30">
        <v>4.4499999999999998E-2</v>
      </c>
      <c r="Q97" s="30">
        <v>5.2600000000000001E-2</v>
      </c>
      <c r="R97" s="30">
        <v>6.2799999999999995E-2</v>
      </c>
      <c r="S97" s="30">
        <v>5.4100000000000002E-2</v>
      </c>
      <c r="T97" s="30">
        <v>3.9600000000000003E-2</v>
      </c>
      <c r="U97" s="30">
        <v>4.6800000000000001E-2</v>
      </c>
      <c r="V97" s="30">
        <v>3.9699999999999999E-2</v>
      </c>
      <c r="W97" s="30">
        <v>4.6199999999999998E-2</v>
      </c>
      <c r="X97" s="30">
        <v>4.1599999999999998E-2</v>
      </c>
    </row>
    <row r="98" spans="2:24">
      <c r="B98" s="20" t="s">
        <v>17</v>
      </c>
      <c r="C98" s="20"/>
      <c r="D98" s="30">
        <v>0.2051</v>
      </c>
      <c r="E98" s="30">
        <v>0.84150000000000003</v>
      </c>
      <c r="F98" s="30">
        <v>0.38</v>
      </c>
      <c r="G98" s="30">
        <v>0.45989999999999998</v>
      </c>
      <c r="H98" s="30">
        <v>0.51719999999999999</v>
      </c>
      <c r="I98" s="30">
        <v>5.8700000000000002E-2</v>
      </c>
      <c r="J98" s="30">
        <v>0.31509999999999999</v>
      </c>
      <c r="K98" s="30">
        <v>0.19070000000000001</v>
      </c>
      <c r="L98" s="30">
        <v>0.14410000000000001</v>
      </c>
      <c r="M98" s="30">
        <v>0.14779999999999999</v>
      </c>
      <c r="N98" s="30">
        <v>-7.1000000000000004E-3</v>
      </c>
      <c r="O98" s="30">
        <v>8.1199999999999994E-2</v>
      </c>
      <c r="P98" s="30">
        <v>-6.5299999999999997E-2</v>
      </c>
      <c r="Q98" s="30">
        <v>-6.6299999999999998E-2</v>
      </c>
      <c r="R98" s="30">
        <v>0.18060000000000001</v>
      </c>
      <c r="S98" s="30">
        <v>3.1899999999999998E-2</v>
      </c>
      <c r="T98" s="30">
        <v>5.16E-2</v>
      </c>
      <c r="U98" s="30">
        <v>4.4999999999999998E-2</v>
      </c>
      <c r="V98" s="30">
        <v>-0.26750000000000002</v>
      </c>
      <c r="W98" s="30">
        <v>0.03</v>
      </c>
      <c r="X98" s="30">
        <v>0.24490000000000001</v>
      </c>
    </row>
    <row r="99" spans="2:24">
      <c r="B99" s="21" t="s">
        <v>28</v>
      </c>
      <c r="C99" s="2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2:24">
      <c r="B100" s="22" t="s">
        <v>19</v>
      </c>
      <c r="C100" s="22"/>
      <c r="D100" s="32">
        <v>65.879750000000001</v>
      </c>
      <c r="E100" s="32">
        <v>89.916629999999998</v>
      </c>
      <c r="F100" s="32">
        <v>90.812430000000006</v>
      </c>
      <c r="G100" s="32">
        <v>106.86772000000001</v>
      </c>
      <c r="H100" s="32">
        <v>97.494259999999997</v>
      </c>
      <c r="I100" s="32">
        <v>107.39948</v>
      </c>
      <c r="J100" s="32">
        <v>113.40085000000001</v>
      </c>
      <c r="K100" s="32">
        <v>121.92057</v>
      </c>
      <c r="L100" s="32">
        <v>100.75514</v>
      </c>
      <c r="M100" s="32">
        <v>118.67299</v>
      </c>
      <c r="N100" s="32">
        <v>120.95084</v>
      </c>
      <c r="O100" s="32">
        <v>122.2186</v>
      </c>
      <c r="P100" s="32">
        <v>103.43237999999999</v>
      </c>
      <c r="Q100" s="32">
        <v>114.69295</v>
      </c>
      <c r="R100" s="32">
        <v>141.90791999999999</v>
      </c>
      <c r="S100" s="32">
        <v>134.59044</v>
      </c>
      <c r="T100" s="32">
        <v>101.58</v>
      </c>
      <c r="U100" s="32">
        <v>113.52345</v>
      </c>
      <c r="V100" s="32">
        <v>110.0104</v>
      </c>
      <c r="W100" s="32">
        <v>138.39338000000001</v>
      </c>
      <c r="X100" s="32">
        <v>129.22585000000001</v>
      </c>
    </row>
    <row r="101" spans="2:24">
      <c r="B101" s="22" t="s">
        <v>20</v>
      </c>
      <c r="C101" s="22"/>
      <c r="D101" s="32">
        <v>21.71105</v>
      </c>
      <c r="E101" s="32">
        <v>46.852490000000003</v>
      </c>
      <c r="F101" s="32">
        <v>43.311549999999997</v>
      </c>
      <c r="G101" s="32">
        <v>51.51614</v>
      </c>
      <c r="H101" s="32">
        <v>37.903030000000001</v>
      </c>
      <c r="I101" s="32">
        <v>44.771720000000002</v>
      </c>
      <c r="J101" s="32">
        <v>46.209490000000002</v>
      </c>
      <c r="K101" s="32">
        <v>48.007739999999998</v>
      </c>
      <c r="L101" s="32">
        <v>31.627839999999999</v>
      </c>
      <c r="M101" s="32">
        <v>45.560299999999998</v>
      </c>
      <c r="N101" s="32">
        <v>47.78396</v>
      </c>
      <c r="O101" s="32">
        <v>43.235500000000002</v>
      </c>
      <c r="P101" s="32">
        <v>24.68</v>
      </c>
      <c r="Q101" s="32"/>
      <c r="R101" s="32"/>
      <c r="S101" s="32"/>
      <c r="T101" s="32"/>
      <c r="U101" s="32"/>
      <c r="V101" s="32"/>
      <c r="W101" s="32"/>
      <c r="X101" s="32"/>
    </row>
    <row r="102" spans="2:24">
      <c r="B102" s="22" t="s">
        <v>21</v>
      </c>
      <c r="C102" s="22"/>
      <c r="D102" s="32">
        <v>44.168700000000001</v>
      </c>
      <c r="E102" s="32">
        <v>43.064140000000002</v>
      </c>
      <c r="F102" s="32">
        <v>47.500880000000002</v>
      </c>
      <c r="G102" s="32">
        <v>55.351579999999998</v>
      </c>
      <c r="H102" s="32">
        <v>59.591230000000003</v>
      </c>
      <c r="I102" s="32">
        <v>62.627760000000002</v>
      </c>
      <c r="J102" s="32">
        <v>67.191360000000003</v>
      </c>
      <c r="K102" s="32">
        <v>73.91283</v>
      </c>
      <c r="L102" s="32">
        <v>69.127300000000005</v>
      </c>
      <c r="M102" s="32">
        <v>73.112690000000001</v>
      </c>
      <c r="N102" s="32">
        <v>73.166880000000006</v>
      </c>
      <c r="O102" s="32">
        <v>78.983099999999993</v>
      </c>
      <c r="P102" s="32">
        <v>78.752380000000002</v>
      </c>
      <c r="Q102" s="32"/>
      <c r="R102" s="32"/>
      <c r="S102" s="32"/>
      <c r="T102" s="32"/>
      <c r="U102" s="32"/>
      <c r="V102" s="32"/>
      <c r="W102" s="32"/>
      <c r="X102" s="32"/>
    </row>
    <row r="103" spans="2:24">
      <c r="B103" s="22" t="s">
        <v>22</v>
      </c>
      <c r="C103" s="22"/>
      <c r="D103" s="32">
        <v>-5.1947000000000001</v>
      </c>
      <c r="E103" s="32">
        <v>3.78064</v>
      </c>
      <c r="F103" s="32">
        <v>-1.00518</v>
      </c>
      <c r="G103" s="32">
        <v>-8.8726699999999994</v>
      </c>
      <c r="H103" s="32">
        <v>-9.6243099999999995</v>
      </c>
      <c r="I103" s="32">
        <v>-2.4342199999999998</v>
      </c>
      <c r="J103" s="32">
        <v>5.3562000000000003</v>
      </c>
      <c r="K103" s="32">
        <v>-5.2573999999999996</v>
      </c>
      <c r="L103" s="32">
        <v>-0.98987999999999998</v>
      </c>
      <c r="M103" s="32">
        <v>0.58438000000000001</v>
      </c>
      <c r="N103" s="32">
        <v>-0.38492999999999999</v>
      </c>
      <c r="O103" s="32">
        <v>2.3616899999999998</v>
      </c>
      <c r="P103" s="32">
        <v>-8.4917700000000007</v>
      </c>
      <c r="Q103" s="32">
        <v>-1.4873099999999999</v>
      </c>
      <c r="R103" s="32">
        <v>-6.7309999999999995E-2</v>
      </c>
      <c r="S103" s="32">
        <v>-6.6671800000000001</v>
      </c>
      <c r="T103" s="32">
        <v>-4.75</v>
      </c>
      <c r="U103" s="32">
        <v>1.88558</v>
      </c>
      <c r="V103" s="32">
        <v>-5.9715800000000003</v>
      </c>
      <c r="W103" s="32">
        <v>-7.0815799999999998</v>
      </c>
      <c r="X103" s="32">
        <v>-8.4479699999999998</v>
      </c>
    </row>
    <row r="104" spans="2:24">
      <c r="B104" s="22" t="s">
        <v>23</v>
      </c>
      <c r="C104" s="22"/>
      <c r="D104" s="32">
        <v>-8.0822000000000003</v>
      </c>
      <c r="E104" s="32">
        <v>-1.3124199999999999</v>
      </c>
      <c r="F104" s="32">
        <v>-4.3960900000000001</v>
      </c>
      <c r="G104" s="32">
        <v>-7.4646600000000003</v>
      </c>
      <c r="H104" s="32">
        <v>-8.1355299999999993</v>
      </c>
      <c r="I104" s="32">
        <v>-7.1566999999999998</v>
      </c>
      <c r="J104" s="32">
        <v>-6.4310999999999998</v>
      </c>
      <c r="K104" s="32">
        <v>-8.8126099999999994</v>
      </c>
      <c r="L104" s="32">
        <v>-8.5394199999999998</v>
      </c>
      <c r="M104" s="32">
        <v>-6.9933699999999996</v>
      </c>
      <c r="N104" s="32">
        <v>-9.0427599999999995</v>
      </c>
      <c r="O104" s="32">
        <v>-7.9719800000000003</v>
      </c>
      <c r="P104" s="32">
        <v>-9.6687100000000008</v>
      </c>
      <c r="Q104" s="32">
        <v>-8.3880999999999997</v>
      </c>
      <c r="R104" s="32">
        <v>-10.171329999999999</v>
      </c>
      <c r="S104" s="32">
        <v>-7.6001599999999998</v>
      </c>
      <c r="T104" s="32">
        <v>-7.16</v>
      </c>
      <c r="U104" s="32">
        <v>-5.87941</v>
      </c>
      <c r="V104" s="32">
        <v>-7.5891500000000001</v>
      </c>
      <c r="W104" s="32">
        <v>-7.3718399999999997</v>
      </c>
      <c r="X104" s="32">
        <v>-9.1425599999999996</v>
      </c>
    </row>
    <row r="105" spans="2:24">
      <c r="B105" s="23" t="s">
        <v>29</v>
      </c>
      <c r="C105" s="23"/>
      <c r="D105" s="33">
        <v>74.13</v>
      </c>
      <c r="E105" s="33">
        <v>112.9776</v>
      </c>
      <c r="F105" s="33">
        <v>105.0403</v>
      </c>
      <c r="G105" s="33">
        <v>110.7316</v>
      </c>
      <c r="H105" s="33">
        <v>96.972099999999998</v>
      </c>
      <c r="I105" s="33">
        <v>113.61360000000001</v>
      </c>
      <c r="J105" s="33">
        <v>126.0771</v>
      </c>
      <c r="K105" s="33">
        <v>123.2551</v>
      </c>
      <c r="L105" s="33">
        <v>105.3413</v>
      </c>
      <c r="M105" s="33">
        <v>125.6664</v>
      </c>
      <c r="N105" s="33">
        <v>124.81285</v>
      </c>
      <c r="O105" s="33">
        <v>129.19131999999999</v>
      </c>
      <c r="P105" s="33">
        <v>97.681799999999996</v>
      </c>
      <c r="Q105" s="33">
        <v>117.2897</v>
      </c>
      <c r="R105" s="33">
        <v>144.07900000000001</v>
      </c>
      <c r="S105" s="33">
        <v>132.2927</v>
      </c>
      <c r="T105" s="33">
        <v>101.4294</v>
      </c>
      <c r="U105" s="33">
        <v>121.24496000000001</v>
      </c>
      <c r="V105" s="33"/>
      <c r="W105" s="33">
        <v>139.51174</v>
      </c>
      <c r="X105" s="33">
        <v>121.85395</v>
      </c>
    </row>
    <row r="106" spans="2:24">
      <c r="B106" s="20" t="s">
        <v>30</v>
      </c>
      <c r="C106" s="20"/>
      <c r="D106" s="30">
        <v>6.8500000000000005E-2</v>
      </c>
      <c r="E106" s="30">
        <v>9.9000000000000005E-2</v>
      </c>
      <c r="F106" s="30">
        <v>9.3399999999999997E-2</v>
      </c>
      <c r="G106" s="30">
        <v>8.1900000000000001E-2</v>
      </c>
      <c r="H106" s="30">
        <v>6.83E-2</v>
      </c>
      <c r="I106" s="30">
        <v>7.6399999999999996E-2</v>
      </c>
      <c r="J106" s="30">
        <v>7.9200000000000007E-2</v>
      </c>
      <c r="K106" s="30">
        <v>7.0499999999999993E-2</v>
      </c>
      <c r="L106" s="30">
        <v>6.3E-2</v>
      </c>
      <c r="M106" s="30">
        <v>6.8900000000000003E-2</v>
      </c>
      <c r="N106" s="30">
        <v>6.4199999999999993E-2</v>
      </c>
      <c r="O106" s="30">
        <v>6.4199999999999993E-2</v>
      </c>
      <c r="P106" s="30">
        <v>5.0999999999999997E-2</v>
      </c>
      <c r="Q106" s="30">
        <v>5.8900000000000001E-2</v>
      </c>
      <c r="R106" s="30">
        <v>6.8699999999999997E-2</v>
      </c>
      <c r="S106" s="30">
        <v>5.9499999999999997E-2</v>
      </c>
      <c r="T106" s="30">
        <v>4.48E-2</v>
      </c>
      <c r="U106" s="30">
        <v>5.1799999999999999E-2</v>
      </c>
      <c r="V106" s="30"/>
      <c r="W106" s="30">
        <v>5.1999999999999998E-2</v>
      </c>
      <c r="X106" s="30">
        <v>4.5400000000000003E-2</v>
      </c>
    </row>
    <row r="107" spans="2:24">
      <c r="B107" s="23" t="s">
        <v>31</v>
      </c>
      <c r="C107" s="23"/>
      <c r="D107" s="33">
        <v>58.857900000000001</v>
      </c>
      <c r="E107" s="33">
        <v>102.2471</v>
      </c>
      <c r="F107" s="33">
        <v>141.15790000000001</v>
      </c>
      <c r="G107" s="33">
        <v>72.758899999999997</v>
      </c>
      <c r="H107" s="33">
        <v>98.780199999999994</v>
      </c>
      <c r="I107" s="33">
        <v>97.138900000000007</v>
      </c>
      <c r="J107" s="33">
        <v>117.01949999999999</v>
      </c>
      <c r="K107" s="33">
        <v>48.811700000000002</v>
      </c>
      <c r="L107" s="33">
        <v>103.3287</v>
      </c>
      <c r="M107" s="33">
        <v>117.7508</v>
      </c>
      <c r="N107" s="33">
        <v>126.2573</v>
      </c>
      <c r="O107" s="33">
        <v>92.034899999999993</v>
      </c>
      <c r="P107" s="33">
        <v>93.316199999999995</v>
      </c>
      <c r="Q107" s="33">
        <v>118.0282</v>
      </c>
      <c r="R107" s="33">
        <v>154.93770000000001</v>
      </c>
      <c r="S107" s="33">
        <v>97.725700000000003</v>
      </c>
      <c r="T107" s="33">
        <v>109.26819999999999</v>
      </c>
      <c r="U107" s="33">
        <v>127.4007</v>
      </c>
      <c r="V107" s="33">
        <v>116.3385</v>
      </c>
      <c r="W107" s="33">
        <v>103.00369999999999</v>
      </c>
      <c r="X107" s="33">
        <v>164.47020000000001</v>
      </c>
    </row>
    <row r="108" spans="2:24">
      <c r="B108" s="19" t="s">
        <v>7</v>
      </c>
      <c r="C108" s="19"/>
      <c r="D108" s="29">
        <v>44.106299999999997</v>
      </c>
      <c r="E108" s="29">
        <v>75.219700000000003</v>
      </c>
      <c r="F108" s="29">
        <v>107.9169</v>
      </c>
      <c r="G108" s="29">
        <v>17.514900000000001</v>
      </c>
      <c r="H108" s="29">
        <v>72.179400000000001</v>
      </c>
      <c r="I108" s="29">
        <v>66.092299999999994</v>
      </c>
      <c r="J108" s="29">
        <v>83.086200000000005</v>
      </c>
      <c r="K108" s="29">
        <v>77.526899999999998</v>
      </c>
      <c r="L108" s="29">
        <v>76.672300000000007</v>
      </c>
      <c r="M108" s="29">
        <v>87.771100000000004</v>
      </c>
      <c r="N108" s="29">
        <v>93.754499999999993</v>
      </c>
      <c r="O108" s="29">
        <v>45.185099999999998</v>
      </c>
      <c r="P108" s="29">
        <v>71.515500000000003</v>
      </c>
      <c r="Q108" s="29">
        <v>88.135900000000007</v>
      </c>
      <c r="R108" s="29">
        <v>118.8974</v>
      </c>
      <c r="S108" s="29">
        <v>69.996700000000004</v>
      </c>
      <c r="T108" s="29">
        <v>82.428200000000004</v>
      </c>
      <c r="U108" s="29">
        <v>93.998699999999999</v>
      </c>
      <c r="V108" s="29">
        <v>87.951599999999999</v>
      </c>
      <c r="W108" s="29">
        <v>87.777299999999997</v>
      </c>
      <c r="X108" s="29">
        <v>125.532</v>
      </c>
    </row>
    <row r="109" spans="2:24">
      <c r="B109" s="20" t="s">
        <v>32</v>
      </c>
      <c r="C109" s="20"/>
      <c r="D109" s="30">
        <v>4.0800000000000003E-2</v>
      </c>
      <c r="E109" s="30">
        <v>6.59E-2</v>
      </c>
      <c r="F109" s="30">
        <v>9.5899999999999999E-2</v>
      </c>
      <c r="G109" s="30">
        <v>1.2999999999999999E-2</v>
      </c>
      <c r="H109" s="30">
        <v>5.0799999999999998E-2</v>
      </c>
      <c r="I109" s="30">
        <v>4.4400000000000002E-2</v>
      </c>
      <c r="J109" s="30">
        <v>5.2200000000000003E-2</v>
      </c>
      <c r="K109" s="30">
        <v>4.4299999999999999E-2</v>
      </c>
      <c r="L109" s="30">
        <v>4.58E-2</v>
      </c>
      <c r="M109" s="30">
        <v>4.8099999999999997E-2</v>
      </c>
      <c r="N109" s="30">
        <v>4.8300000000000003E-2</v>
      </c>
      <c r="O109" s="30">
        <v>2.24E-2</v>
      </c>
      <c r="P109" s="30">
        <v>3.73E-2</v>
      </c>
      <c r="Q109" s="30">
        <v>4.4299999999999999E-2</v>
      </c>
      <c r="R109" s="30">
        <v>5.67E-2</v>
      </c>
      <c r="S109" s="30">
        <v>3.15E-2</v>
      </c>
      <c r="T109" s="30">
        <v>3.6400000000000002E-2</v>
      </c>
      <c r="U109" s="30">
        <v>4.0099999999999997E-2</v>
      </c>
      <c r="V109" s="30">
        <v>3.6200000000000003E-2</v>
      </c>
      <c r="W109" s="30">
        <v>3.27E-2</v>
      </c>
      <c r="X109" s="30">
        <v>4.6800000000000001E-2</v>
      </c>
    </row>
    <row r="110" spans="2:24">
      <c r="B110" s="20" t="s">
        <v>17</v>
      </c>
      <c r="C110" s="20"/>
      <c r="D110" s="30">
        <v>3.8699999999999998E-2</v>
      </c>
      <c r="E110" s="30">
        <v>1.6052999999999999</v>
      </c>
      <c r="F110" s="30">
        <v>1.0731999999999999</v>
      </c>
      <c r="G110" s="30">
        <v>-0.60560000000000003</v>
      </c>
      <c r="H110" s="30">
        <v>0.63649999999999995</v>
      </c>
      <c r="I110" s="30">
        <v>-0.12130000000000001</v>
      </c>
      <c r="J110" s="30">
        <v>-0.2301</v>
      </c>
      <c r="K110" s="30">
        <v>3.4262999999999999</v>
      </c>
      <c r="L110" s="30">
        <v>6.2199999999999998E-2</v>
      </c>
      <c r="M110" s="30">
        <v>0.32800000000000001</v>
      </c>
      <c r="N110" s="30">
        <v>0.12839999999999999</v>
      </c>
      <c r="O110" s="30">
        <v>-0.41720000000000002</v>
      </c>
      <c r="P110" s="30">
        <v>-6.7299999999999999E-2</v>
      </c>
      <c r="Q110" s="30">
        <v>4.1999999999999997E-3</v>
      </c>
      <c r="R110" s="30">
        <v>0.26819999999999999</v>
      </c>
      <c r="S110" s="30">
        <v>0.54910000000000003</v>
      </c>
      <c r="T110" s="30">
        <v>0.15260000000000001</v>
      </c>
      <c r="U110" s="30">
        <v>6.6500000000000004E-2</v>
      </c>
      <c r="V110" s="30">
        <v>-0.26029999999999998</v>
      </c>
      <c r="W110" s="30">
        <v>0.254</v>
      </c>
      <c r="X110" s="30">
        <v>0.52290000000000003</v>
      </c>
    </row>
    <row r="111" spans="2:24">
      <c r="B111" s="24" t="s">
        <v>9</v>
      </c>
      <c r="C111" s="24"/>
      <c r="D111" s="34">
        <v>44.703699999999998</v>
      </c>
      <c r="E111" s="34">
        <v>75.975899999999996</v>
      </c>
      <c r="F111" s="34">
        <v>107.3468</v>
      </c>
      <c r="G111" s="34">
        <v>17.448399999999999</v>
      </c>
      <c r="H111" s="34">
        <v>72.366500000000002</v>
      </c>
      <c r="I111" s="34">
        <v>66.493300000000005</v>
      </c>
      <c r="J111" s="34">
        <v>83.428799999999995</v>
      </c>
      <c r="K111" s="34">
        <v>77.856200000000001</v>
      </c>
      <c r="L111" s="34">
        <v>76.897900000000007</v>
      </c>
      <c r="M111" s="34">
        <v>88.011099999999999</v>
      </c>
      <c r="N111" s="34">
        <v>93.988</v>
      </c>
      <c r="O111" s="34">
        <v>45.355400000000003</v>
      </c>
      <c r="P111" s="34">
        <v>71.760999999999996</v>
      </c>
      <c r="Q111" s="34">
        <v>88.4268</v>
      </c>
      <c r="R111" s="34">
        <v>118.9269</v>
      </c>
      <c r="S111" s="34">
        <v>70.111199999999997</v>
      </c>
      <c r="T111" s="34">
        <v>82.473200000000006</v>
      </c>
      <c r="U111" s="34">
        <v>94.248699999999999</v>
      </c>
      <c r="V111" s="34">
        <v>88.145899999999997</v>
      </c>
      <c r="W111" s="34">
        <v>87.985100000000003</v>
      </c>
      <c r="X111" s="34">
        <v>125.87130000000001</v>
      </c>
    </row>
    <row r="112" spans="2:24">
      <c r="B112" s="18"/>
      <c r="C112" s="1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</row>
    <row r="113" spans="2:24">
      <c r="B113" s="23" t="s">
        <v>33</v>
      </c>
      <c r="C113" s="23"/>
      <c r="D113" s="33">
        <v>366.05270000000002</v>
      </c>
      <c r="E113" s="33">
        <v>154.74959999999999</v>
      </c>
      <c r="F113" s="33">
        <v>-104.54049999999999</v>
      </c>
      <c r="G113" s="33">
        <v>315.83839999999998</v>
      </c>
      <c r="H113" s="33">
        <v>-85.899199999999993</v>
      </c>
      <c r="I113" s="33">
        <v>57.0443</v>
      </c>
      <c r="J113" s="33">
        <v>101.28489999999999</v>
      </c>
      <c r="K113" s="33">
        <v>520.29089999999997</v>
      </c>
      <c r="L113" s="33">
        <v>384.29340000000002</v>
      </c>
      <c r="M113" s="33">
        <v>1.1299999999999999E-2</v>
      </c>
      <c r="N113" s="33">
        <v>293.77409999999998</v>
      </c>
      <c r="O113" s="33">
        <v>5.0724</v>
      </c>
      <c r="P113" s="33">
        <v>-244.3561</v>
      </c>
      <c r="Q113" s="33">
        <v>492.67200000000003</v>
      </c>
      <c r="R113" s="33">
        <v>-551.37969999999996</v>
      </c>
      <c r="S113" s="33">
        <v>716.82629999999995</v>
      </c>
      <c r="T113" s="33">
        <v>28.417000000000002</v>
      </c>
      <c r="U113" s="33">
        <v>-162.7405</v>
      </c>
      <c r="V113" s="33">
        <v>500.50220000000002</v>
      </c>
      <c r="W113" s="33">
        <v>268.2808</v>
      </c>
      <c r="X113" s="33">
        <v>-504.61779999999999</v>
      </c>
    </row>
    <row r="114" spans="2:24">
      <c r="B114" s="22" t="s">
        <v>34</v>
      </c>
      <c r="C114" s="22"/>
      <c r="D114" s="32">
        <v>21.575399999999998</v>
      </c>
      <c r="E114" s="32">
        <v>20.592700000000001</v>
      </c>
      <c r="F114" s="32">
        <v>19.629100000000001</v>
      </c>
      <c r="G114" s="32">
        <v>20.152899999999999</v>
      </c>
      <c r="H114" s="32">
        <v>17.2377</v>
      </c>
      <c r="I114" s="32">
        <v>15.805</v>
      </c>
      <c r="J114" s="32">
        <v>13.751200000000001</v>
      </c>
      <c r="K114" s="32">
        <v>15.4046</v>
      </c>
      <c r="L114" s="32">
        <v>14.115500000000001</v>
      </c>
      <c r="M114" s="32">
        <v>13.4024</v>
      </c>
      <c r="N114" s="32">
        <v>13.28965</v>
      </c>
      <c r="O114" s="32">
        <v>12.583019999999999</v>
      </c>
      <c r="P114" s="32">
        <v>12.4099</v>
      </c>
      <c r="Q114" s="32">
        <v>12.472200000000001</v>
      </c>
      <c r="R114" s="32">
        <v>12.409700000000001</v>
      </c>
      <c r="S114" s="32">
        <v>11.9696</v>
      </c>
      <c r="T114" s="32">
        <v>11.7554</v>
      </c>
      <c r="U114" s="32">
        <v>11.71536</v>
      </c>
      <c r="V114" s="32"/>
      <c r="W114" s="32">
        <v>15.57574</v>
      </c>
      <c r="X114" s="32">
        <v>10.21865</v>
      </c>
    </row>
    <row r="115" spans="2:24">
      <c r="B115" s="25" t="s">
        <v>35</v>
      </c>
      <c r="C115" s="25"/>
      <c r="D115" s="35">
        <v>-62.0229</v>
      </c>
      <c r="E115" s="35">
        <v>-81.268000000000001</v>
      </c>
      <c r="F115" s="35">
        <v>9.2969000000000008</v>
      </c>
      <c r="G115" s="35">
        <v>-82.463899999999995</v>
      </c>
      <c r="H115" s="35">
        <v>-26.966699999999999</v>
      </c>
      <c r="I115" s="35">
        <v>-32.712200000000003</v>
      </c>
      <c r="J115" s="35">
        <v>0.19950000000000001</v>
      </c>
      <c r="K115" s="35">
        <v>-38.804000000000002</v>
      </c>
      <c r="L115" s="35">
        <v>-229.3999</v>
      </c>
      <c r="M115" s="35">
        <v>-3.1865999999999999</v>
      </c>
      <c r="N115" s="35">
        <v>31.200500000000002</v>
      </c>
      <c r="O115" s="35">
        <v>-7.7446999999999999</v>
      </c>
      <c r="P115" s="35">
        <v>62.393900000000002</v>
      </c>
      <c r="Q115" s="35">
        <v>-15.2057</v>
      </c>
      <c r="R115" s="35">
        <v>-63.948300000000003</v>
      </c>
      <c r="S115" s="35">
        <v>-100.21769999999999</v>
      </c>
      <c r="T115" s="35">
        <v>-10.7879</v>
      </c>
      <c r="U115" s="35">
        <v>24.2685</v>
      </c>
      <c r="V115" s="35">
        <v>-34.740299999999998</v>
      </c>
      <c r="W115" s="35">
        <v>-95.919399999999996</v>
      </c>
      <c r="X115" s="35">
        <v>-178.0813</v>
      </c>
    </row>
    <row r="116" spans="2:24">
      <c r="B116" s="22" t="s">
        <v>36</v>
      </c>
      <c r="C116" s="22"/>
      <c r="D116" s="32">
        <v>9.5662000000000003</v>
      </c>
      <c r="E116" s="32">
        <v>25.411799999999999</v>
      </c>
      <c r="F116" s="32">
        <v>38.4833</v>
      </c>
      <c r="G116" s="32">
        <v>4.6885000000000003</v>
      </c>
      <c r="H116" s="32">
        <v>0.96579999999999999</v>
      </c>
      <c r="I116" s="32">
        <v>7.9341999999999997</v>
      </c>
      <c r="J116" s="32">
        <v>3.2018</v>
      </c>
      <c r="K116" s="32">
        <v>18.465199999999999</v>
      </c>
      <c r="L116" s="32">
        <v>3.9748000000000001</v>
      </c>
      <c r="M116" s="32">
        <v>4.0445000000000002</v>
      </c>
      <c r="N116" s="32">
        <v>12.004899999999999</v>
      </c>
      <c r="O116" s="32">
        <v>0.8306</v>
      </c>
      <c r="P116" s="32">
        <v>3.2631999999999999</v>
      </c>
      <c r="Q116" s="32">
        <v>5.4141000000000004</v>
      </c>
      <c r="R116" s="32">
        <v>25.1174</v>
      </c>
      <c r="S116" s="32">
        <v>15.3223</v>
      </c>
      <c r="T116" s="32">
        <v>1.7641</v>
      </c>
      <c r="U116" s="32">
        <v>3.3351999999999999</v>
      </c>
      <c r="V116" s="32">
        <v>0.24740000000000001</v>
      </c>
      <c r="W116" s="32">
        <v>2.5167000000000002</v>
      </c>
      <c r="X116" s="32">
        <v>1.2093</v>
      </c>
    </row>
    <row r="117" spans="2:24">
      <c r="B117" s="26" t="s">
        <v>37</v>
      </c>
      <c r="C117" s="26"/>
      <c r="D117" s="36">
        <v>-4.3799999999999999E-2</v>
      </c>
      <c r="E117" s="36">
        <v>-32.344299999999997</v>
      </c>
      <c r="F117" s="36">
        <v>5.6942000000000004</v>
      </c>
      <c r="G117" s="36">
        <v>-107.9682</v>
      </c>
      <c r="H117" s="36">
        <v>-6.7900000000000002E-2</v>
      </c>
      <c r="I117" s="36">
        <v>-31.6325</v>
      </c>
      <c r="J117" s="36">
        <v>-6.7900000000000002E-2</v>
      </c>
      <c r="K117" s="36">
        <v>-6.7900000000000002E-2</v>
      </c>
      <c r="L117" s="36">
        <v>-6.7900000000000002E-2</v>
      </c>
      <c r="M117" s="36">
        <v>-5.8537999999999997</v>
      </c>
      <c r="N117" s="36">
        <v>-6.7900000000000002E-2</v>
      </c>
      <c r="O117" s="36">
        <v>-262.59160000000003</v>
      </c>
      <c r="P117" s="36">
        <v>-6.7900000000000002E-2</v>
      </c>
      <c r="Q117" s="36">
        <v>-3.2603</v>
      </c>
      <c r="R117" s="36">
        <v>-9.5200000000000007E-2</v>
      </c>
      <c r="S117" s="36">
        <v>-100.0104</v>
      </c>
      <c r="T117" s="36">
        <v>-0.3947</v>
      </c>
      <c r="U117" s="36">
        <v>-77.620699999999999</v>
      </c>
      <c r="V117" s="36">
        <v>-0.29409999999999997</v>
      </c>
      <c r="W117" s="36">
        <v>-4.2568000000000001</v>
      </c>
      <c r="X117" s="36">
        <v>-1.7062999999999999</v>
      </c>
    </row>
    <row r="118" spans="2:24">
      <c r="B118" s="18"/>
      <c r="C118" s="1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</row>
    <row r="119" spans="2:24">
      <c r="B119" s="23" t="s">
        <v>38</v>
      </c>
      <c r="C119" s="23"/>
      <c r="D119" s="33">
        <v>2811.0488</v>
      </c>
      <c r="E119" s="33">
        <v>2925.9892</v>
      </c>
      <c r="F119" s="33">
        <v>2944.0839000000001</v>
      </c>
      <c r="G119" s="33">
        <v>3119.1320999999998</v>
      </c>
      <c r="H119" s="33">
        <v>3056.9249</v>
      </c>
      <c r="I119" s="33">
        <v>3230.8593999999998</v>
      </c>
      <c r="J119" s="33">
        <v>3515.5962</v>
      </c>
      <c r="K119" s="33">
        <v>3746.5717</v>
      </c>
      <c r="L119" s="33">
        <v>3924.1363999999999</v>
      </c>
      <c r="M119" s="33">
        <v>4020.9584</v>
      </c>
      <c r="N119" s="33">
        <v>4350.8077000000003</v>
      </c>
      <c r="O119" s="33">
        <v>4108.4759000000004</v>
      </c>
      <c r="P119" s="33">
        <v>4081.6799000000001</v>
      </c>
      <c r="Q119" s="33">
        <v>4646.107</v>
      </c>
      <c r="R119" s="33">
        <v>4686.0569999999998</v>
      </c>
      <c r="S119" s="33">
        <v>4681.8445000000002</v>
      </c>
      <c r="T119" s="33">
        <v>4742.0010000000002</v>
      </c>
      <c r="U119" s="33">
        <v>4549.9431999999997</v>
      </c>
      <c r="V119" s="33">
        <v>4944.8176999999996</v>
      </c>
      <c r="W119" s="33">
        <v>5220.0808999999999</v>
      </c>
      <c r="X119" s="33">
        <v>4835.1558000000005</v>
      </c>
    </row>
    <row r="120" spans="2:24">
      <c r="B120" s="25" t="s">
        <v>39</v>
      </c>
      <c r="C120" s="25"/>
      <c r="D120" s="35">
        <v>1640.1923999999999</v>
      </c>
      <c r="E120" s="35">
        <v>1679.4305999999999</v>
      </c>
      <c r="F120" s="35">
        <v>1585.6621</v>
      </c>
      <c r="G120" s="35">
        <v>1845.5550000000001</v>
      </c>
      <c r="H120" s="35">
        <v>1764.1288999999999</v>
      </c>
      <c r="I120" s="35">
        <v>1854.8397</v>
      </c>
      <c r="J120" s="35">
        <v>2057.4533999999999</v>
      </c>
      <c r="K120" s="35">
        <v>2205.6302000000001</v>
      </c>
      <c r="L120" s="35">
        <v>2306.5160000000001</v>
      </c>
      <c r="M120" s="35">
        <v>2322.8885</v>
      </c>
      <c r="N120" s="35">
        <v>2558.8051</v>
      </c>
      <c r="O120" s="35">
        <v>2480.5594999999998</v>
      </c>
      <c r="P120" s="35">
        <v>2382.1725000000001</v>
      </c>
      <c r="Q120" s="35">
        <v>2856.7613999999999</v>
      </c>
      <c r="R120" s="35">
        <v>2646.6635999999999</v>
      </c>
      <c r="S120" s="35">
        <v>2696.3</v>
      </c>
      <c r="T120" s="35">
        <v>2751.2984999999999</v>
      </c>
      <c r="U120" s="35">
        <v>2473.9928</v>
      </c>
      <c r="V120" s="35">
        <v>2780.6869000000002</v>
      </c>
      <c r="W120" s="35">
        <v>2983.8316</v>
      </c>
      <c r="X120" s="35">
        <v>2550.9209000000001</v>
      </c>
    </row>
    <row r="121" spans="2:24">
      <c r="B121" s="25" t="s">
        <v>40</v>
      </c>
      <c r="C121" s="25"/>
      <c r="D121" s="35">
        <v>1170.8563999999999</v>
      </c>
      <c r="E121" s="35">
        <v>1246.5587</v>
      </c>
      <c r="F121" s="35">
        <v>1358.4218000000001</v>
      </c>
      <c r="G121" s="35">
        <v>1273.5771</v>
      </c>
      <c r="H121" s="35">
        <v>1292.796</v>
      </c>
      <c r="I121" s="35">
        <v>1376.0197000000001</v>
      </c>
      <c r="J121" s="35">
        <v>1458.1428000000001</v>
      </c>
      <c r="K121" s="35">
        <v>1540.9416000000001</v>
      </c>
      <c r="L121" s="35">
        <v>1617.6204</v>
      </c>
      <c r="M121" s="35">
        <v>1698.0699</v>
      </c>
      <c r="N121" s="35">
        <v>1792.0027</v>
      </c>
      <c r="O121" s="35">
        <v>1627.9164000000001</v>
      </c>
      <c r="P121" s="35">
        <v>1699.5073</v>
      </c>
      <c r="Q121" s="35">
        <v>1789.3457000000001</v>
      </c>
      <c r="R121" s="35">
        <v>2039.3933999999999</v>
      </c>
      <c r="S121" s="35">
        <v>1985.5445999999999</v>
      </c>
      <c r="T121" s="35">
        <v>1990.7025000000001</v>
      </c>
      <c r="U121" s="35">
        <v>2075.9504000000002</v>
      </c>
      <c r="V121" s="35">
        <v>2164.1309000000001</v>
      </c>
      <c r="W121" s="35">
        <v>2236.2492999999999</v>
      </c>
      <c r="X121" s="35">
        <v>2284.2348999999999</v>
      </c>
    </row>
    <row r="122" spans="2:24">
      <c r="B122" s="25" t="s">
        <v>41</v>
      </c>
      <c r="C122" s="25"/>
      <c r="D122" s="35">
        <v>1171.3352</v>
      </c>
      <c r="E122" s="35">
        <v>1247.7246</v>
      </c>
      <c r="F122" s="35">
        <v>1356.4286999999999</v>
      </c>
      <c r="G122" s="35">
        <v>1271.5700999999999</v>
      </c>
      <c r="H122" s="35">
        <v>1290.9667999999999</v>
      </c>
      <c r="I122" s="35">
        <v>1374.6485</v>
      </c>
      <c r="J122" s="35">
        <v>1457.1034</v>
      </c>
      <c r="K122" s="35">
        <v>1540.2159999999999</v>
      </c>
      <c r="L122" s="35">
        <v>1617.1204</v>
      </c>
      <c r="M122" s="35">
        <v>1696.278</v>
      </c>
      <c r="N122" s="35">
        <v>1790.4443000000001</v>
      </c>
      <c r="O122" s="35">
        <v>1626.51</v>
      </c>
      <c r="P122" s="35">
        <v>1698.3463999999999</v>
      </c>
      <c r="Q122" s="35">
        <v>1788.4438</v>
      </c>
      <c r="R122" s="35">
        <v>1907.9331</v>
      </c>
      <c r="S122" s="35">
        <v>1983.7819999999999</v>
      </c>
      <c r="T122" s="35">
        <v>1988.9848999999999</v>
      </c>
      <c r="U122" s="35">
        <v>2074.5093000000002</v>
      </c>
      <c r="V122" s="35">
        <v>2162.884</v>
      </c>
      <c r="W122" s="35">
        <v>2235.0933</v>
      </c>
      <c r="X122" s="35">
        <v>2283.4182000000001</v>
      </c>
    </row>
    <row r="123" spans="2:24">
      <c r="B123" s="25" t="s">
        <v>42</v>
      </c>
      <c r="C123" s="25"/>
      <c r="D123" s="37">
        <v>1.4008</v>
      </c>
      <c r="E123" s="37">
        <v>1.3472999999999999</v>
      </c>
      <c r="F123" s="37">
        <v>1.1673</v>
      </c>
      <c r="G123" s="37">
        <v>1.4491000000000001</v>
      </c>
      <c r="H123" s="37">
        <v>1.3646</v>
      </c>
      <c r="I123" s="37">
        <v>1.3480000000000001</v>
      </c>
      <c r="J123" s="37">
        <v>1.411</v>
      </c>
      <c r="K123" s="37">
        <v>1.4314</v>
      </c>
      <c r="L123" s="37">
        <v>1.4258999999999999</v>
      </c>
      <c r="M123" s="37">
        <v>1.3680000000000001</v>
      </c>
      <c r="N123" s="37">
        <v>1.4278999999999999</v>
      </c>
      <c r="O123" s="37">
        <v>1.5238</v>
      </c>
      <c r="P123" s="37">
        <v>1.4016999999999999</v>
      </c>
      <c r="Q123" s="37">
        <v>1.5965</v>
      </c>
      <c r="R123" s="37">
        <v>1.2978000000000001</v>
      </c>
      <c r="S123" s="37">
        <v>1.3580000000000001</v>
      </c>
      <c r="T123" s="37">
        <v>1.3821000000000001</v>
      </c>
      <c r="U123" s="37">
        <v>1.1917</v>
      </c>
      <c r="V123" s="37">
        <v>1.2848999999999999</v>
      </c>
      <c r="W123" s="37">
        <v>1.3343</v>
      </c>
      <c r="X123" s="37">
        <v>1.1168</v>
      </c>
    </row>
    <row r="124" spans="2:24">
      <c r="B124" s="26" t="s">
        <v>43</v>
      </c>
      <c r="C124" s="26"/>
      <c r="D124" s="36">
        <v>-1307.7275999999999</v>
      </c>
      <c r="E124" s="36">
        <v>-1406.299</v>
      </c>
      <c r="F124" s="36">
        <v>-1323.9351999999999</v>
      </c>
      <c r="G124" s="36">
        <v>-1537.4612</v>
      </c>
      <c r="H124" s="36">
        <v>-1432.9060999999999</v>
      </c>
      <c r="I124" s="36">
        <v>-1401.2621999999999</v>
      </c>
      <c r="J124" s="36">
        <v>-1511.4477999999999</v>
      </c>
      <c r="K124" s="36">
        <v>-1906.5577000000001</v>
      </c>
      <c r="L124" s="36">
        <v>-2187.0929000000001</v>
      </c>
      <c r="M124" s="36">
        <v>-2163.1397000000002</v>
      </c>
      <c r="N124" s="36">
        <v>-2443.2864</v>
      </c>
      <c r="O124" s="36">
        <v>-2213.7130999999999</v>
      </c>
      <c r="P124" s="36">
        <v>-1964.2983999999999</v>
      </c>
      <c r="Q124" s="36">
        <v>-2475.7723999999998</v>
      </c>
      <c r="R124" s="36">
        <v>-1907.9023</v>
      </c>
      <c r="S124" s="36">
        <v>-2470.0814</v>
      </c>
      <c r="T124" s="36">
        <v>-2486.0549000000001</v>
      </c>
      <c r="U124" s="36">
        <v>-2301.7341999999999</v>
      </c>
      <c r="V124" s="36">
        <v>-2770.6493</v>
      </c>
      <c r="W124" s="36">
        <v>-2971.3744000000002</v>
      </c>
      <c r="X124" s="36">
        <v>-2451.5517</v>
      </c>
    </row>
    <row r="127" spans="2:24">
      <c r="B127" s="52"/>
      <c r="C127" s="52"/>
    </row>
    <row r="128" spans="2:24">
      <c r="B128" s="116" t="s">
        <v>314</v>
      </c>
      <c r="C128" s="116"/>
      <c r="D128" s="114">
        <v>2020</v>
      </c>
      <c r="E128" s="114">
        <v>2021</v>
      </c>
      <c r="F128" s="114">
        <v>2022</v>
      </c>
      <c r="G128" s="114">
        <v>2023</v>
      </c>
    </row>
    <row r="129" spans="2:7">
      <c r="B129" s="115" t="s">
        <v>302</v>
      </c>
      <c r="C129" s="114"/>
      <c r="D129" s="113">
        <v>60.6</v>
      </c>
      <c r="E129" s="113">
        <v>71.14</v>
      </c>
      <c r="F129" s="113">
        <v>127.61</v>
      </c>
      <c r="G129" s="113">
        <v>105.33</v>
      </c>
    </row>
    <row r="130" spans="2:7">
      <c r="B130" s="114" t="s">
        <v>303</v>
      </c>
      <c r="C130" s="114"/>
      <c r="D130" s="113">
        <v>228.33</v>
      </c>
      <c r="E130" s="113">
        <v>221.18</v>
      </c>
      <c r="F130" s="113">
        <v>280.89999999999998</v>
      </c>
      <c r="G130" s="113">
        <v>313.39</v>
      </c>
    </row>
    <row r="131" spans="2:7">
      <c r="B131" s="114" t="s">
        <v>304</v>
      </c>
      <c r="C131" s="114"/>
      <c r="D131" s="113"/>
      <c r="E131" s="113"/>
      <c r="F131" s="113">
        <v>36.85</v>
      </c>
      <c r="G131" s="113">
        <v>41.14</v>
      </c>
    </row>
    <row r="132" spans="2:7">
      <c r="B132" s="114" t="s">
        <v>305</v>
      </c>
      <c r="C132" s="114"/>
      <c r="D132" s="113">
        <v>49.88</v>
      </c>
      <c r="E132" s="113">
        <v>41.2</v>
      </c>
      <c r="F132" s="113">
        <v>40.75</v>
      </c>
      <c r="G132" s="113">
        <v>42.08</v>
      </c>
    </row>
    <row r="133" spans="2:7">
      <c r="B133" s="114" t="s">
        <v>306</v>
      </c>
      <c r="C133" s="114"/>
      <c r="D133" s="113">
        <v>2.25</v>
      </c>
      <c r="E133" s="113">
        <v>2.25</v>
      </c>
      <c r="F133" s="113">
        <v>1.73</v>
      </c>
      <c r="G133" s="113">
        <v>1.68</v>
      </c>
    </row>
    <row r="134" spans="2:7">
      <c r="B134" s="114" t="s">
        <v>307</v>
      </c>
      <c r="C134" s="114"/>
      <c r="D134" s="113">
        <v>8.94</v>
      </c>
      <c r="E134" s="113">
        <v>9.93</v>
      </c>
      <c r="F134" s="113">
        <v>7.34</v>
      </c>
      <c r="G134" s="113">
        <v>6.03</v>
      </c>
    </row>
    <row r="135" spans="2:7">
      <c r="B135" s="114" t="s">
        <v>308</v>
      </c>
      <c r="C135" s="114"/>
      <c r="D135" s="113">
        <v>5429.93</v>
      </c>
      <c r="E135" s="113">
        <v>6579.26</v>
      </c>
      <c r="F135" s="113">
        <v>7241.44</v>
      </c>
      <c r="G135" s="113">
        <v>8740.9599999999991</v>
      </c>
    </row>
    <row r="136" spans="2:7">
      <c r="B136" s="114" t="s">
        <v>309</v>
      </c>
      <c r="C136" s="114"/>
      <c r="D136" s="113">
        <v>1.29</v>
      </c>
      <c r="E136" s="113">
        <v>2.08</v>
      </c>
      <c r="F136" s="113">
        <v>0.94</v>
      </c>
      <c r="G136" s="113">
        <v>3.29</v>
      </c>
    </row>
    <row r="137" spans="2:7">
      <c r="B137" s="114" t="s">
        <v>310</v>
      </c>
      <c r="C137" s="114"/>
      <c r="D137" s="113"/>
      <c r="E137" s="113"/>
      <c r="F137" s="113">
        <v>9.77</v>
      </c>
      <c r="G137" s="113">
        <v>11.84</v>
      </c>
    </row>
    <row r="138" spans="2:7">
      <c r="B138" s="114" t="s">
        <v>311</v>
      </c>
      <c r="C138" s="114"/>
      <c r="D138" s="113"/>
      <c r="E138" s="113"/>
      <c r="F138" s="113">
        <v>11.3</v>
      </c>
      <c r="G138" s="113">
        <v>8.5399999999999991</v>
      </c>
    </row>
    <row r="139" spans="2:7">
      <c r="B139" s="114" t="s">
        <v>312</v>
      </c>
      <c r="C139" s="114"/>
      <c r="D139" s="113">
        <v>69.42</v>
      </c>
      <c r="E139" s="113">
        <v>95.48</v>
      </c>
      <c r="F139" s="113">
        <v>26.87</v>
      </c>
      <c r="G139" s="113">
        <v>26.24</v>
      </c>
    </row>
    <row r="140" spans="2:7">
      <c r="B140" s="114" t="s">
        <v>313</v>
      </c>
      <c r="C140" s="114"/>
      <c r="D140" s="113">
        <v>5850.68</v>
      </c>
      <c r="E140" s="113">
        <v>7022.56</v>
      </c>
      <c r="F140" s="113">
        <v>7785.54</v>
      </c>
      <c r="G140" s="113">
        <v>9300.57</v>
      </c>
    </row>
    <row r="141" spans="2:7">
      <c r="F141" s="98"/>
      <c r="G141" s="98"/>
    </row>
    <row r="142" spans="2:7">
      <c r="B142" s="116" t="s">
        <v>315</v>
      </c>
      <c r="C142" s="116"/>
      <c r="D142" s="114">
        <v>2020</v>
      </c>
      <c r="E142" s="114">
        <v>2021</v>
      </c>
      <c r="F142" s="114">
        <v>2022</v>
      </c>
      <c r="G142" s="114">
        <v>2023</v>
      </c>
    </row>
    <row r="143" spans="2:7">
      <c r="B143" s="115" t="s">
        <v>302</v>
      </c>
      <c r="C143" s="114"/>
      <c r="D143" s="117">
        <f>D129/K$4</f>
        <v>9.6984814146608301E-3</v>
      </c>
      <c r="E143" s="117">
        <f t="shared" ref="E143:G154" si="3">E129/L$4</f>
        <v>9.5436359141266493E-3</v>
      </c>
      <c r="F143" s="117">
        <f t="shared" si="3"/>
        <v>1.5509932135873228E-2</v>
      </c>
      <c r="G143" s="117">
        <f t="shared" si="3"/>
        <v>1.0836238926136438E-2</v>
      </c>
    </row>
    <row r="144" spans="2:7">
      <c r="B144" s="114" t="s">
        <v>303</v>
      </c>
      <c r="C144" s="114"/>
      <c r="D144" s="117">
        <f t="shared" ref="D144:D154" si="4">D130/K$4</f>
        <v>3.6542149528209694E-2</v>
      </c>
      <c r="E144" s="117">
        <f t="shared" si="3"/>
        <v>2.9671934094553445E-2</v>
      </c>
      <c r="F144" s="117">
        <f t="shared" si="3"/>
        <v>3.4141054282319484E-2</v>
      </c>
      <c r="G144" s="117">
        <f t="shared" si="3"/>
        <v>3.2241231530066437E-2</v>
      </c>
    </row>
    <row r="145" spans="2:7">
      <c r="B145" s="114" t="s">
        <v>304</v>
      </c>
      <c r="C145" s="114"/>
      <c r="D145" s="117">
        <f t="shared" si="4"/>
        <v>0</v>
      </c>
      <c r="E145" s="117">
        <f t="shared" si="3"/>
        <v>0</v>
      </c>
      <c r="F145" s="117">
        <f t="shared" si="3"/>
        <v>4.4788104318386366E-3</v>
      </c>
      <c r="G145" s="117">
        <f t="shared" si="3"/>
        <v>4.232439660317602E-3</v>
      </c>
    </row>
    <row r="146" spans="2:7">
      <c r="B146" s="114" t="s">
        <v>305</v>
      </c>
      <c r="C146" s="114"/>
      <c r="D146" s="117">
        <f t="shared" si="4"/>
        <v>7.9828424581399708E-3</v>
      </c>
      <c r="E146" s="117">
        <f t="shared" si="3"/>
        <v>5.527098673910851E-3</v>
      </c>
      <c r="F146" s="117">
        <f t="shared" si="3"/>
        <v>4.9528229334443539E-3</v>
      </c>
      <c r="G146" s="117">
        <f t="shared" si="3"/>
        <v>4.3291458654877175E-3</v>
      </c>
    </row>
    <row r="147" spans="2:7">
      <c r="B147" s="114" t="s">
        <v>306</v>
      </c>
      <c r="C147" s="114"/>
      <c r="D147" s="117">
        <f t="shared" si="4"/>
        <v>3.6009213173245655E-4</v>
      </c>
      <c r="E147" s="117">
        <f t="shared" si="3"/>
        <v>3.018439809781411E-4</v>
      </c>
      <c r="F147" s="117">
        <f t="shared" si="3"/>
        <v>2.1026708404561306E-4</v>
      </c>
      <c r="G147" s="117">
        <f t="shared" si="3"/>
        <v>1.7283662200616361E-4</v>
      </c>
    </row>
    <row r="148" spans="2:7">
      <c r="B148" s="114" t="s">
        <v>307</v>
      </c>
      <c r="C148" s="114"/>
      <c r="D148" s="117">
        <f t="shared" si="4"/>
        <v>1.4307660700836273E-3</v>
      </c>
      <c r="E148" s="117">
        <f t="shared" si="3"/>
        <v>1.3321381027168626E-3</v>
      </c>
      <c r="F148" s="117">
        <f t="shared" si="3"/>
        <v>8.9211583635537565E-4</v>
      </c>
      <c r="G148" s="117">
        <f t="shared" si="3"/>
        <v>6.203600182721231E-4</v>
      </c>
    </row>
    <row r="149" spans="2:7">
      <c r="B149" s="114" t="s">
        <v>308</v>
      </c>
      <c r="C149" s="114"/>
      <c r="D149" s="117">
        <f t="shared" si="4"/>
        <v>0.86901114171467464</v>
      </c>
      <c r="E149" s="117">
        <f t="shared" si="3"/>
        <v>0.8826266801289977</v>
      </c>
      <c r="F149" s="117">
        <f t="shared" si="3"/>
        <v>0.88013668964812963</v>
      </c>
      <c r="G149" s="117">
        <f t="shared" si="3"/>
        <v>0.89926071398273566</v>
      </c>
    </row>
    <row r="150" spans="2:7">
      <c r="B150" s="114" t="s">
        <v>309</v>
      </c>
      <c r="C150" s="114"/>
      <c r="D150" s="117">
        <f t="shared" si="4"/>
        <v>2.0645282219327509E-4</v>
      </c>
      <c r="E150" s="117">
        <f t="shared" si="3"/>
        <v>2.7903799130423715E-4</v>
      </c>
      <c r="F150" s="117">
        <f t="shared" si="3"/>
        <v>1.142491670536857E-4</v>
      </c>
      <c r="G150" s="117">
        <f t="shared" si="3"/>
        <v>3.384717180954038E-4</v>
      </c>
    </row>
    <row r="151" spans="2:7">
      <c r="B151" s="114" t="s">
        <v>310</v>
      </c>
      <c r="C151" s="114"/>
      <c r="D151" s="117">
        <f t="shared" si="4"/>
        <v>0</v>
      </c>
      <c r="E151" s="117">
        <f t="shared" si="3"/>
        <v>0</v>
      </c>
      <c r="F151" s="117">
        <f t="shared" si="3"/>
        <v>1.1874620873558611E-3</v>
      </c>
      <c r="G151" s="117">
        <f t="shared" si="3"/>
        <v>1.2180866693767723E-3</v>
      </c>
    </row>
    <row r="152" spans="2:7">
      <c r="B152" s="114" t="s">
        <v>311</v>
      </c>
      <c r="C152" s="114"/>
      <c r="D152" s="117">
        <f t="shared" si="4"/>
        <v>0</v>
      </c>
      <c r="E152" s="117">
        <f t="shared" si="3"/>
        <v>0</v>
      </c>
      <c r="F152" s="117">
        <f t="shared" si="3"/>
        <v>1.3734208379857964E-3</v>
      </c>
      <c r="G152" s="117">
        <f t="shared" si="3"/>
        <v>8.78586161864665E-4</v>
      </c>
    </row>
    <row r="153" spans="2:7">
      <c r="B153" s="114" t="s">
        <v>312</v>
      </c>
      <c r="C153" s="114"/>
      <c r="D153" s="117">
        <f t="shared" si="4"/>
        <v>1.111004257105206E-2</v>
      </c>
      <c r="E153" s="117">
        <f t="shared" si="3"/>
        <v>1.2808917023907962E-2</v>
      </c>
      <c r="F153" s="117">
        <f t="shared" si="3"/>
        <v>3.2658245943963139E-3</v>
      </c>
      <c r="G153" s="117">
        <f t="shared" si="3"/>
        <v>2.6995434294296034E-3</v>
      </c>
    </row>
    <row r="154" spans="2:7">
      <c r="B154" s="114" t="s">
        <v>313</v>
      </c>
      <c r="C154" s="114"/>
      <c r="D154" s="117">
        <f t="shared" si="4"/>
        <v>0.93634837034864404</v>
      </c>
      <c r="E154" s="117">
        <f t="shared" si="3"/>
        <v>0.94209665202571324</v>
      </c>
      <c r="F154" s="117">
        <f t="shared" si="3"/>
        <v>0.9462675107054811</v>
      </c>
      <c r="G154" s="117">
        <f t="shared" si="3"/>
        <v>0.95683279853087211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60BB-1B81-40E9-B907-6E44EA956245}">
  <dimension ref="A2:DI26"/>
  <sheetViews>
    <sheetView showGridLines="0" topLeftCell="B6" workbookViewId="0">
      <selection activeCell="AM23" activeCellId="1" sqref="B20:AM20 B23:AM23"/>
    </sheetView>
  </sheetViews>
  <sheetFormatPr defaultRowHeight="17.399999999999999"/>
  <cols>
    <col min="2" max="2" width="28.5" bestFit="1" customWidth="1"/>
    <col min="3" max="3" width="11.5" bestFit="1" customWidth="1"/>
    <col min="4" max="7" width="9.3984375" bestFit="1" customWidth="1"/>
    <col min="13" max="13" width="12.796875" bestFit="1" customWidth="1"/>
    <col min="25" max="25" width="12.796875" bestFit="1" customWidth="1"/>
    <col min="37" max="37" width="12.796875" bestFit="1" customWidth="1"/>
    <col min="49" max="49" width="12.796875" bestFit="1" customWidth="1"/>
    <col min="61" max="61" width="11.69921875" bestFit="1" customWidth="1"/>
    <col min="73" max="73" width="11.69921875" bestFit="1" customWidth="1"/>
    <col min="85" max="85" width="12.796875" bestFit="1" customWidth="1"/>
    <col min="97" max="97" width="12.796875" bestFit="1" customWidth="1"/>
    <col min="109" max="109" width="12.796875" bestFit="1" customWidth="1"/>
  </cols>
  <sheetData>
    <row r="2" spans="1:113">
      <c r="C2">
        <v>1</v>
      </c>
      <c r="D2">
        <f>C2+1</f>
        <v>2</v>
      </c>
      <c r="E2">
        <f t="shared" ref="E2:BP2" si="0">D2+1</f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si="0"/>
        <v>32</v>
      </c>
      <c r="AI2">
        <f t="shared" si="0"/>
        <v>33</v>
      </c>
      <c r="AJ2">
        <f t="shared" si="0"/>
        <v>34</v>
      </c>
      <c r="AK2">
        <f t="shared" si="0"/>
        <v>35</v>
      </c>
      <c r="AL2">
        <f t="shared" si="0"/>
        <v>36</v>
      </c>
      <c r="AM2">
        <f t="shared" si="0"/>
        <v>37</v>
      </c>
      <c r="AN2">
        <f t="shared" si="0"/>
        <v>38</v>
      </c>
      <c r="AO2">
        <f t="shared" si="0"/>
        <v>39</v>
      </c>
      <c r="AP2">
        <f t="shared" si="0"/>
        <v>40</v>
      </c>
      <c r="AQ2">
        <f t="shared" si="0"/>
        <v>41</v>
      </c>
      <c r="AR2">
        <f t="shared" si="0"/>
        <v>42</v>
      </c>
      <c r="AS2">
        <f t="shared" si="0"/>
        <v>43</v>
      </c>
      <c r="AT2">
        <f t="shared" si="0"/>
        <v>44</v>
      </c>
      <c r="AU2">
        <f t="shared" si="0"/>
        <v>45</v>
      </c>
      <c r="AV2">
        <f t="shared" si="0"/>
        <v>46</v>
      </c>
      <c r="AW2">
        <f t="shared" si="0"/>
        <v>47</v>
      </c>
      <c r="AX2">
        <f t="shared" si="0"/>
        <v>48</v>
      </c>
      <c r="AY2">
        <f t="shared" si="0"/>
        <v>49</v>
      </c>
      <c r="AZ2">
        <f t="shared" si="0"/>
        <v>50</v>
      </c>
      <c r="BA2">
        <f t="shared" si="0"/>
        <v>51</v>
      </c>
      <c r="BB2">
        <f t="shared" si="0"/>
        <v>52</v>
      </c>
      <c r="BC2">
        <f t="shared" si="0"/>
        <v>53</v>
      </c>
      <c r="BD2">
        <f t="shared" si="0"/>
        <v>54</v>
      </c>
      <c r="BE2">
        <f t="shared" si="0"/>
        <v>55</v>
      </c>
      <c r="BF2">
        <f t="shared" si="0"/>
        <v>56</v>
      </c>
      <c r="BG2">
        <f t="shared" si="0"/>
        <v>57</v>
      </c>
      <c r="BH2">
        <f t="shared" si="0"/>
        <v>58</v>
      </c>
      <c r="BI2">
        <f t="shared" si="0"/>
        <v>59</v>
      </c>
      <c r="BJ2">
        <f t="shared" si="0"/>
        <v>60</v>
      </c>
      <c r="BK2">
        <f t="shared" si="0"/>
        <v>61</v>
      </c>
      <c r="BL2">
        <f t="shared" si="0"/>
        <v>62</v>
      </c>
      <c r="BM2">
        <f t="shared" si="0"/>
        <v>63</v>
      </c>
      <c r="BN2">
        <f t="shared" si="0"/>
        <v>64</v>
      </c>
      <c r="BO2">
        <f t="shared" si="0"/>
        <v>65</v>
      </c>
      <c r="BP2">
        <f t="shared" si="0"/>
        <v>66</v>
      </c>
      <c r="BQ2">
        <f t="shared" ref="BQ2:DI2" si="1">BP2+1</f>
        <v>67</v>
      </c>
      <c r="BR2">
        <f t="shared" si="1"/>
        <v>68</v>
      </c>
      <c r="BS2">
        <f t="shared" si="1"/>
        <v>69</v>
      </c>
      <c r="BT2">
        <f t="shared" si="1"/>
        <v>70</v>
      </c>
      <c r="BU2">
        <f t="shared" si="1"/>
        <v>71</v>
      </c>
      <c r="BV2">
        <f t="shared" si="1"/>
        <v>72</v>
      </c>
      <c r="BW2">
        <f t="shared" si="1"/>
        <v>73</v>
      </c>
      <c r="BX2">
        <f t="shared" si="1"/>
        <v>74</v>
      </c>
      <c r="BY2">
        <f t="shared" si="1"/>
        <v>75</v>
      </c>
      <c r="BZ2">
        <f t="shared" si="1"/>
        <v>76</v>
      </c>
      <c r="CA2">
        <f t="shared" si="1"/>
        <v>77</v>
      </c>
      <c r="CB2">
        <f t="shared" si="1"/>
        <v>78</v>
      </c>
      <c r="CC2">
        <f t="shared" si="1"/>
        <v>79</v>
      </c>
      <c r="CD2">
        <f t="shared" si="1"/>
        <v>80</v>
      </c>
      <c r="CE2">
        <f t="shared" si="1"/>
        <v>81</v>
      </c>
      <c r="CF2">
        <f t="shared" si="1"/>
        <v>82</v>
      </c>
      <c r="CG2">
        <f t="shared" si="1"/>
        <v>83</v>
      </c>
      <c r="CH2">
        <f t="shared" si="1"/>
        <v>84</v>
      </c>
      <c r="CI2">
        <f t="shared" si="1"/>
        <v>85</v>
      </c>
      <c r="CJ2">
        <f t="shared" si="1"/>
        <v>86</v>
      </c>
      <c r="CK2">
        <f t="shared" si="1"/>
        <v>87</v>
      </c>
      <c r="CL2">
        <f t="shared" si="1"/>
        <v>88</v>
      </c>
      <c r="CM2">
        <f t="shared" si="1"/>
        <v>89</v>
      </c>
      <c r="CN2">
        <f t="shared" si="1"/>
        <v>90</v>
      </c>
      <c r="CO2">
        <f t="shared" si="1"/>
        <v>91</v>
      </c>
      <c r="CP2">
        <f t="shared" si="1"/>
        <v>92</v>
      </c>
      <c r="CQ2">
        <f t="shared" si="1"/>
        <v>93</v>
      </c>
      <c r="CR2">
        <f t="shared" si="1"/>
        <v>94</v>
      </c>
      <c r="CS2">
        <f t="shared" si="1"/>
        <v>95</v>
      </c>
      <c r="CT2">
        <f t="shared" si="1"/>
        <v>96</v>
      </c>
      <c r="CU2">
        <f t="shared" si="1"/>
        <v>97</v>
      </c>
      <c r="CV2">
        <f t="shared" si="1"/>
        <v>98</v>
      </c>
      <c r="CW2">
        <f t="shared" si="1"/>
        <v>99</v>
      </c>
      <c r="CX2">
        <f t="shared" si="1"/>
        <v>100</v>
      </c>
      <c r="CY2">
        <f t="shared" si="1"/>
        <v>101</v>
      </c>
      <c r="CZ2">
        <f t="shared" si="1"/>
        <v>102</v>
      </c>
      <c r="DA2">
        <f t="shared" si="1"/>
        <v>103</v>
      </c>
      <c r="DB2">
        <f t="shared" si="1"/>
        <v>104</v>
      </c>
      <c r="DC2">
        <f t="shared" si="1"/>
        <v>105</v>
      </c>
      <c r="DD2">
        <f t="shared" si="1"/>
        <v>106</v>
      </c>
      <c r="DE2">
        <f t="shared" si="1"/>
        <v>107</v>
      </c>
      <c r="DF2">
        <f t="shared" si="1"/>
        <v>108</v>
      </c>
      <c r="DG2">
        <f t="shared" si="1"/>
        <v>109</v>
      </c>
      <c r="DH2">
        <f t="shared" si="1"/>
        <v>110</v>
      </c>
      <c r="DI2">
        <f t="shared" si="1"/>
        <v>111</v>
      </c>
    </row>
    <row r="3" spans="1:113" s="95" customFormat="1">
      <c r="A3"/>
      <c r="C3" s="95">
        <v>2015.03</v>
      </c>
      <c r="D3" s="95">
        <f t="shared" ref="D3:L3" si="2">C3+0.01</f>
        <v>2015.04</v>
      </c>
      <c r="E3" s="95">
        <f t="shared" si="2"/>
        <v>2015.05</v>
      </c>
      <c r="F3" s="95">
        <f t="shared" si="2"/>
        <v>2015.06</v>
      </c>
      <c r="G3" s="95">
        <f t="shared" si="2"/>
        <v>2015.07</v>
      </c>
      <c r="H3" s="95">
        <f t="shared" si="2"/>
        <v>2015.08</v>
      </c>
      <c r="I3" s="95">
        <f t="shared" si="2"/>
        <v>2015.09</v>
      </c>
      <c r="J3" s="95">
        <f t="shared" si="2"/>
        <v>2015.1</v>
      </c>
      <c r="K3" s="95">
        <f t="shared" si="2"/>
        <v>2015.11</v>
      </c>
      <c r="L3" s="95">
        <f t="shared" si="2"/>
        <v>2015.12</v>
      </c>
      <c r="M3" s="95">
        <v>2016.01</v>
      </c>
      <c r="N3" s="95">
        <f t="shared" ref="N3:X3" si="3">M3+0.01</f>
        <v>2016.02</v>
      </c>
      <c r="O3" s="95">
        <f t="shared" si="3"/>
        <v>2016.03</v>
      </c>
      <c r="P3" s="95">
        <f t="shared" si="3"/>
        <v>2016.04</v>
      </c>
      <c r="Q3" s="95">
        <f t="shared" si="3"/>
        <v>2016.05</v>
      </c>
      <c r="R3" s="95">
        <f t="shared" si="3"/>
        <v>2016.06</v>
      </c>
      <c r="S3" s="95">
        <f t="shared" si="3"/>
        <v>2016.07</v>
      </c>
      <c r="T3" s="95">
        <f t="shared" si="3"/>
        <v>2016.08</v>
      </c>
      <c r="U3" s="95">
        <f t="shared" si="3"/>
        <v>2016.09</v>
      </c>
      <c r="V3" s="95">
        <f t="shared" si="3"/>
        <v>2016.1</v>
      </c>
      <c r="W3" s="95">
        <f t="shared" si="3"/>
        <v>2016.11</v>
      </c>
      <c r="X3" s="95">
        <f t="shared" si="3"/>
        <v>2016.12</v>
      </c>
      <c r="Y3" s="95">
        <v>2017.01</v>
      </c>
      <c r="Z3" s="95">
        <f t="shared" ref="Z3:AJ3" si="4">Y3+0.01</f>
        <v>2017.02</v>
      </c>
      <c r="AA3" s="95">
        <f t="shared" si="4"/>
        <v>2017.03</v>
      </c>
      <c r="AB3" s="95">
        <f t="shared" si="4"/>
        <v>2017.04</v>
      </c>
      <c r="AC3" s="95">
        <f t="shared" si="4"/>
        <v>2017.05</v>
      </c>
      <c r="AD3" s="95">
        <f t="shared" si="4"/>
        <v>2017.06</v>
      </c>
      <c r="AE3" s="95">
        <f t="shared" si="4"/>
        <v>2017.07</v>
      </c>
      <c r="AF3" s="95">
        <f t="shared" si="4"/>
        <v>2017.08</v>
      </c>
      <c r="AG3" s="95">
        <f t="shared" si="4"/>
        <v>2017.09</v>
      </c>
      <c r="AH3" s="95">
        <f t="shared" si="4"/>
        <v>2017.1</v>
      </c>
      <c r="AI3" s="95">
        <f t="shared" si="4"/>
        <v>2017.11</v>
      </c>
      <c r="AJ3" s="95">
        <f t="shared" si="4"/>
        <v>2017.12</v>
      </c>
      <c r="AK3" s="95">
        <v>2018.01</v>
      </c>
      <c r="AL3" s="95">
        <f t="shared" ref="AL3:AV3" si="5">AK3+0.01</f>
        <v>2018.02</v>
      </c>
      <c r="AM3" s="95">
        <f t="shared" si="5"/>
        <v>2018.03</v>
      </c>
      <c r="AN3" s="95">
        <f t="shared" si="5"/>
        <v>2018.04</v>
      </c>
      <c r="AO3" s="95">
        <f t="shared" si="5"/>
        <v>2018.05</v>
      </c>
      <c r="AP3" s="95">
        <f t="shared" si="5"/>
        <v>2018.06</v>
      </c>
      <c r="AQ3" s="95">
        <f t="shared" si="5"/>
        <v>2018.07</v>
      </c>
      <c r="AR3" s="95">
        <f t="shared" si="5"/>
        <v>2018.08</v>
      </c>
      <c r="AS3" s="95">
        <f t="shared" si="5"/>
        <v>2018.09</v>
      </c>
      <c r="AT3" s="95">
        <f t="shared" si="5"/>
        <v>2018.1</v>
      </c>
      <c r="AU3" s="95">
        <f t="shared" si="5"/>
        <v>2018.11</v>
      </c>
      <c r="AV3" s="95">
        <f t="shared" si="5"/>
        <v>2018.12</v>
      </c>
      <c r="AW3" s="95">
        <v>2019.01</v>
      </c>
      <c r="AX3" s="95">
        <f t="shared" ref="AX3:BH3" si="6">AW3+0.01</f>
        <v>2019.02</v>
      </c>
      <c r="AY3" s="95">
        <f t="shared" si="6"/>
        <v>2019.03</v>
      </c>
      <c r="AZ3" s="95">
        <f t="shared" si="6"/>
        <v>2019.04</v>
      </c>
      <c r="BA3" s="95">
        <f t="shared" si="6"/>
        <v>2019.05</v>
      </c>
      <c r="BB3" s="95">
        <f t="shared" si="6"/>
        <v>2019.06</v>
      </c>
      <c r="BC3" s="95">
        <f t="shared" si="6"/>
        <v>2019.07</v>
      </c>
      <c r="BD3" s="95">
        <f t="shared" si="6"/>
        <v>2019.08</v>
      </c>
      <c r="BE3" s="95">
        <f t="shared" si="6"/>
        <v>2019.09</v>
      </c>
      <c r="BF3" s="95">
        <f t="shared" si="6"/>
        <v>2019.1</v>
      </c>
      <c r="BG3" s="95">
        <f t="shared" si="6"/>
        <v>2019.11</v>
      </c>
      <c r="BH3" s="95">
        <f t="shared" si="6"/>
        <v>2019.12</v>
      </c>
      <c r="BI3" s="95">
        <v>2020.01</v>
      </c>
      <c r="BJ3" s="95">
        <f t="shared" ref="BJ3:BT3" si="7">BI3+0.01</f>
        <v>2020.02</v>
      </c>
      <c r="BK3" s="95">
        <f t="shared" si="7"/>
        <v>2020.03</v>
      </c>
      <c r="BL3" s="95">
        <f t="shared" si="7"/>
        <v>2020.04</v>
      </c>
      <c r="BM3" s="95">
        <f t="shared" si="7"/>
        <v>2020.05</v>
      </c>
      <c r="BN3" s="95">
        <f t="shared" si="7"/>
        <v>2020.06</v>
      </c>
      <c r="BO3" s="95">
        <f t="shared" si="7"/>
        <v>2020.07</v>
      </c>
      <c r="BP3" s="95">
        <f t="shared" si="7"/>
        <v>2020.08</v>
      </c>
      <c r="BQ3" s="95">
        <f t="shared" si="7"/>
        <v>2020.09</v>
      </c>
      <c r="BR3" s="95">
        <f t="shared" si="7"/>
        <v>2020.1</v>
      </c>
      <c r="BS3" s="95">
        <f t="shared" si="7"/>
        <v>2020.11</v>
      </c>
      <c r="BT3" s="95">
        <f t="shared" si="7"/>
        <v>2020.12</v>
      </c>
      <c r="BU3" s="95">
        <v>2021.01</v>
      </c>
      <c r="BV3" s="95">
        <f t="shared" ref="BV3:CF3" si="8">BU3+0.01</f>
        <v>2021.02</v>
      </c>
      <c r="BW3" s="95">
        <f t="shared" si="8"/>
        <v>2021.03</v>
      </c>
      <c r="BX3" s="95">
        <f t="shared" si="8"/>
        <v>2021.04</v>
      </c>
      <c r="BY3" s="95">
        <f t="shared" si="8"/>
        <v>2021.05</v>
      </c>
      <c r="BZ3" s="95">
        <f t="shared" si="8"/>
        <v>2021.06</v>
      </c>
      <c r="CA3" s="95">
        <f t="shared" si="8"/>
        <v>2021.07</v>
      </c>
      <c r="CB3" s="95">
        <f t="shared" si="8"/>
        <v>2021.08</v>
      </c>
      <c r="CC3" s="95">
        <f t="shared" si="8"/>
        <v>2021.09</v>
      </c>
      <c r="CD3" s="95">
        <f t="shared" si="8"/>
        <v>2021.1</v>
      </c>
      <c r="CE3" s="95">
        <f t="shared" si="8"/>
        <v>2021.11</v>
      </c>
      <c r="CF3" s="95">
        <f t="shared" si="8"/>
        <v>2021.12</v>
      </c>
      <c r="CG3" s="95">
        <v>2022.01</v>
      </c>
      <c r="CH3" s="95">
        <f t="shared" ref="CH3:CR3" si="9">CG3+0.01</f>
        <v>2022.02</v>
      </c>
      <c r="CI3" s="95">
        <f t="shared" si="9"/>
        <v>2022.03</v>
      </c>
      <c r="CJ3" s="95">
        <f t="shared" si="9"/>
        <v>2022.04</v>
      </c>
      <c r="CK3" s="95">
        <f t="shared" si="9"/>
        <v>2022.05</v>
      </c>
      <c r="CL3" s="95">
        <f t="shared" si="9"/>
        <v>2022.06</v>
      </c>
      <c r="CM3" s="95">
        <f t="shared" si="9"/>
        <v>2022.07</v>
      </c>
      <c r="CN3" s="95">
        <f t="shared" si="9"/>
        <v>2022.08</v>
      </c>
      <c r="CO3" s="95">
        <f t="shared" si="9"/>
        <v>2022.09</v>
      </c>
      <c r="CP3" s="95">
        <f t="shared" si="9"/>
        <v>2022.1</v>
      </c>
      <c r="CQ3" s="95">
        <f t="shared" si="9"/>
        <v>2022.11</v>
      </c>
      <c r="CR3" s="95">
        <f t="shared" si="9"/>
        <v>2022.12</v>
      </c>
      <c r="CS3" s="95">
        <v>2023.01</v>
      </c>
      <c r="CT3" s="95">
        <f t="shared" ref="CT3:DD3" si="10">CS3+0.01</f>
        <v>2023.02</v>
      </c>
      <c r="CU3" s="95">
        <f t="shared" si="10"/>
        <v>2023.03</v>
      </c>
      <c r="CV3" s="95">
        <f t="shared" si="10"/>
        <v>2023.04</v>
      </c>
      <c r="CW3" s="95">
        <f t="shared" si="10"/>
        <v>2023.05</v>
      </c>
      <c r="CX3" s="95">
        <f t="shared" si="10"/>
        <v>2023.06</v>
      </c>
      <c r="CY3" s="95">
        <f t="shared" si="10"/>
        <v>2023.07</v>
      </c>
      <c r="CZ3" s="95">
        <f t="shared" si="10"/>
        <v>2023.08</v>
      </c>
      <c r="DA3" s="95">
        <f t="shared" si="10"/>
        <v>2023.09</v>
      </c>
      <c r="DB3" s="95">
        <f t="shared" si="10"/>
        <v>2023.1</v>
      </c>
      <c r="DC3" s="95">
        <f t="shared" si="10"/>
        <v>2023.11</v>
      </c>
      <c r="DD3" s="95">
        <f t="shared" si="10"/>
        <v>2023.12</v>
      </c>
      <c r="DE3" s="95">
        <v>2024.01</v>
      </c>
      <c r="DF3" s="95">
        <f>DE3+0.01</f>
        <v>2024.02</v>
      </c>
      <c r="DG3" s="95">
        <f>DF3+0.01</f>
        <v>2024.03</v>
      </c>
      <c r="DH3" s="95">
        <f>DG3+0.01</f>
        <v>2024.04</v>
      </c>
      <c r="DI3" s="95">
        <f>DH3+0.01</f>
        <v>2024.05</v>
      </c>
    </row>
    <row r="4" spans="1:113">
      <c r="B4" t="s">
        <v>229</v>
      </c>
      <c r="C4">
        <v>4.306</v>
      </c>
      <c r="D4">
        <v>4.3310000000000004</v>
      </c>
      <c r="E4">
        <v>4.2539999999999996</v>
      </c>
      <c r="F4">
        <v>4.4340000000000002</v>
      </c>
      <c r="G4">
        <v>4.7640000000000002</v>
      </c>
      <c r="H4">
        <v>4.33</v>
      </c>
      <c r="I4">
        <v>4.3739999999999997</v>
      </c>
      <c r="J4">
        <v>4.7690000000000001</v>
      </c>
      <c r="K4">
        <v>4.9489999999999998</v>
      </c>
      <c r="L4">
        <v>5.3440000000000003</v>
      </c>
      <c r="M4">
        <v>5.2134999999999998</v>
      </c>
      <c r="N4">
        <v>4.7226999999999997</v>
      </c>
      <c r="O4">
        <v>5.1925999999999997</v>
      </c>
      <c r="P4">
        <v>4.9718</v>
      </c>
      <c r="Q4">
        <v>5.1939000000000002</v>
      </c>
      <c r="R4">
        <v>5.1761999999999997</v>
      </c>
      <c r="S4">
        <v>5.5796000000000001</v>
      </c>
      <c r="T4">
        <v>5.5808</v>
      </c>
      <c r="U4">
        <v>5.3064999999999998</v>
      </c>
      <c r="V4">
        <v>5.6764000000000001</v>
      </c>
      <c r="W4">
        <v>6.1212</v>
      </c>
      <c r="X4">
        <v>6.1881000000000004</v>
      </c>
      <c r="Y4">
        <v>5.9989999999999997</v>
      </c>
      <c r="Z4">
        <v>5.8663999999999996</v>
      </c>
      <c r="AA4">
        <v>6.3257000000000003</v>
      </c>
      <c r="AB4">
        <v>6.0873999999999997</v>
      </c>
      <c r="AC4">
        <v>6.3380000000000001</v>
      </c>
      <c r="AD4">
        <v>6.2359999999999998</v>
      </c>
      <c r="AE4">
        <v>6.5656999999999996</v>
      </c>
      <c r="AF4">
        <v>6.4569000000000001</v>
      </c>
      <c r="AG4">
        <v>6.8465999999999996</v>
      </c>
      <c r="AH4">
        <v>6.4042000000000003</v>
      </c>
      <c r="AI4">
        <v>7.585</v>
      </c>
      <c r="AJ4">
        <v>7.5311000000000003</v>
      </c>
      <c r="AK4">
        <v>8.7858000000000001</v>
      </c>
      <c r="AL4">
        <v>7.9452999999999996</v>
      </c>
      <c r="AM4">
        <v>8.9854000000000003</v>
      </c>
      <c r="AN4">
        <v>8.7379999999999995</v>
      </c>
      <c r="AO4">
        <v>9.0686999999999998</v>
      </c>
      <c r="AP4">
        <v>8.7251999999999992</v>
      </c>
      <c r="AQ4">
        <v>9.6806999999999999</v>
      </c>
      <c r="AR4">
        <v>9.2637</v>
      </c>
      <c r="AS4">
        <v>9.1282999999999994</v>
      </c>
      <c r="AT4">
        <v>9.0762999999999998</v>
      </c>
      <c r="AU4">
        <v>10.6114</v>
      </c>
      <c r="AV4">
        <v>10.6995</v>
      </c>
      <c r="AW4">
        <v>10.7034</v>
      </c>
      <c r="AX4">
        <v>9.5611999999999995</v>
      </c>
      <c r="AY4">
        <v>11.223800000000001</v>
      </c>
      <c r="AZ4">
        <v>10.655799999999999</v>
      </c>
      <c r="BA4">
        <v>11.232100000000001</v>
      </c>
      <c r="BB4">
        <v>10.557600000000001</v>
      </c>
      <c r="BC4">
        <v>11.1822</v>
      </c>
      <c r="BD4">
        <v>11.179600000000001</v>
      </c>
      <c r="BE4">
        <v>11.1762</v>
      </c>
      <c r="BF4">
        <v>11.8055</v>
      </c>
      <c r="BG4">
        <v>12.8521</v>
      </c>
      <c r="BH4">
        <v>12.682600000000001</v>
      </c>
      <c r="BI4">
        <v>12.390599999999999</v>
      </c>
      <c r="BJ4">
        <v>11.9633</v>
      </c>
      <c r="BK4">
        <v>12.611499999999999</v>
      </c>
      <c r="BL4">
        <v>12.002599999999999</v>
      </c>
      <c r="BM4">
        <v>12.742599999999999</v>
      </c>
      <c r="BN4">
        <v>12.6844</v>
      </c>
      <c r="BO4">
        <v>12.9625</v>
      </c>
      <c r="BP4">
        <v>14.0771</v>
      </c>
      <c r="BQ4">
        <v>14.370100000000001</v>
      </c>
      <c r="BR4">
        <v>14.2445</v>
      </c>
      <c r="BS4">
        <v>15.0655</v>
      </c>
      <c r="BT4">
        <v>15.9946</v>
      </c>
      <c r="BU4">
        <v>15.0771</v>
      </c>
      <c r="BV4">
        <v>13.7628</v>
      </c>
      <c r="BW4">
        <v>15.954599999999999</v>
      </c>
      <c r="BX4">
        <v>15.1289</v>
      </c>
      <c r="BY4">
        <v>16.0594</v>
      </c>
      <c r="BZ4">
        <v>15.694699999999999</v>
      </c>
      <c r="CA4">
        <v>16.188600000000001</v>
      </c>
      <c r="CB4">
        <v>15.769</v>
      </c>
      <c r="CC4">
        <v>16.233799999999999</v>
      </c>
      <c r="CD4">
        <v>16.912500000000001</v>
      </c>
      <c r="CE4">
        <v>17.5077</v>
      </c>
      <c r="CF4">
        <v>17.810400000000001</v>
      </c>
      <c r="CG4">
        <v>16.488700000000001</v>
      </c>
      <c r="CH4">
        <v>15.4314</v>
      </c>
      <c r="CI4">
        <v>17.2287</v>
      </c>
      <c r="CJ4">
        <v>16.460100000000001</v>
      </c>
      <c r="CK4">
        <v>17.285900000000002</v>
      </c>
      <c r="CL4">
        <v>16.805399999999999</v>
      </c>
      <c r="CM4">
        <v>17.050799999999999</v>
      </c>
      <c r="CN4">
        <v>17.7181</v>
      </c>
      <c r="CO4">
        <v>17.047999999999998</v>
      </c>
      <c r="CP4">
        <v>17.709700000000002</v>
      </c>
      <c r="CQ4">
        <v>18.120100000000001</v>
      </c>
      <c r="CR4">
        <v>18.897600000000001</v>
      </c>
      <c r="CS4">
        <v>17.9468</v>
      </c>
      <c r="CT4">
        <v>16.936900000000001</v>
      </c>
      <c r="CU4">
        <v>18.630099999999999</v>
      </c>
      <c r="CV4">
        <v>17.788699999999999</v>
      </c>
      <c r="CW4">
        <v>19.246300000000002</v>
      </c>
      <c r="CX4">
        <v>18.4682</v>
      </c>
      <c r="CY4">
        <v>18.857099999999999</v>
      </c>
      <c r="CZ4">
        <v>19.1023</v>
      </c>
      <c r="DA4">
        <v>19.0063</v>
      </c>
      <c r="DB4">
        <v>20.0457</v>
      </c>
      <c r="DC4">
        <v>20.842199999999998</v>
      </c>
      <c r="DD4">
        <v>20.5535</v>
      </c>
      <c r="DE4">
        <v>20.301300000000001</v>
      </c>
      <c r="DF4">
        <v>18.976600000000001</v>
      </c>
      <c r="DG4">
        <v>20.4299</v>
      </c>
      <c r="DH4">
        <v>19.806999999999999</v>
      </c>
      <c r="DI4">
        <v>20.865200000000002</v>
      </c>
    </row>
    <row r="5" spans="1:113">
      <c r="B5" t="s">
        <v>228</v>
      </c>
      <c r="C5">
        <v>13431</v>
      </c>
      <c r="D5">
        <v>15450</v>
      </c>
      <c r="E5">
        <v>17211</v>
      </c>
      <c r="F5">
        <v>15497</v>
      </c>
      <c r="G5">
        <v>18033</v>
      </c>
      <c r="H5">
        <v>16413</v>
      </c>
      <c r="I5">
        <v>16718</v>
      </c>
      <c r="J5">
        <v>14628</v>
      </c>
      <c r="K5">
        <v>11998</v>
      </c>
      <c r="L5">
        <v>12421</v>
      </c>
      <c r="M5">
        <v>10167</v>
      </c>
      <c r="N5">
        <v>8875</v>
      </c>
      <c r="O5">
        <v>8735</v>
      </c>
      <c r="P5">
        <v>11106</v>
      </c>
      <c r="Q5">
        <v>9674</v>
      </c>
      <c r="R5">
        <v>9721</v>
      </c>
      <c r="S5">
        <v>10402</v>
      </c>
      <c r="T5">
        <v>8875</v>
      </c>
      <c r="U5">
        <v>8852</v>
      </c>
      <c r="V5">
        <v>8030</v>
      </c>
      <c r="W5">
        <v>7091</v>
      </c>
      <c r="X5">
        <v>6405</v>
      </c>
      <c r="Y5">
        <v>6255</v>
      </c>
      <c r="Z5">
        <v>6580</v>
      </c>
      <c r="AA5">
        <v>6755</v>
      </c>
      <c r="AB5">
        <v>6780</v>
      </c>
      <c r="AC5">
        <v>6880</v>
      </c>
      <c r="AD5">
        <v>7106</v>
      </c>
      <c r="AE5">
        <v>9307</v>
      </c>
      <c r="AF5">
        <v>8532</v>
      </c>
      <c r="AG5">
        <v>7681</v>
      </c>
      <c r="AH5">
        <v>8807</v>
      </c>
      <c r="AI5">
        <v>9082</v>
      </c>
      <c r="AJ5">
        <v>9206</v>
      </c>
      <c r="AK5">
        <v>10439</v>
      </c>
      <c r="AL5">
        <v>10138</v>
      </c>
      <c r="AM5">
        <v>9727</v>
      </c>
      <c r="AN5">
        <v>8247</v>
      </c>
      <c r="AO5">
        <v>7727</v>
      </c>
      <c r="AP5">
        <v>7014</v>
      </c>
      <c r="AQ5">
        <v>7809</v>
      </c>
      <c r="AR5">
        <v>8083</v>
      </c>
      <c r="AS5">
        <v>7234</v>
      </c>
      <c r="AT5">
        <v>5562</v>
      </c>
      <c r="AU5">
        <v>6987</v>
      </c>
      <c r="AV5">
        <v>6681</v>
      </c>
      <c r="AW5">
        <v>7456</v>
      </c>
      <c r="AX5">
        <v>7255</v>
      </c>
      <c r="AY5">
        <v>7111</v>
      </c>
      <c r="AZ5">
        <v>8201</v>
      </c>
      <c r="BA5">
        <v>7628</v>
      </c>
      <c r="BB5">
        <v>10810</v>
      </c>
      <c r="BC5">
        <v>10724</v>
      </c>
      <c r="BD5">
        <v>12044</v>
      </c>
      <c r="BE5">
        <v>12244</v>
      </c>
      <c r="BF5">
        <v>12187</v>
      </c>
      <c r="BG5">
        <v>11126</v>
      </c>
      <c r="BH5">
        <v>12732</v>
      </c>
      <c r="BI5">
        <v>13879</v>
      </c>
      <c r="BJ5">
        <v>17062</v>
      </c>
      <c r="BK5">
        <v>17549</v>
      </c>
      <c r="BL5">
        <v>22166</v>
      </c>
      <c r="BM5">
        <v>30223</v>
      </c>
      <c r="BN5">
        <v>28302</v>
      </c>
      <c r="BO5">
        <v>35672</v>
      </c>
      <c r="BP5">
        <v>41235</v>
      </c>
      <c r="BQ5">
        <v>39285</v>
      </c>
      <c r="BR5">
        <v>38539</v>
      </c>
      <c r="BS5">
        <v>38252</v>
      </c>
      <c r="BT5">
        <v>41881</v>
      </c>
      <c r="BU5">
        <v>35889</v>
      </c>
      <c r="BV5">
        <v>28400</v>
      </c>
      <c r="BW5">
        <v>30631</v>
      </c>
      <c r="BX5">
        <v>31181</v>
      </c>
      <c r="BY5">
        <v>30692</v>
      </c>
      <c r="BZ5">
        <v>35522</v>
      </c>
      <c r="CA5">
        <v>32221</v>
      </c>
      <c r="CB5">
        <v>29592</v>
      </c>
      <c r="CC5">
        <v>31793</v>
      </c>
      <c r="CD5">
        <v>34972</v>
      </c>
      <c r="CE5">
        <v>29948</v>
      </c>
      <c r="CF5">
        <v>30350</v>
      </c>
      <c r="CG5">
        <v>23950</v>
      </c>
      <c r="CH5">
        <v>23550</v>
      </c>
      <c r="CI5">
        <v>26750</v>
      </c>
      <c r="CJ5">
        <v>21050</v>
      </c>
      <c r="CK5">
        <v>16150</v>
      </c>
      <c r="CL5">
        <v>12500</v>
      </c>
      <c r="CM5">
        <v>13350</v>
      </c>
      <c r="CN5">
        <v>12700</v>
      </c>
      <c r="CO5">
        <v>11100</v>
      </c>
      <c r="CP5">
        <v>12550</v>
      </c>
      <c r="CQ5">
        <v>13900</v>
      </c>
      <c r="CR5">
        <v>13400</v>
      </c>
      <c r="CS5">
        <v>14310</v>
      </c>
      <c r="CT5">
        <v>13630</v>
      </c>
      <c r="CU5">
        <v>12590</v>
      </c>
      <c r="CV5">
        <v>11210</v>
      </c>
      <c r="CW5">
        <v>11140</v>
      </c>
      <c r="CX5">
        <v>10030</v>
      </c>
      <c r="CY5">
        <v>9090</v>
      </c>
      <c r="CZ5">
        <v>9100</v>
      </c>
      <c r="DA5">
        <v>8180</v>
      </c>
      <c r="DB5">
        <v>8030</v>
      </c>
      <c r="DC5">
        <v>12170</v>
      </c>
      <c r="DD5">
        <v>10280</v>
      </c>
      <c r="DE5">
        <v>12250</v>
      </c>
      <c r="DF5">
        <v>13450</v>
      </c>
      <c r="DG5">
        <v>12380</v>
      </c>
      <c r="DH5">
        <v>11680</v>
      </c>
      <c r="DI5">
        <v>9800</v>
      </c>
    </row>
    <row r="6" spans="1:113">
      <c r="B6" t="s">
        <v>230</v>
      </c>
      <c r="C6" s="96">
        <f>C5*$D$17/8430950000</f>
        <v>28.793333815643553</v>
      </c>
      <c r="D6" s="96">
        <f t="shared" ref="D6:L6" si="11">D5*$D$17/8430950000</f>
        <v>33.121659403744538</v>
      </c>
      <c r="E6" s="96">
        <f t="shared" si="11"/>
        <v>36.896885436753863</v>
      </c>
      <c r="F6" s="96">
        <f t="shared" si="11"/>
        <v>33.222417849827124</v>
      </c>
      <c r="G6" s="96">
        <f t="shared" si="11"/>
        <v>38.659086344836581</v>
      </c>
      <c r="H6" s="96">
        <f t="shared" si="11"/>
        <v>35.186135650075023</v>
      </c>
      <c r="I6" s="96">
        <f t="shared" si="11"/>
        <v>35.839993651249266</v>
      </c>
      <c r="J6" s="96">
        <f t="shared" si="11"/>
        <v>31.359458495661819</v>
      </c>
      <c r="K6" s="96">
        <f t="shared" si="11"/>
        <v>25.721273108487182</v>
      </c>
      <c r="L6" s="96">
        <f t="shared" si="11"/>
        <v>26.628099123230477</v>
      </c>
      <c r="M6" s="96">
        <f>M5*$D$17/9299720000</f>
        <v>19.759823799103629</v>
      </c>
      <c r="N6" s="96">
        <f t="shared" ref="N6:W6" si="12">N5*$D$17/9299720000</f>
        <v>17.248788847943811</v>
      </c>
      <c r="O6" s="96">
        <f t="shared" si="12"/>
        <v>16.976695277384696</v>
      </c>
      <c r="P6" s="96">
        <f t="shared" si="12"/>
        <v>21.584794247353685</v>
      </c>
      <c r="Q6" s="96">
        <f t="shared" si="12"/>
        <v>18.801665725634749</v>
      </c>
      <c r="R6" s="96">
        <f t="shared" si="12"/>
        <v>18.893011424322452</v>
      </c>
      <c r="S6" s="96">
        <f t="shared" si="12"/>
        <v>20.21655229254214</v>
      </c>
      <c r="T6" s="96">
        <f t="shared" si="12"/>
        <v>17.248788847943811</v>
      </c>
      <c r="U6" s="96">
        <f t="shared" si="12"/>
        <v>17.204087761351953</v>
      </c>
      <c r="V6" s="96">
        <f t="shared" si="12"/>
        <v>15.606509797069158</v>
      </c>
      <c r="W6" s="96">
        <f t="shared" si="12"/>
        <v>13.781539348819104</v>
      </c>
      <c r="X6" s="96">
        <f>X5*E17/9299720000</f>
        <v>12.63423806469442</v>
      </c>
      <c r="Y6" s="96">
        <f>Y5*$E$17/10170240000</f>
        <v>11.28225488926515</v>
      </c>
      <c r="Z6" s="96">
        <f t="shared" ref="Z6:AA6" si="13">Z5*$E$17/10170240000</f>
        <v>11.868463176876849</v>
      </c>
      <c r="AA6" s="96">
        <f t="shared" si="13"/>
        <v>12.184113793283148</v>
      </c>
      <c r="AB6" s="96">
        <f>AB5*$F$17/10170240000</f>
        <v>13.058027179299604</v>
      </c>
      <c r="AC6" s="96">
        <f t="shared" ref="AC6:AJ6" si="14">AC5*$F$17/10170240000</f>
        <v>13.250623450380719</v>
      </c>
      <c r="AD6" s="96">
        <f t="shared" si="14"/>
        <v>13.685891023024039</v>
      </c>
      <c r="AE6" s="96">
        <f t="shared" si="14"/>
        <v>17.924934949519383</v>
      </c>
      <c r="AF6" s="96">
        <f t="shared" si="14"/>
        <v>16.432313848640739</v>
      </c>
      <c r="AG6" s="96">
        <f t="shared" si="14"/>
        <v>14.79331958174045</v>
      </c>
      <c r="AH6" s="96">
        <f t="shared" si="14"/>
        <v>16.961953594113808</v>
      </c>
      <c r="AI6" s="96">
        <f>AI5*$F$17/10170240000</f>
        <v>17.491593339586874</v>
      </c>
      <c r="AJ6" s="96">
        <f t="shared" si="14"/>
        <v>17.730412715727457</v>
      </c>
      <c r="AK6" s="96">
        <f>AK5*$G17/10202840000</f>
        <v>20.153431183572415</v>
      </c>
      <c r="AL6" s="96">
        <f t="shared" ref="AL6:AM6" si="15">AL5*$G17/10202840000</f>
        <v>19.57232353089924</v>
      </c>
      <c r="AM6" s="96">
        <f t="shared" si="15"/>
        <v>18.778850955322245</v>
      </c>
      <c r="AN6" s="96">
        <f>AN5*$H17/10202840000</f>
        <v>17.457347637618547</v>
      </c>
      <c r="AO6" s="96">
        <f t="shared" ref="AO6:AT6" si="16">AO5*$H17/10202840000</f>
        <v>16.356605456029889</v>
      </c>
      <c r="AP6" s="96">
        <f t="shared" si="16"/>
        <v>14.847318580120829</v>
      </c>
      <c r="AQ6" s="96">
        <f t="shared" si="16"/>
        <v>16.530184030818869</v>
      </c>
      <c r="AR6" s="96">
        <f t="shared" si="16"/>
        <v>17.110190488040583</v>
      </c>
      <c r="AS6" s="96">
        <f t="shared" si="16"/>
        <v>15.313017195408337</v>
      </c>
      <c r="AT6" s="96">
        <f t="shared" si="16"/>
        <v>11.773707719223275</v>
      </c>
      <c r="AU6" s="96">
        <f>AU5*$I17/10202840000</f>
        <v>15.009303643985399</v>
      </c>
      <c r="AV6" s="96">
        <f>AV5*$I17/10202840000</f>
        <v>14.351961878555382</v>
      </c>
      <c r="AW6" s="96">
        <f>AW5*$I17/16780040000</f>
        <v>9.7387627090281068</v>
      </c>
      <c r="AX6" s="96">
        <f t="shared" ref="AX6:AY6" si="17">AX5*$I17/16780040000</f>
        <v>9.4762236392165935</v>
      </c>
      <c r="AY6" s="96">
        <f t="shared" si="17"/>
        <v>9.2881359474113285</v>
      </c>
      <c r="AZ6" s="96">
        <f>AZ5*$J17/16780040000</f>
        <v>11.226933546821105</v>
      </c>
      <c r="BA6" s="96">
        <f t="shared" ref="BA6:BH6" si="18">BA5*$J17/16780040000</f>
        <v>10.442512997823604</v>
      </c>
      <c r="BB6" s="96">
        <f t="shared" si="18"/>
        <v>14.79857964164567</v>
      </c>
      <c r="BC6" s="96">
        <f t="shared" si="18"/>
        <v>14.68084811073156</v>
      </c>
      <c r="BD6" s="96">
        <f t="shared" si="18"/>
        <v>16.487890213134175</v>
      </c>
      <c r="BE6" s="96">
        <f t="shared" si="18"/>
        <v>16.761684471073966</v>
      </c>
      <c r="BF6" s="96">
        <f t="shared" si="18"/>
        <v>16.683653107561128</v>
      </c>
      <c r="BG6" s="96">
        <f t="shared" si="18"/>
        <v>15.231174569190538</v>
      </c>
      <c r="BH6" s="96">
        <f t="shared" si="18"/>
        <v>17.429742460447056</v>
      </c>
      <c r="BI6" s="96">
        <f>BI5*$J17/24475780000</f>
        <v>13.025936801482935</v>
      </c>
      <c r="BJ6" s="96">
        <f t="shared" ref="BJ6:BT6" si="19">BJ5*$J17/24475780000</f>
        <v>16.013295893573158</v>
      </c>
      <c r="BK6" s="96">
        <f t="shared" si="19"/>
        <v>16.470362773198648</v>
      </c>
      <c r="BL6" s="96">
        <f t="shared" si="19"/>
        <v>20.803582040613211</v>
      </c>
      <c r="BM6" s="96">
        <f t="shared" si="19"/>
        <v>28.365364071706807</v>
      </c>
      <c r="BN6" s="96">
        <f t="shared" si="19"/>
        <v>26.562437016756974</v>
      </c>
      <c r="BO6" s="96">
        <f t="shared" si="19"/>
        <v>33.479445030801877</v>
      </c>
      <c r="BP6" s="96">
        <f t="shared" si="19"/>
        <v>38.700519058228174</v>
      </c>
      <c r="BQ6" s="96">
        <f t="shared" si="19"/>
        <v>36.870374468351976</v>
      </c>
      <c r="BR6" s="96">
        <f t="shared" si="19"/>
        <v>36.170226845763445</v>
      </c>
      <c r="BS6" s="96">
        <f t="shared" si="19"/>
        <v>35.900867103561154</v>
      </c>
      <c r="BT6" s="96">
        <f t="shared" si="19"/>
        <v>39.306813112105111</v>
      </c>
      <c r="BU6" s="96">
        <f>BU5*$J17/29888480000</f>
        <v>27.58321344467835</v>
      </c>
      <c r="BV6" s="96">
        <f t="shared" ref="BV6:BW6" si="20">BV5*$J17/29888480000</f>
        <v>21.827391730860853</v>
      </c>
      <c r="BW6" s="96">
        <f t="shared" si="20"/>
        <v>23.542071693943619</v>
      </c>
      <c r="BX6" s="96">
        <f>BX5*$K17/29888480000</f>
        <v>25.562385246389244</v>
      </c>
      <c r="BY6" s="96">
        <f t="shared" ref="BY6:CE6" si="21">BY5*$K17/29888480000</f>
        <v>25.161499887180614</v>
      </c>
      <c r="BZ6" s="96">
        <f t="shared" si="21"/>
        <v>29.121165091633966</v>
      </c>
      <c r="CA6" s="96">
        <f t="shared" si="21"/>
        <v>26.414983965360566</v>
      </c>
      <c r="CB6" s="96">
        <f t="shared" si="21"/>
        <v>24.259712780576329</v>
      </c>
      <c r="CC6" s="96">
        <f t="shared" si="21"/>
        <v>26.064106800245447</v>
      </c>
      <c r="CD6" s="96">
        <f t="shared" si="21"/>
        <v>28.670271538331825</v>
      </c>
      <c r="CE6" s="96">
        <f t="shared" si="21"/>
        <v>24.551563880531898</v>
      </c>
      <c r="CF6" s="96">
        <f>CF5*$L17/29888480000</f>
        <v>36.572558900619903</v>
      </c>
      <c r="CG6" s="96">
        <f>CG5*$L17/30338300000</f>
        <v>28.432481030578511</v>
      </c>
      <c r="CH6" s="96">
        <f t="shared" ref="CH6:CI6" si="22">CH5*$L17/30338300000</f>
        <v>27.957617046769265</v>
      </c>
      <c r="CI6" s="96">
        <f t="shared" si="22"/>
        <v>31.756528917243219</v>
      </c>
      <c r="CJ6" s="96">
        <f>CJ5*$M17/30338300000</f>
        <v>27.865136199127836</v>
      </c>
      <c r="CK6" s="96">
        <f t="shared" ref="CK6:CR6" si="23">CK5*$M17/30338300000</f>
        <v>21.378714946124205</v>
      </c>
      <c r="CL6" s="96">
        <f t="shared" si="23"/>
        <v>16.546992992356195</v>
      </c>
      <c r="CM6" s="96">
        <f t="shared" si="23"/>
        <v>17.672188515836417</v>
      </c>
      <c r="CN6" s="96">
        <f t="shared" si="23"/>
        <v>16.811744880233896</v>
      </c>
      <c r="CO6" s="96">
        <f t="shared" si="23"/>
        <v>14.693729777212303</v>
      </c>
      <c r="CP6" s="96">
        <f t="shared" si="23"/>
        <v>16.613180964325622</v>
      </c>
      <c r="CQ6" s="96">
        <f t="shared" si="23"/>
        <v>18.400256207500092</v>
      </c>
      <c r="CR6" s="96">
        <f t="shared" si="23"/>
        <v>17.738376487805844</v>
      </c>
      <c r="CS6" s="96">
        <f>CS5*$M17/34854540000</f>
        <v>16.488478786694646</v>
      </c>
      <c r="CT6" s="96">
        <f t="shared" ref="CT6:DD6" si="24">CT5*$M17/34854540000</f>
        <v>15.704959179779737</v>
      </c>
      <c r="CU6" s="96">
        <f t="shared" si="24"/>
        <v>14.506635075086345</v>
      </c>
      <c r="CV6" s="96">
        <f t="shared" si="24"/>
        <v>12.916551166935498</v>
      </c>
      <c r="CW6" s="96">
        <f t="shared" si="24"/>
        <v>12.835894736811905</v>
      </c>
      <c r="CX6" s="96">
        <f t="shared" si="24"/>
        <v>11.556914201994919</v>
      </c>
      <c r="CY6" s="96">
        <f t="shared" si="24"/>
        <v>10.473813568906662</v>
      </c>
      <c r="CZ6" s="96">
        <f t="shared" si="24"/>
        <v>10.485335916067175</v>
      </c>
      <c r="DA6" s="96">
        <f t="shared" si="24"/>
        <v>9.4252799772999438</v>
      </c>
      <c r="DB6" s="96">
        <f t="shared" si="24"/>
        <v>9.252444769892243</v>
      </c>
      <c r="DC6" s="96">
        <f t="shared" si="24"/>
        <v>14.022696494344782</v>
      </c>
      <c r="DD6" s="96">
        <f t="shared" si="24"/>
        <v>11.844972881007754</v>
      </c>
      <c r="DE6" s="96">
        <f>DE5*$M17/35215580000</f>
        <v>13.970165612777071</v>
      </c>
      <c r="DF6" s="96">
        <f t="shared" ref="DF6:DI6" si="25">DF5*$M17/35215580000</f>
        <v>15.338671631987888</v>
      </c>
      <c r="DG6" s="96">
        <f t="shared" si="25"/>
        <v>14.11842043152491</v>
      </c>
      <c r="DH6" s="96">
        <f t="shared" si="25"/>
        <v>13.320125253651934</v>
      </c>
      <c r="DI6" s="96">
        <f t="shared" si="25"/>
        <v>11.176132490221658</v>
      </c>
    </row>
    <row r="7" spans="1:113">
      <c r="B7" t="s">
        <v>241</v>
      </c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>
        <f>O4/C4-1</f>
        <v>0.2058987459359034</v>
      </c>
      <c r="P7" s="97">
        <f t="shared" ref="P7:CA7" si="26">P4/D4-1</f>
        <v>0.1479565920110828</v>
      </c>
      <c r="Q7" s="97">
        <f t="shared" si="26"/>
        <v>0.220944992947814</v>
      </c>
      <c r="R7" s="97">
        <f t="shared" si="26"/>
        <v>0.16738836265223256</v>
      </c>
      <c r="S7" s="97">
        <f t="shared" si="26"/>
        <v>0.17120067170445008</v>
      </c>
      <c r="T7" s="97">
        <f t="shared" si="26"/>
        <v>0.28886836027713625</v>
      </c>
      <c r="U7" s="97">
        <f t="shared" si="26"/>
        <v>0.2131915866483769</v>
      </c>
      <c r="V7" s="97">
        <f t="shared" si="26"/>
        <v>0.19027049695953036</v>
      </c>
      <c r="W7" s="97">
        <f t="shared" si="26"/>
        <v>0.23685593049100828</v>
      </c>
      <c r="X7" s="97">
        <f t="shared" si="26"/>
        <v>0.15795284431137735</v>
      </c>
      <c r="Y7" s="97">
        <f t="shared" si="26"/>
        <v>0.15066653879351688</v>
      </c>
      <c r="Z7" s="97">
        <f t="shared" si="26"/>
        <v>0.24217079213161963</v>
      </c>
      <c r="AA7" s="97">
        <f t="shared" si="26"/>
        <v>0.21821438200516141</v>
      </c>
      <c r="AB7" s="97">
        <f t="shared" si="26"/>
        <v>0.22438553441409548</v>
      </c>
      <c r="AC7" s="97">
        <f t="shared" si="26"/>
        <v>0.22027763337761597</v>
      </c>
      <c r="AD7" s="97">
        <f t="shared" si="26"/>
        <v>0.20474479347784103</v>
      </c>
      <c r="AE7" s="97">
        <f t="shared" si="26"/>
        <v>0.17673309914689206</v>
      </c>
      <c r="AF7" s="97">
        <f t="shared" si="26"/>
        <v>0.15698466169724767</v>
      </c>
      <c r="AG7" s="97">
        <f t="shared" si="26"/>
        <v>0.29022896447752755</v>
      </c>
      <c r="AH7" s="97">
        <f t="shared" si="26"/>
        <v>0.12821506588682974</v>
      </c>
      <c r="AI7" s="97">
        <f t="shared" si="26"/>
        <v>0.23913611710122207</v>
      </c>
      <c r="AJ7" s="97">
        <f t="shared" si="26"/>
        <v>0.21702945976955768</v>
      </c>
      <c r="AK7" s="97">
        <f t="shared" si="26"/>
        <v>0.46454409068178038</v>
      </c>
      <c r="AL7" s="97">
        <f t="shared" si="26"/>
        <v>0.35437406245738434</v>
      </c>
      <c r="AM7" s="97">
        <f t="shared" si="26"/>
        <v>0.42045939579809355</v>
      </c>
      <c r="AN7" s="97">
        <f t="shared" si="26"/>
        <v>0.43542399053783232</v>
      </c>
      <c r="AO7" s="97">
        <f t="shared" si="26"/>
        <v>0.43084569264752282</v>
      </c>
      <c r="AP7" s="97">
        <f t="shared" si="26"/>
        <v>0.39916613213598451</v>
      </c>
      <c r="AQ7" s="97">
        <f t="shared" si="26"/>
        <v>0.47443532296632496</v>
      </c>
      <c r="AR7" s="97">
        <f t="shared" si="26"/>
        <v>0.43469776518143388</v>
      </c>
      <c r="AS7" s="97">
        <f t="shared" si="26"/>
        <v>0.33326030438465803</v>
      </c>
      <c r="AT7" s="97">
        <f t="shared" si="26"/>
        <v>0.41724181006214667</v>
      </c>
      <c r="AU7" s="97">
        <f t="shared" si="26"/>
        <v>0.39899802241265658</v>
      </c>
      <c r="AV7" s="97">
        <f t="shared" si="26"/>
        <v>0.42070879420005047</v>
      </c>
      <c r="AW7" s="97">
        <f t="shared" si="26"/>
        <v>0.21826128525575372</v>
      </c>
      <c r="AX7" s="97">
        <f t="shared" si="26"/>
        <v>0.20337809774331994</v>
      </c>
      <c r="AY7" s="97">
        <f t="shared" si="26"/>
        <v>0.24911523137534219</v>
      </c>
      <c r="AZ7" s="97">
        <f t="shared" si="26"/>
        <v>0.21947814145113287</v>
      </c>
      <c r="BA7" s="97">
        <f t="shared" si="26"/>
        <v>0.23855679424834886</v>
      </c>
      <c r="BB7" s="97">
        <f t="shared" si="26"/>
        <v>0.21001237793976091</v>
      </c>
      <c r="BC7" s="97">
        <f t="shared" si="26"/>
        <v>0.15510242027952525</v>
      </c>
      <c r="BD7" s="97">
        <f t="shared" si="26"/>
        <v>0.20681801008236467</v>
      </c>
      <c r="BE7" s="97">
        <f t="shared" si="26"/>
        <v>0.22434626381692113</v>
      </c>
      <c r="BF7" s="97">
        <f t="shared" si="26"/>
        <v>0.30069521721406312</v>
      </c>
      <c r="BG7" s="97">
        <f t="shared" si="26"/>
        <v>0.21115969617581087</v>
      </c>
      <c r="BH7" s="97">
        <f t="shared" si="26"/>
        <v>0.18534510958455996</v>
      </c>
      <c r="BI7" s="97">
        <f t="shared" si="26"/>
        <v>0.15763215426873689</v>
      </c>
      <c r="BJ7" s="97">
        <f t="shared" si="26"/>
        <v>0.2512341547086141</v>
      </c>
      <c r="BK7" s="97">
        <f t="shared" si="26"/>
        <v>0.12363905272724018</v>
      </c>
      <c r="BL7" s="97">
        <f t="shared" si="26"/>
        <v>0.12639126109724286</v>
      </c>
      <c r="BM7" s="97">
        <f t="shared" si="26"/>
        <v>0.13448064030768947</v>
      </c>
      <c r="BN7" s="97">
        <f t="shared" si="26"/>
        <v>0.2014472986284761</v>
      </c>
      <c r="BO7" s="97">
        <f t="shared" si="26"/>
        <v>0.15920838475434174</v>
      </c>
      <c r="BP7" s="97">
        <f t="shared" si="26"/>
        <v>0.25917743031951046</v>
      </c>
      <c r="BQ7" s="97">
        <f t="shared" si="26"/>
        <v>0.28577691880961331</v>
      </c>
      <c r="BR7" s="97">
        <f t="shared" si="26"/>
        <v>0.20659861928762013</v>
      </c>
      <c r="BS7" s="97">
        <f t="shared" si="26"/>
        <v>0.17222088219045917</v>
      </c>
      <c r="BT7" s="97">
        <f t="shared" si="26"/>
        <v>0.26114519104915379</v>
      </c>
      <c r="BU7" s="97">
        <f t="shared" si="26"/>
        <v>0.21681758752602787</v>
      </c>
      <c r="BV7" s="97">
        <f t="shared" si="26"/>
        <v>0.15041836282631049</v>
      </c>
      <c r="BW7" s="97">
        <f t="shared" si="26"/>
        <v>0.26508345557625979</v>
      </c>
      <c r="BX7" s="97">
        <f t="shared" si="26"/>
        <v>0.2604685651442189</v>
      </c>
      <c r="BY7" s="97">
        <f t="shared" si="26"/>
        <v>0.26029224804984863</v>
      </c>
      <c r="BZ7" s="97">
        <f t="shared" si="26"/>
        <v>0.23732301094257502</v>
      </c>
      <c r="CA7" s="97">
        <f t="shared" si="26"/>
        <v>0.24887945998071359</v>
      </c>
      <c r="CB7" s="97">
        <f t="shared" ref="CB7:DI7" si="27">CB4/BP4-1</f>
        <v>0.12018810692543203</v>
      </c>
      <c r="CC7" s="97">
        <f t="shared" si="27"/>
        <v>0.12969290401597755</v>
      </c>
      <c r="CD7" s="97">
        <f t="shared" si="27"/>
        <v>0.18730036154305174</v>
      </c>
      <c r="CE7" s="97">
        <f t="shared" si="27"/>
        <v>0.16210547276890908</v>
      </c>
      <c r="CF7" s="97">
        <f t="shared" si="27"/>
        <v>0.11352581496254999</v>
      </c>
      <c r="CG7" s="97">
        <f t="shared" si="27"/>
        <v>9.3625431946462001E-2</v>
      </c>
      <c r="CH7" s="97">
        <f t="shared" si="27"/>
        <v>0.12123986398116648</v>
      </c>
      <c r="CI7" s="97">
        <f t="shared" si="27"/>
        <v>7.9857846639840524E-2</v>
      </c>
      <c r="CJ7" s="97">
        <f t="shared" si="27"/>
        <v>8.7990534672051535E-2</v>
      </c>
      <c r="CK7" s="97">
        <f t="shared" si="27"/>
        <v>7.6372716290770581E-2</v>
      </c>
      <c r="CL7" s="97">
        <f t="shared" si="27"/>
        <v>7.07691131401047E-2</v>
      </c>
      <c r="CM7" s="97">
        <f t="shared" si="27"/>
        <v>5.3259701271264781E-2</v>
      </c>
      <c r="CN7" s="97">
        <f t="shared" si="27"/>
        <v>0.12360327224300849</v>
      </c>
      <c r="CO7" s="97">
        <f t="shared" si="27"/>
        <v>5.0154615678399406E-2</v>
      </c>
      <c r="CP7" s="97">
        <f t="shared" si="27"/>
        <v>4.7136733185513702E-2</v>
      </c>
      <c r="CQ7" s="97">
        <f t="shared" si="27"/>
        <v>3.4978895000485455E-2</v>
      </c>
      <c r="CR7" s="97">
        <f t="shared" si="27"/>
        <v>6.1042986120468878E-2</v>
      </c>
      <c r="CS7" s="97">
        <f t="shared" si="27"/>
        <v>8.8430258298107134E-2</v>
      </c>
      <c r="CT7" s="97">
        <f t="shared" si="27"/>
        <v>9.7560817553818957E-2</v>
      </c>
      <c r="CU7" s="97">
        <f t="shared" si="27"/>
        <v>8.1341018184772906E-2</v>
      </c>
      <c r="CV7" s="97">
        <f t="shared" si="27"/>
        <v>8.0716399049823417E-2</v>
      </c>
      <c r="CW7" s="97">
        <f t="shared" si="27"/>
        <v>0.11341035178960879</v>
      </c>
      <c r="CX7" s="97">
        <f t="shared" si="27"/>
        <v>9.8944386923250915E-2</v>
      </c>
      <c r="CY7" s="97">
        <f t="shared" si="27"/>
        <v>0.10593637835174885</v>
      </c>
      <c r="CZ7" s="97">
        <f t="shared" si="27"/>
        <v>7.8123500826838166E-2</v>
      </c>
      <c r="DA7" s="97">
        <f t="shared" si="27"/>
        <v>0.11486977944626942</v>
      </c>
      <c r="DB7" s="97">
        <f t="shared" si="27"/>
        <v>0.13190511414648465</v>
      </c>
      <c r="DC7" s="97">
        <f t="shared" si="27"/>
        <v>0.15022544025695206</v>
      </c>
      <c r="DD7" s="97">
        <f t="shared" si="27"/>
        <v>8.7624883583100388E-2</v>
      </c>
      <c r="DE7" s="97">
        <f t="shared" si="27"/>
        <v>0.13119330465598322</v>
      </c>
      <c r="DF7" s="97">
        <f t="shared" si="27"/>
        <v>0.12042935838317526</v>
      </c>
      <c r="DG7" s="97">
        <f t="shared" si="27"/>
        <v>9.6607103558220331E-2</v>
      </c>
      <c r="DH7" s="97">
        <f t="shared" si="27"/>
        <v>0.11345966821633957</v>
      </c>
      <c r="DI7" s="97">
        <f t="shared" si="27"/>
        <v>8.4114868831931311E-2</v>
      </c>
    </row>
    <row r="8" spans="1:113">
      <c r="B8" t="s">
        <v>242</v>
      </c>
      <c r="F8" s="97">
        <f>F4/C4-1</f>
        <v>2.9725963771481734E-2</v>
      </c>
      <c r="G8" s="97">
        <f t="shared" ref="G8:BR8" si="28">G4/D4-1</f>
        <v>9.9976910644193007E-2</v>
      </c>
      <c r="H8" s="97">
        <f t="shared" si="28"/>
        <v>1.7865538316878427E-2</v>
      </c>
      <c r="I8" s="97">
        <f t="shared" si="28"/>
        <v>-1.3531799729364136E-2</v>
      </c>
      <c r="J8" s="97">
        <f t="shared" si="28"/>
        <v>1.0495382031905365E-3</v>
      </c>
      <c r="K8" s="97">
        <f t="shared" si="28"/>
        <v>0.14295612009237879</v>
      </c>
      <c r="L8" s="97">
        <f t="shared" si="28"/>
        <v>0.22176497485139479</v>
      </c>
      <c r="M8" s="97">
        <f t="shared" si="28"/>
        <v>9.3206122876913433E-2</v>
      </c>
      <c r="N8" s="97">
        <f t="shared" si="28"/>
        <v>-4.5726409375631438E-2</v>
      </c>
      <c r="O8" s="97">
        <f t="shared" si="28"/>
        <v>-2.8330838323353369E-2</v>
      </c>
      <c r="P8" s="97">
        <f t="shared" si="28"/>
        <v>-4.636041047281092E-2</v>
      </c>
      <c r="Q8" s="97">
        <f t="shared" si="28"/>
        <v>9.9773434687784546E-2</v>
      </c>
      <c r="R8" s="97">
        <f t="shared" si="28"/>
        <v>-3.1583407156338117E-3</v>
      </c>
      <c r="S8" s="97">
        <f t="shared" si="28"/>
        <v>0.122249487107285</v>
      </c>
      <c r="T8" s="97">
        <f t="shared" si="28"/>
        <v>7.449123009684433E-2</v>
      </c>
      <c r="U8" s="97">
        <f t="shared" si="28"/>
        <v>2.5172906765581038E-2</v>
      </c>
      <c r="V8" s="97">
        <f t="shared" si="28"/>
        <v>1.7348913900637974E-2</v>
      </c>
      <c r="W8" s="97">
        <f t="shared" si="28"/>
        <v>9.6831995412844041E-2</v>
      </c>
      <c r="X8" s="97">
        <f t="shared" si="28"/>
        <v>0.16613587110147954</v>
      </c>
      <c r="Y8" s="97">
        <f t="shared" si="28"/>
        <v>5.6831794799520718E-2</v>
      </c>
      <c r="Z8" s="97">
        <f t="shared" si="28"/>
        <v>-4.1625825001633698E-2</v>
      </c>
      <c r="AA8" s="97">
        <f t="shared" si="28"/>
        <v>2.2236227598131819E-2</v>
      </c>
      <c r="AB8" s="97">
        <f t="shared" si="28"/>
        <v>1.4735789298216284E-2</v>
      </c>
      <c r="AC8" s="97">
        <f t="shared" si="28"/>
        <v>8.0390017728078522E-2</v>
      </c>
      <c r="AD8" s="97">
        <f t="shared" si="28"/>
        <v>-1.4180248826216935E-2</v>
      </c>
      <c r="AE8" s="97">
        <f t="shared" si="28"/>
        <v>7.8572132601767652E-2</v>
      </c>
      <c r="AF8" s="97">
        <f t="shared" si="28"/>
        <v>1.875986115493844E-2</v>
      </c>
      <c r="AG8" s="97">
        <f t="shared" si="28"/>
        <v>9.7915330339961582E-2</v>
      </c>
      <c r="AH8" s="97">
        <f t="shared" si="28"/>
        <v>-2.4597529585573374E-2</v>
      </c>
      <c r="AI8" s="97">
        <f t="shared" si="28"/>
        <v>0.17471232325109565</v>
      </c>
      <c r="AJ8" s="97">
        <f t="shared" si="28"/>
        <v>9.9976630736424044E-2</v>
      </c>
      <c r="AK8" s="97">
        <f t="shared" si="28"/>
        <v>0.37188095312451197</v>
      </c>
      <c r="AL8" s="97">
        <f t="shared" si="28"/>
        <v>4.7501647989452778E-2</v>
      </c>
      <c r="AM8" s="97">
        <f t="shared" si="28"/>
        <v>0.19310592078182465</v>
      </c>
      <c r="AN8" s="97">
        <f t="shared" si="28"/>
        <v>-5.4405973275057917E-3</v>
      </c>
      <c r="AO8" s="97">
        <f t="shared" si="28"/>
        <v>0.14139176620140215</v>
      </c>
      <c r="AP8" s="97">
        <f t="shared" si="28"/>
        <v>-2.8958087564271096E-2</v>
      </c>
      <c r="AQ8" s="97">
        <f t="shared" si="28"/>
        <v>0.10788509956511794</v>
      </c>
      <c r="AR8" s="97">
        <f t="shared" si="28"/>
        <v>2.1502530682457222E-2</v>
      </c>
      <c r="AS8" s="97">
        <f t="shared" si="28"/>
        <v>4.6199514051253887E-2</v>
      </c>
      <c r="AT8" s="97">
        <f t="shared" si="28"/>
        <v>-6.2433501709587169E-2</v>
      </c>
      <c r="AU8" s="97">
        <f t="shared" si="28"/>
        <v>0.14548182691581113</v>
      </c>
      <c r="AV8" s="97">
        <f t="shared" si="28"/>
        <v>0.17212405376685713</v>
      </c>
      <c r="AW8" s="97">
        <f t="shared" si="28"/>
        <v>0.17926908542027054</v>
      </c>
      <c r="AX8" s="97">
        <f t="shared" si="28"/>
        <v>-9.8969033303805354E-2</v>
      </c>
      <c r="AY8" s="97">
        <f t="shared" si="28"/>
        <v>4.9002289826627354E-2</v>
      </c>
      <c r="AZ8" s="97">
        <f t="shared" si="28"/>
        <v>-4.4471850066335472E-3</v>
      </c>
      <c r="BA8" s="97">
        <f t="shared" si="28"/>
        <v>0.17475839852738173</v>
      </c>
      <c r="BB8" s="97">
        <f t="shared" si="28"/>
        <v>-5.9356011333060121E-2</v>
      </c>
      <c r="BC8" s="97">
        <f t="shared" si="28"/>
        <v>4.94003265827061E-2</v>
      </c>
      <c r="BD8" s="97">
        <f t="shared" si="28"/>
        <v>-4.67410368497434E-3</v>
      </c>
      <c r="BE8" s="97">
        <f t="shared" si="28"/>
        <v>5.8592862014094083E-2</v>
      </c>
      <c r="BF8" s="97">
        <f t="shared" si="28"/>
        <v>5.5740373092951323E-2</v>
      </c>
      <c r="BG8" s="97">
        <f t="shared" si="28"/>
        <v>0.14960284804465274</v>
      </c>
      <c r="BH8" s="97">
        <f t="shared" si="28"/>
        <v>0.134786421144933</v>
      </c>
      <c r="BI8" s="97">
        <f t="shared" si="28"/>
        <v>4.9561644995976373E-2</v>
      </c>
      <c r="BJ8" s="97">
        <f t="shared" si="28"/>
        <v>-6.915601341415023E-2</v>
      </c>
      <c r="BK8" s="97">
        <f t="shared" si="28"/>
        <v>-5.6061060035009769E-3</v>
      </c>
      <c r="BL8" s="97">
        <f t="shared" si="28"/>
        <v>-3.1314060658886533E-2</v>
      </c>
      <c r="BM8" s="97">
        <f t="shared" si="28"/>
        <v>6.5140889219529763E-2</v>
      </c>
      <c r="BN8" s="97">
        <f t="shared" si="28"/>
        <v>5.7804384886810389E-3</v>
      </c>
      <c r="BO8" s="97">
        <f t="shared" si="28"/>
        <v>7.9974338893239905E-2</v>
      </c>
      <c r="BP8" s="97">
        <f t="shared" si="28"/>
        <v>0.10472744965705583</v>
      </c>
      <c r="BQ8" s="97">
        <f t="shared" si="28"/>
        <v>0.1328955252120716</v>
      </c>
      <c r="BR8" s="97">
        <f t="shared" si="28"/>
        <v>9.8900675024107931E-2</v>
      </c>
      <c r="BS8" s="97">
        <f t="shared" ref="BS8:DI8" si="29">BS4/BP4-1</f>
        <v>7.0213325187716169E-2</v>
      </c>
      <c r="BT8" s="97">
        <f t="shared" si="29"/>
        <v>0.11304723001231709</v>
      </c>
      <c r="BU8" s="97">
        <f t="shared" si="29"/>
        <v>5.8450630067745424E-2</v>
      </c>
      <c r="BV8" s="97">
        <f t="shared" si="29"/>
        <v>-8.646908499551953E-2</v>
      </c>
      <c r="BW8" s="97">
        <f t="shared" si="29"/>
        <v>-2.5008440348618377E-3</v>
      </c>
      <c r="BX8" s="97">
        <f t="shared" si="29"/>
        <v>3.4356739691319138E-3</v>
      </c>
      <c r="BY8" s="97">
        <f t="shared" si="29"/>
        <v>0.16687011363966642</v>
      </c>
      <c r="BZ8" s="97">
        <f t="shared" si="29"/>
        <v>-1.6289972797813745E-2</v>
      </c>
      <c r="CA8" s="97">
        <f t="shared" si="29"/>
        <v>7.0044748792047029E-2</v>
      </c>
      <c r="CB8" s="97">
        <f t="shared" si="29"/>
        <v>-1.8082867354944798E-2</v>
      </c>
      <c r="CC8" s="97">
        <f t="shared" si="29"/>
        <v>3.4349175199271054E-2</v>
      </c>
      <c r="CD8" s="97">
        <f t="shared" si="29"/>
        <v>4.4716652459138029E-2</v>
      </c>
      <c r="CE8" s="97">
        <f t="shared" si="29"/>
        <v>0.11026063796055552</v>
      </c>
      <c r="CF8" s="97">
        <f t="shared" si="29"/>
        <v>9.7118357993815518E-2</v>
      </c>
      <c r="CG8" s="97">
        <f t="shared" si="29"/>
        <v>-2.5058388765705875E-2</v>
      </c>
      <c r="CH8" s="97">
        <f t="shared" si="29"/>
        <v>-0.11859353313113663</v>
      </c>
      <c r="CI8" s="97">
        <f t="shared" si="29"/>
        <v>-3.2660692629025823E-2</v>
      </c>
      <c r="CJ8" s="97">
        <f t="shared" si="29"/>
        <v>-1.7345212175611247E-3</v>
      </c>
      <c r="CK8" s="97">
        <f t="shared" si="29"/>
        <v>0.12017704161644449</v>
      </c>
      <c r="CL8" s="97">
        <f t="shared" si="29"/>
        <v>-2.4569468387051874E-2</v>
      </c>
      <c r="CM8" s="97">
        <f t="shared" si="29"/>
        <v>3.5886780760748582E-2</v>
      </c>
      <c r="CN8" s="97">
        <f t="shared" si="29"/>
        <v>2.5003037157451891E-2</v>
      </c>
      <c r="CO8" s="97">
        <f t="shared" si="29"/>
        <v>1.4435836100300969E-2</v>
      </c>
      <c r="CP8" s="97">
        <f t="shared" si="29"/>
        <v>3.864334811269865E-2</v>
      </c>
      <c r="CQ8" s="97">
        <f t="shared" si="29"/>
        <v>2.2688663005627108E-2</v>
      </c>
      <c r="CR8" s="97">
        <f t="shared" si="29"/>
        <v>0.10849366494603485</v>
      </c>
      <c r="CS8" s="97">
        <f t="shared" si="29"/>
        <v>1.3388143220946613E-2</v>
      </c>
      <c r="CT8" s="97">
        <f t="shared" si="29"/>
        <v>-6.5297652882710278E-2</v>
      </c>
      <c r="CU8" s="97">
        <f t="shared" si="29"/>
        <v>-1.415523664380669E-2</v>
      </c>
      <c r="CV8" s="97">
        <f t="shared" si="29"/>
        <v>-8.8093699155281646E-3</v>
      </c>
      <c r="CW8" s="97">
        <f t="shared" si="29"/>
        <v>0.13635316970638067</v>
      </c>
      <c r="CX8" s="97">
        <f t="shared" si="29"/>
        <v>-8.690237840913273E-3</v>
      </c>
      <c r="CY8" s="97">
        <f t="shared" si="29"/>
        <v>6.0060600268709852E-2</v>
      </c>
      <c r="CZ8" s="97">
        <f t="shared" si="29"/>
        <v>-7.4819575710657338E-3</v>
      </c>
      <c r="DA8" s="97">
        <f t="shared" si="29"/>
        <v>2.913656988769886E-2</v>
      </c>
      <c r="DB8" s="97">
        <f t="shared" si="29"/>
        <v>6.3031961436275985E-2</v>
      </c>
      <c r="DC8" s="97">
        <f t="shared" si="29"/>
        <v>9.1083272694911122E-2</v>
      </c>
      <c r="DD8" s="97">
        <f t="shared" si="29"/>
        <v>8.1404586900133191E-2</v>
      </c>
      <c r="DE8" s="97">
        <f t="shared" si="29"/>
        <v>1.275086427513128E-2</v>
      </c>
      <c r="DF8" s="97">
        <f t="shared" si="29"/>
        <v>-8.9510704244273542E-2</v>
      </c>
      <c r="DG8" s="97">
        <f t="shared" si="29"/>
        <v>-6.0135743304059464E-3</v>
      </c>
      <c r="DH8" s="97">
        <f t="shared" si="29"/>
        <v>-2.4348194450601768E-2</v>
      </c>
      <c r="DI8" s="97">
        <f t="shared" si="29"/>
        <v>9.9522569901879132E-2</v>
      </c>
    </row>
    <row r="9" spans="1:113">
      <c r="C9" s="98"/>
      <c r="D9" s="98"/>
      <c r="E9" s="98"/>
      <c r="F9" s="98"/>
      <c r="G9" s="98"/>
      <c r="H9" s="98"/>
      <c r="L9" s="98"/>
      <c r="O9" s="98"/>
      <c r="R9" s="98"/>
      <c r="U9" s="98"/>
      <c r="X9" s="98"/>
      <c r="AA9" s="98"/>
      <c r="AD9" s="98"/>
      <c r="AG9" s="98"/>
      <c r="AJ9" s="98"/>
      <c r="AM9" s="98"/>
      <c r="AP9" s="98"/>
      <c r="AS9" s="98"/>
      <c r="AV9" s="98"/>
      <c r="AY9" s="98"/>
      <c r="BB9" s="98"/>
      <c r="BE9" s="98"/>
      <c r="BH9" s="98"/>
      <c r="BK9" s="98"/>
      <c r="BN9" s="98"/>
      <c r="BQ9" s="98"/>
      <c r="BT9" s="98"/>
      <c r="BW9" s="98"/>
      <c r="BZ9" s="98"/>
      <c r="CC9" s="98"/>
      <c r="CF9" s="98"/>
      <c r="CI9" s="98"/>
      <c r="CL9" s="98"/>
      <c r="CO9" s="98"/>
      <c r="CR9" s="98"/>
      <c r="CU9" s="98"/>
      <c r="CX9" s="98"/>
      <c r="DA9" s="98"/>
      <c r="DD9" s="98"/>
      <c r="DG9" s="98"/>
    </row>
    <row r="16" spans="1:113">
      <c r="E16" t="s">
        <v>240</v>
      </c>
      <c r="F16" t="s">
        <v>239</v>
      </c>
      <c r="G16" t="s">
        <v>238</v>
      </c>
      <c r="H16" t="s">
        <v>237</v>
      </c>
      <c r="I16" t="s">
        <v>236</v>
      </c>
      <c r="J16" t="s">
        <v>235</v>
      </c>
      <c r="K16" t="s">
        <v>234</v>
      </c>
      <c r="L16" t="s">
        <v>233</v>
      </c>
      <c r="M16" t="s">
        <v>232</v>
      </c>
    </row>
    <row r="17" spans="2:40">
      <c r="C17" t="s">
        <v>231</v>
      </c>
      <c r="D17">
        <v>18074243</v>
      </c>
      <c r="E17">
        <v>18344243</v>
      </c>
      <c r="F17">
        <v>19587503</v>
      </c>
      <c r="G17">
        <v>19697503</v>
      </c>
      <c r="H17">
        <v>21597493</v>
      </c>
      <c r="I17">
        <v>21917493</v>
      </c>
      <c r="J17">
        <v>22971393</v>
      </c>
      <c r="K17">
        <v>24502769</v>
      </c>
      <c r="L17">
        <v>36016415</v>
      </c>
      <c r="M17">
        <v>40160611</v>
      </c>
    </row>
    <row r="19" spans="2:40">
      <c r="C19" s="27">
        <v>42064</v>
      </c>
      <c r="D19" s="27">
        <v>42156</v>
      </c>
      <c r="E19" s="27">
        <v>42248</v>
      </c>
      <c r="F19" s="27">
        <v>42339</v>
      </c>
      <c r="G19" s="27">
        <v>42430</v>
      </c>
      <c r="H19" s="27">
        <v>42522</v>
      </c>
      <c r="I19" s="27">
        <v>42614</v>
      </c>
      <c r="J19" s="27">
        <v>42705</v>
      </c>
      <c r="K19" s="27">
        <v>42795</v>
      </c>
      <c r="L19" s="27">
        <v>42887</v>
      </c>
      <c r="M19" s="27">
        <v>42979</v>
      </c>
      <c r="N19" s="27">
        <v>43070</v>
      </c>
      <c r="O19" s="27">
        <v>43160</v>
      </c>
      <c r="P19" s="27">
        <v>43252</v>
      </c>
      <c r="Q19" s="27">
        <v>43344</v>
      </c>
      <c r="R19" s="27">
        <v>43435</v>
      </c>
      <c r="S19" s="27">
        <v>43525</v>
      </c>
      <c r="T19" s="27">
        <v>43617</v>
      </c>
      <c r="U19" s="27">
        <v>43709</v>
      </c>
      <c r="V19" s="27">
        <v>43800</v>
      </c>
      <c r="W19" s="27">
        <v>43891</v>
      </c>
      <c r="X19" s="27">
        <v>43983</v>
      </c>
      <c r="Y19" s="27">
        <v>44075</v>
      </c>
      <c r="Z19" s="27">
        <v>44166</v>
      </c>
      <c r="AA19" s="27">
        <v>44256</v>
      </c>
      <c r="AB19" s="27">
        <v>44348</v>
      </c>
      <c r="AC19" s="27">
        <v>44440</v>
      </c>
      <c r="AD19" s="27">
        <v>44531</v>
      </c>
      <c r="AE19" s="27">
        <v>44621</v>
      </c>
      <c r="AF19" s="27">
        <v>44713</v>
      </c>
      <c r="AG19" s="27">
        <v>44805</v>
      </c>
      <c r="AH19" s="27">
        <v>44896</v>
      </c>
      <c r="AI19" s="27">
        <v>44986</v>
      </c>
      <c r="AJ19" s="27">
        <v>45078</v>
      </c>
      <c r="AK19" s="27">
        <v>45170</v>
      </c>
      <c r="AL19" s="27">
        <v>45261</v>
      </c>
      <c r="AM19" s="27">
        <v>45352</v>
      </c>
      <c r="AN19" s="27">
        <v>45444</v>
      </c>
    </row>
    <row r="20" spans="2:40">
      <c r="B20" t="s">
        <v>243</v>
      </c>
      <c r="D20">
        <f>SUM(D4:F4)</f>
        <v>13.019000000000002</v>
      </c>
      <c r="E20">
        <f>SUM(G4:I4)</f>
        <v>13.468</v>
      </c>
      <c r="F20">
        <f>SUM(J4:L4)</f>
        <v>15.062000000000001</v>
      </c>
      <c r="G20">
        <f>SUM(M4:O4)</f>
        <v>15.128799999999998</v>
      </c>
      <c r="H20">
        <f>SUM(P4:R4)</f>
        <v>15.341900000000001</v>
      </c>
      <c r="I20">
        <f>SUM(S4:U4)</f>
        <v>16.466899999999999</v>
      </c>
      <c r="J20">
        <f>SUM(V4:X4)</f>
        <v>17.985700000000001</v>
      </c>
      <c r="K20">
        <f>SUM(Y4:AA4)</f>
        <v>18.191099999999999</v>
      </c>
      <c r="L20">
        <f>SUM(AB4:AD4)</f>
        <v>18.6614</v>
      </c>
      <c r="M20">
        <f>SUM(AE4:AG4)</f>
        <v>19.869199999999999</v>
      </c>
      <c r="N20">
        <f>SUM(AH4:AJ4)</f>
        <v>21.520299999999999</v>
      </c>
      <c r="O20">
        <f>SUM(AK4:AM4)</f>
        <v>25.716499999999996</v>
      </c>
      <c r="P20">
        <f>SUM(AN4:AP4)</f>
        <v>26.5319</v>
      </c>
      <c r="Q20">
        <f>SUM(AQ4:AS4)</f>
        <v>28.072700000000001</v>
      </c>
      <c r="R20">
        <f>SUM(AT4:AV4)</f>
        <v>30.3872</v>
      </c>
      <c r="S20">
        <f>SUM(AW4:AY4)</f>
        <v>31.488400000000002</v>
      </c>
      <c r="T20">
        <f>SUM(AN4:AP4)</f>
        <v>26.5319</v>
      </c>
      <c r="U20">
        <f>SUM(BC4:BE4)</f>
        <v>33.538000000000004</v>
      </c>
      <c r="V20">
        <f>SUM(BF4:BH4)</f>
        <v>37.340200000000003</v>
      </c>
      <c r="W20">
        <f>SUM(BI4:BK4)</f>
        <v>36.965400000000002</v>
      </c>
      <c r="X20">
        <f>SUM(BL4:BN4)</f>
        <v>37.429599999999994</v>
      </c>
      <c r="Y20">
        <f>SUM(BO4:BQ4)</f>
        <v>41.409700000000001</v>
      </c>
      <c r="Z20">
        <f>SUM(BF4:BH4)</f>
        <v>37.340200000000003</v>
      </c>
      <c r="AA20">
        <f>SUM(BU4:BW4)</f>
        <v>44.794499999999999</v>
      </c>
      <c r="AB20">
        <f>SUM(BX4:BZ4)</f>
        <v>46.882999999999996</v>
      </c>
      <c r="AC20">
        <f>SUM(CA4:CC4)</f>
        <v>48.191400000000002</v>
      </c>
      <c r="AD20">
        <f>SUM(CD4:CF4)</f>
        <v>52.230600000000003</v>
      </c>
      <c r="AE20">
        <f>SUM(CG4:CI4)</f>
        <v>49.148800000000001</v>
      </c>
      <c r="AF20">
        <f>SUM(CJ4:CL4)</f>
        <v>50.551400000000001</v>
      </c>
      <c r="AG20">
        <f>SUM(CM4:CO4)</f>
        <v>51.816900000000004</v>
      </c>
      <c r="AH20">
        <f>SUM(CP4:CR4)</f>
        <v>54.727400000000003</v>
      </c>
      <c r="AI20">
        <f>SUM(CS4:CU4)</f>
        <v>53.513800000000003</v>
      </c>
      <c r="AJ20">
        <f>SUM(CV4:CX4)</f>
        <v>55.503199999999993</v>
      </c>
      <c r="AK20">
        <f>SUM(CY4:DA4)</f>
        <v>56.965699999999998</v>
      </c>
      <c r="AL20">
        <f>SUM(DB4:DD4)</f>
        <v>61.441400000000002</v>
      </c>
      <c r="AM20">
        <f>SUM(DE4:DG4)</f>
        <v>59.707800000000006</v>
      </c>
    </row>
    <row r="21" spans="2:40">
      <c r="B21" t="s">
        <v>244</v>
      </c>
      <c r="C21" s="98">
        <v>23.5398</v>
      </c>
      <c r="D21" s="98">
        <v>13.7615</v>
      </c>
      <c r="E21" s="98">
        <v>26.425000000000001</v>
      </c>
      <c r="F21" s="98">
        <v>45.577300000000001</v>
      </c>
      <c r="G21" s="98">
        <v>31.258700000000001</v>
      </c>
      <c r="H21" s="98">
        <v>21.798999999999999</v>
      </c>
      <c r="I21" s="98">
        <v>37.642499999999998</v>
      </c>
      <c r="J21" s="98">
        <v>24.5458</v>
      </c>
      <c r="K21" s="98">
        <v>34.712600000000002</v>
      </c>
      <c r="L21" s="98">
        <v>52.014899999999997</v>
      </c>
      <c r="M21" s="98">
        <v>53.227699999999999</v>
      </c>
      <c r="N21" s="98">
        <v>39.352899999999998</v>
      </c>
      <c r="O21" s="98">
        <v>43.6098</v>
      </c>
      <c r="P21" s="98">
        <v>50.167200000000001</v>
      </c>
      <c r="Q21" s="98">
        <v>61.894300000000001</v>
      </c>
      <c r="R21" s="98">
        <v>62.043900000000001</v>
      </c>
      <c r="S21" s="98">
        <v>52.554600000000001</v>
      </c>
      <c r="T21" s="98">
        <v>92.384900000000002</v>
      </c>
      <c r="U21" s="98">
        <v>85.411199999999994</v>
      </c>
      <c r="V21" s="98">
        <v>90.578699999999998</v>
      </c>
      <c r="W21" s="98">
        <v>79.734399999999994</v>
      </c>
      <c r="X21" s="98">
        <v>97.808599999999998</v>
      </c>
      <c r="Y21" s="98">
        <v>112.3259</v>
      </c>
      <c r="Z21" s="98">
        <v>107.8505</v>
      </c>
      <c r="AA21" s="98">
        <v>91.225800000000007</v>
      </c>
      <c r="AB21" s="98">
        <v>112.264</v>
      </c>
      <c r="AC21" s="98">
        <v>111.5232</v>
      </c>
      <c r="AD21" s="98">
        <v>116.6083</v>
      </c>
      <c r="AE21" s="98">
        <v>85.271900000000002</v>
      </c>
      <c r="AF21" s="98">
        <v>104.8175</v>
      </c>
      <c r="AG21" s="98">
        <v>131.66929999999999</v>
      </c>
      <c r="AH21" s="98">
        <v>120.3231</v>
      </c>
      <c r="AI21" s="98">
        <v>89.674000000000007</v>
      </c>
      <c r="AJ21" s="98">
        <v>109.5296</v>
      </c>
      <c r="AK21" s="98">
        <v>96.449700000000007</v>
      </c>
      <c r="AL21" s="98">
        <v>123.93600000000001</v>
      </c>
      <c r="AM21" s="98">
        <v>111.6353</v>
      </c>
    </row>
    <row r="22" spans="2:40">
      <c r="B22" t="s">
        <v>250</v>
      </c>
      <c r="C22" s="96">
        <f>C6</f>
        <v>28.793333815643553</v>
      </c>
      <c r="D22" s="96">
        <f>F6</f>
        <v>33.222417849827124</v>
      </c>
      <c r="E22" s="96">
        <f>I6</f>
        <v>35.839993651249266</v>
      </c>
      <c r="F22" s="96">
        <f>L6</f>
        <v>26.628099123230477</v>
      </c>
      <c r="G22" s="96">
        <f>O6</f>
        <v>16.976695277384696</v>
      </c>
      <c r="H22" s="96">
        <f>R6</f>
        <v>18.893011424322452</v>
      </c>
      <c r="I22" s="96">
        <f>U6</f>
        <v>17.204087761351953</v>
      </c>
      <c r="J22" s="96">
        <f>X6</f>
        <v>12.63423806469442</v>
      </c>
      <c r="K22" s="96">
        <f>AA6</f>
        <v>12.184113793283148</v>
      </c>
      <c r="L22" s="96">
        <f>AD6</f>
        <v>13.685891023024039</v>
      </c>
      <c r="M22" s="96">
        <f>AG6</f>
        <v>14.79331958174045</v>
      </c>
      <c r="N22" s="96">
        <f>AJ6</f>
        <v>17.730412715727457</v>
      </c>
      <c r="O22" s="96">
        <f>AM6</f>
        <v>18.778850955322245</v>
      </c>
      <c r="P22" s="96">
        <f>AP6</f>
        <v>14.847318580120829</v>
      </c>
      <c r="Q22" s="96">
        <f>AS6</f>
        <v>15.313017195408337</v>
      </c>
      <c r="R22" s="96">
        <f>AV6</f>
        <v>14.351961878555382</v>
      </c>
      <c r="S22" s="96">
        <f>AY6</f>
        <v>9.2881359474113285</v>
      </c>
      <c r="T22" s="96">
        <f>BB6</f>
        <v>14.79857964164567</v>
      </c>
      <c r="U22" s="96">
        <f>BE6</f>
        <v>16.761684471073966</v>
      </c>
      <c r="V22" s="96">
        <f>BH6</f>
        <v>17.429742460447056</v>
      </c>
      <c r="W22" s="96">
        <f>BK6</f>
        <v>16.470362773198648</v>
      </c>
      <c r="X22" s="96">
        <f>BN6</f>
        <v>26.562437016756974</v>
      </c>
      <c r="Y22" s="96">
        <f>BQ6</f>
        <v>36.870374468351976</v>
      </c>
      <c r="Z22" s="96">
        <f>BT6</f>
        <v>39.306813112105111</v>
      </c>
      <c r="AA22" s="96">
        <f>BK6</f>
        <v>16.470362773198648</v>
      </c>
      <c r="AB22" s="96">
        <f>BZ6</f>
        <v>29.121165091633966</v>
      </c>
      <c r="AC22" s="96">
        <f>CC6</f>
        <v>26.064106800245447</v>
      </c>
      <c r="AD22" s="96">
        <f>CF6</f>
        <v>36.572558900619903</v>
      </c>
      <c r="AE22" s="96">
        <f>CI6</f>
        <v>31.756528917243219</v>
      </c>
      <c r="AF22" s="96">
        <f>CL6</f>
        <v>16.546992992356195</v>
      </c>
      <c r="AG22" s="96">
        <f>CO6</f>
        <v>14.693729777212303</v>
      </c>
      <c r="AH22" s="96">
        <f>CR6</f>
        <v>17.738376487805844</v>
      </c>
      <c r="AI22" s="96">
        <f>CU6</f>
        <v>14.506635075086345</v>
      </c>
      <c r="AJ22" s="96">
        <f>CX6</f>
        <v>11.556914201994919</v>
      </c>
      <c r="AK22" s="96">
        <f>DA6</f>
        <v>9.4252799772999438</v>
      </c>
      <c r="AL22" s="96">
        <f>DD6</f>
        <v>11.844972881007754</v>
      </c>
      <c r="AM22" s="96">
        <f>DG6</f>
        <v>14.11842043152491</v>
      </c>
    </row>
    <row r="23" spans="2:40">
      <c r="B23" t="s">
        <v>290</v>
      </c>
      <c r="C23" s="98">
        <v>20.662050000000001</v>
      </c>
      <c r="D23" s="98">
        <v>8.0749600000000008</v>
      </c>
      <c r="E23" s="98">
        <v>20.63392</v>
      </c>
      <c r="F23" s="98">
        <v>45.634830000000001</v>
      </c>
      <c r="G23" s="98">
        <v>29.230440000000002</v>
      </c>
      <c r="H23" s="98">
        <v>29.909269999999999</v>
      </c>
      <c r="I23" s="98">
        <v>27.618130000000001</v>
      </c>
      <c r="J23" s="98">
        <v>23.90015</v>
      </c>
      <c r="K23" s="98">
        <v>38.215000000000003</v>
      </c>
      <c r="L23" s="98">
        <v>47.856990000000003</v>
      </c>
      <c r="M23" s="98">
        <v>51.042819999999999</v>
      </c>
      <c r="N23" s="98">
        <v>63.982460000000003</v>
      </c>
      <c r="O23" s="98">
        <v>51.103099999999998</v>
      </c>
      <c r="P23" s="98">
        <v>56.40014</v>
      </c>
      <c r="Q23" s="98">
        <v>54.699109999999997</v>
      </c>
      <c r="R23" s="98">
        <v>71.892619999999994</v>
      </c>
      <c r="S23" s="98">
        <v>65.879750000000001</v>
      </c>
      <c r="T23" s="98">
        <v>89.916629999999998</v>
      </c>
      <c r="U23" s="98">
        <v>90.812430000000006</v>
      </c>
      <c r="V23" s="98">
        <v>106.86772000000001</v>
      </c>
      <c r="W23" s="98">
        <v>97.494259999999997</v>
      </c>
      <c r="X23" s="98">
        <v>107.39948</v>
      </c>
      <c r="Y23" s="98">
        <v>113.40085000000001</v>
      </c>
      <c r="Z23" s="98">
        <v>121.92057</v>
      </c>
      <c r="AA23" s="98">
        <v>100.75514</v>
      </c>
      <c r="AB23" s="98">
        <v>118.67299</v>
      </c>
      <c r="AC23" s="98">
        <v>120.95084</v>
      </c>
      <c r="AD23" s="98">
        <v>122.2186</v>
      </c>
      <c r="AE23" s="98">
        <v>103.43237999999999</v>
      </c>
      <c r="AF23" s="98">
        <v>114.69295</v>
      </c>
      <c r="AG23" s="98">
        <v>141.90791999999999</v>
      </c>
      <c r="AH23" s="98">
        <v>134.59044</v>
      </c>
      <c r="AI23" s="98">
        <v>101.58</v>
      </c>
      <c r="AJ23" s="98">
        <v>113.52345</v>
      </c>
      <c r="AK23" s="98">
        <v>110.0104</v>
      </c>
      <c r="AL23" s="98">
        <v>138.39338000000001</v>
      </c>
      <c r="AM23" s="98">
        <v>129.22585000000001</v>
      </c>
    </row>
    <row r="26" spans="2:40">
      <c r="C26">
        <f>CORREL(D20:AM20,D21:AM21)</f>
        <v>0.90918149584949104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F00C-1DB3-4193-B9B0-0F816BD0AA03}">
  <dimension ref="B2:B7"/>
  <sheetViews>
    <sheetView showGridLines="0" tabSelected="1" zoomScale="50" zoomScaleNormal="50" workbookViewId="0">
      <selection activeCell="H16" sqref="H16"/>
    </sheetView>
  </sheetViews>
  <sheetFormatPr defaultRowHeight="17.399999999999999"/>
  <sheetData>
    <row r="2" spans="2:2">
      <c r="B2" t="s">
        <v>91</v>
      </c>
    </row>
    <row r="3" spans="2:2">
      <c r="B3" t="s">
        <v>98</v>
      </c>
    </row>
    <row r="4" spans="2:2">
      <c r="B4" t="s">
        <v>99</v>
      </c>
    </row>
    <row r="6" spans="2:2">
      <c r="B6" t="s">
        <v>100</v>
      </c>
    </row>
    <row r="7" spans="2:2">
      <c r="B7" t="s">
        <v>101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3173-B3EB-4B35-B9B5-4B8463CC48F0}">
  <dimension ref="B2:I87"/>
  <sheetViews>
    <sheetView showGridLines="0" topLeftCell="A69" workbookViewId="0">
      <selection activeCell="B88" sqref="B88"/>
    </sheetView>
  </sheetViews>
  <sheetFormatPr defaultRowHeight="17.399999999999999"/>
  <sheetData>
    <row r="2" spans="2:9">
      <c r="B2" s="114" t="s">
        <v>317</v>
      </c>
      <c r="C2" s="114"/>
      <c r="D2" s="114"/>
      <c r="E2" s="114"/>
      <c r="F2" s="114"/>
      <c r="G2" s="114"/>
      <c r="H2" s="114"/>
      <c r="I2" s="114"/>
    </row>
    <row r="3" spans="2:9">
      <c r="B3" t="s">
        <v>318</v>
      </c>
    </row>
    <row r="4" spans="2:9">
      <c r="B4" t="s">
        <v>319</v>
      </c>
    </row>
    <row r="6" spans="2:9">
      <c r="B6" t="s">
        <v>320</v>
      </c>
    </row>
    <row r="7" spans="2:9">
      <c r="B7" t="s">
        <v>321</v>
      </c>
    </row>
    <row r="8" spans="2:9">
      <c r="B8" t="s">
        <v>322</v>
      </c>
    </row>
    <row r="13" spans="2:9">
      <c r="B13" t="s">
        <v>323</v>
      </c>
    </row>
    <row r="15" spans="2:9">
      <c r="B15" t="s">
        <v>324</v>
      </c>
    </row>
    <row r="16" spans="2:9">
      <c r="B16" t="s">
        <v>325</v>
      </c>
    </row>
    <row r="17" spans="2:9">
      <c r="B17" t="s">
        <v>326</v>
      </c>
    </row>
    <row r="18" spans="2:9">
      <c r="B18" t="s">
        <v>327</v>
      </c>
    </row>
    <row r="19" spans="2:9">
      <c r="B19" t="s">
        <v>328</v>
      </c>
    </row>
    <row r="21" spans="2:9">
      <c r="B21" t="s">
        <v>329</v>
      </c>
    </row>
    <row r="22" spans="2:9">
      <c r="B22" t="s">
        <v>330</v>
      </c>
    </row>
    <row r="23" spans="2:9">
      <c r="B23" t="s">
        <v>331</v>
      </c>
    </row>
    <row r="24" spans="2:9">
      <c r="B24" t="s">
        <v>332</v>
      </c>
    </row>
    <row r="25" spans="2:9">
      <c r="B25" t="s">
        <v>333</v>
      </c>
    </row>
    <row r="29" spans="2:9">
      <c r="B29" s="114" t="s">
        <v>334</v>
      </c>
      <c r="C29" s="114"/>
      <c r="D29" s="114"/>
      <c r="E29" s="114"/>
      <c r="F29" s="114"/>
      <c r="G29" s="114"/>
      <c r="H29" s="114"/>
      <c r="I29" s="114"/>
    </row>
    <row r="30" spans="2:9">
      <c r="B30" t="s">
        <v>335</v>
      </c>
    </row>
    <row r="51" spans="2:2">
      <c r="B51" t="s">
        <v>336</v>
      </c>
    </row>
    <row r="52" spans="2:2">
      <c r="B52" t="s">
        <v>337</v>
      </c>
    </row>
    <row r="54" spans="2:2">
      <c r="B54" t="s">
        <v>338</v>
      </c>
    </row>
    <row r="55" spans="2:2">
      <c r="B55" t="s">
        <v>339</v>
      </c>
    </row>
    <row r="56" spans="2:2">
      <c r="B56" t="s">
        <v>340</v>
      </c>
    </row>
    <row r="58" spans="2:2">
      <c r="B58" t="s">
        <v>341</v>
      </c>
    </row>
    <row r="59" spans="2:2">
      <c r="B59" s="118" t="s">
        <v>342</v>
      </c>
    </row>
    <row r="60" spans="2:2">
      <c r="B60" t="s">
        <v>343</v>
      </c>
    </row>
    <row r="61" spans="2:2">
      <c r="B61" t="s">
        <v>344</v>
      </c>
    </row>
    <row r="62" spans="2:2">
      <c r="B62" t="s">
        <v>345</v>
      </c>
    </row>
    <row r="64" spans="2:2">
      <c r="B64" t="s">
        <v>346</v>
      </c>
    </row>
    <row r="65" spans="2:9">
      <c r="B65" t="s">
        <v>347</v>
      </c>
    </row>
    <row r="66" spans="2:9">
      <c r="B66" t="s">
        <v>348</v>
      </c>
    </row>
    <row r="67" spans="2:9">
      <c r="B67" t="s">
        <v>349</v>
      </c>
    </row>
    <row r="70" spans="2:9">
      <c r="B70" s="114" t="s">
        <v>350</v>
      </c>
      <c r="C70" s="114"/>
      <c r="D70" s="114"/>
      <c r="E70" s="114"/>
      <c r="F70" s="114"/>
      <c r="G70" s="114"/>
      <c r="H70" s="114"/>
      <c r="I70" s="114"/>
    </row>
    <row r="71" spans="2:9">
      <c r="B71" t="s">
        <v>351</v>
      </c>
    </row>
    <row r="72" spans="2:9">
      <c r="B72" t="s">
        <v>352</v>
      </c>
    </row>
    <row r="73" spans="2:9">
      <c r="B73" t="s">
        <v>353</v>
      </c>
    </row>
    <row r="75" spans="2:9">
      <c r="B75" t="s">
        <v>354</v>
      </c>
    </row>
    <row r="76" spans="2:9">
      <c r="B76" t="s">
        <v>355</v>
      </c>
    </row>
    <row r="77" spans="2:9">
      <c r="B77" t="s">
        <v>356</v>
      </c>
    </row>
    <row r="79" spans="2:9">
      <c r="B79" t="s">
        <v>357</v>
      </c>
    </row>
    <row r="80" spans="2:9">
      <c r="B80" t="s">
        <v>358</v>
      </c>
    </row>
    <row r="82" spans="2:2">
      <c r="B82" t="s">
        <v>359</v>
      </c>
    </row>
    <row r="84" spans="2:2">
      <c r="B84" t="s">
        <v>360</v>
      </c>
    </row>
    <row r="85" spans="2:2">
      <c r="B85" t="s">
        <v>361</v>
      </c>
    </row>
    <row r="86" spans="2:2">
      <c r="B86" t="s">
        <v>362</v>
      </c>
    </row>
    <row r="87" spans="2:2">
      <c r="B87" t="s">
        <v>363</v>
      </c>
    </row>
  </sheetData>
  <phoneticPr fontId="4" type="noConversion"/>
  <hyperlinks>
    <hyperlink ref="B59" r:id="rId1" xr:uid="{09BB6061-8996-4ADE-B7AF-AF0E8AA17A62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report</vt:lpstr>
      <vt:lpstr>financial data</vt:lpstr>
      <vt:lpstr>월별 데이터</vt:lpstr>
      <vt:lpstr>IR</vt:lpstr>
      <vt:lpstr>7.18 추가 리서치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서민석</dc:creator>
  <cp:lastModifiedBy>서민석</cp:lastModifiedBy>
  <dcterms:created xsi:type="dcterms:W3CDTF">2024-04-27T04:47:52Z</dcterms:created>
  <dcterms:modified xsi:type="dcterms:W3CDTF">2024-08-09T05:04:00Z</dcterms:modified>
</cp:coreProperties>
</file>