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A38" i="1"/>
  <c r="A37" i="1"/>
  <c r="B34" i="1"/>
  <c r="C34" i="1"/>
  <c r="C27" i="1"/>
  <c r="C28" i="1"/>
  <c r="C29" i="1"/>
  <c r="C30" i="1"/>
  <c r="C31" i="1"/>
  <c r="C26" i="1"/>
  <c r="A34" i="1"/>
  <c r="B33" i="1"/>
  <c r="A33" i="1"/>
  <c r="C14" i="1"/>
  <c r="C15" i="1"/>
  <c r="C16" i="1"/>
  <c r="C17" i="1"/>
  <c r="C18" i="1"/>
  <c r="C19" i="1"/>
  <c r="C20" i="1"/>
  <c r="C21" i="1"/>
  <c r="C22" i="1"/>
  <c r="C23" i="1"/>
  <c r="C13" i="1"/>
  <c r="A12" i="1"/>
  <c r="A22" i="1"/>
  <c r="A21" i="1"/>
  <c r="A20" i="1"/>
  <c r="A19" i="1"/>
  <c r="A18" i="1"/>
  <c r="A17" i="1"/>
  <c r="A16" i="1"/>
  <c r="A15" i="1"/>
  <c r="A14" i="1"/>
  <c r="A13" i="1"/>
  <c r="A11" i="1"/>
  <c r="A10" i="1"/>
  <c r="A9" i="1"/>
  <c r="D4" i="1"/>
  <c r="D5" i="1"/>
  <c r="D6" i="1"/>
  <c r="D7" i="1"/>
  <c r="D3" i="1"/>
  <c r="G4" i="1"/>
  <c r="G5" i="1"/>
  <c r="G6" i="1"/>
  <c r="G7" i="1"/>
  <c r="G3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<sst xmlns="http://schemas.openxmlformats.org/spreadsheetml/2006/main" count="11" uniqueCount="11">
  <si>
    <t>1D</t>
  </si>
  <si>
    <t>1W</t>
  </si>
  <si>
    <t>1M</t>
  </si>
  <si>
    <t>3M</t>
  </si>
  <si>
    <t>6M</t>
  </si>
  <si>
    <t>1Y</t>
  </si>
  <si>
    <t>zero rates</t>
  </si>
  <si>
    <t>forward rates</t>
  </si>
  <si>
    <t>forward rate</t>
  </si>
  <si>
    <t>linear interpolation</t>
  </si>
  <si>
    <t>constant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</si>
</sst>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Sheet1!$A$9:$A$23</c:f>
              <c:numCache>
                <c:formatCode>General</c:formatCode>
                <c:ptCount val="15"/>
                <c:pt idx="0">
                  <c:v>2.7397260273972603E-3</c:v>
                </c:pt>
                <c:pt idx="1">
                  <c:v>1.9230769230769232E-2</c:v>
                </c:pt>
                <c:pt idx="2">
                  <c:v>3.8461538461538464E-2</c:v>
                </c:pt>
                <c:pt idx="3">
                  <c:v>8.3333333333333329E-2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0.33333333333333331</c:v>
                </c:pt>
                <c:pt idx="7">
                  <c:v>0.41666666666666669</c:v>
                </c:pt>
                <c:pt idx="8">
                  <c:v>0.5</c:v>
                </c:pt>
                <c:pt idx="9">
                  <c:v>0.58333333333333337</c:v>
                </c:pt>
                <c:pt idx="10">
                  <c:v>0.66666666666666663</c:v>
                </c:pt>
                <c:pt idx="11">
                  <c:v>0.75</c:v>
                </c:pt>
                <c:pt idx="12">
                  <c:v>0.83333333333333337</c:v>
                </c:pt>
                <c:pt idx="13">
                  <c:v>0.91666666666666663</c:v>
                </c:pt>
                <c:pt idx="14">
                  <c:v>1</c:v>
                </c:pt>
              </c:numCache>
            </c:numRef>
          </c:xVal>
          <c:yVal>
            <c:numRef>
              <c:f>Sheet1!$B$9:$B$23</c:f>
              <c:numCache>
                <c:formatCode>General</c:formatCode>
                <c:ptCount val="15"/>
                <c:pt idx="0">
                  <c:v>0.128</c:v>
                </c:pt>
                <c:pt idx="1">
                  <c:v>0.16270000000000001</c:v>
                </c:pt>
                <c:pt idx="2">
                  <c:v>0.17169999999999999</c:v>
                </c:pt>
                <c:pt idx="3">
                  <c:v>0.19042999999999999</c:v>
                </c:pt>
                <c:pt idx="4">
                  <c:v>0.22413</c:v>
                </c:pt>
                <c:pt idx="5">
                  <c:v>0.25287999999999999</c:v>
                </c:pt>
                <c:pt idx="6">
                  <c:v>0.29463</c:v>
                </c:pt>
                <c:pt idx="7">
                  <c:v>0.35013</c:v>
                </c:pt>
                <c:pt idx="8">
                  <c:v>0.40312999999999999</c:v>
                </c:pt>
                <c:pt idx="9">
                  <c:v>0.45912999999999998</c:v>
                </c:pt>
                <c:pt idx="10">
                  <c:v>0.51288</c:v>
                </c:pt>
                <c:pt idx="11">
                  <c:v>0.56462999999999997</c:v>
                </c:pt>
                <c:pt idx="12">
                  <c:v>0.61912999999999996</c:v>
                </c:pt>
                <c:pt idx="13">
                  <c:v>0.67125000000000001</c:v>
                </c:pt>
                <c:pt idx="14">
                  <c:v>0.72950000000000004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10-4BF0-B7AC-314311243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888384"/>
        <c:axId val="1688899616"/>
      </c:scatterChart>
      <c:valAx>
        <c:axId val="168888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899616"/>
        <c:crosses val="autoZero"/>
        <c:crossBetween val="midCat"/>
      </c:valAx>
      <c:valAx>
        <c:axId val="168889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88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Sheet1!$C$13:$C$23</c:f>
              <c:numCache>
                <c:formatCode>General</c:formatCode>
                <c:ptCount val="11"/>
                <c:pt idx="0">
                  <c:v>0.25380236792303634</c:v>
                </c:pt>
                <c:pt idx="1">
                  <c:v>0.29920326214266169</c:v>
                </c:pt>
                <c:pt idx="2">
                  <c:v>0.39491356445514292</c:v>
                </c:pt>
                <c:pt idx="3">
                  <c:v>0.52096593547682168</c:v>
                </c:pt>
                <c:pt idx="4">
                  <c:v>0.5830677095264587</c:v>
                </c:pt>
                <c:pt idx="5">
                  <c:v>0.66174530716190727</c:v>
                </c:pt>
                <c:pt idx="6">
                  <c:v>0.70130295236398865</c:v>
                </c:pt>
                <c:pt idx="7">
                  <c:v>0.72927596279957019</c:v>
                </c:pt>
                <c:pt idx="8">
                  <c:v>0.77952331358701965</c:v>
                </c:pt>
                <c:pt idx="9">
                  <c:v>0.78660678456185096</c:v>
                </c:pt>
                <c:pt idx="10">
                  <c:v>0.8482878699941967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73-4055-BDB0-88269EA46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897120"/>
        <c:axId val="1688894624"/>
      </c:scatterChart>
      <c:valAx>
        <c:axId val="168889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894624"/>
        <c:crosses val="autoZero"/>
        <c:crossBetween val="midCat"/>
      </c:valAx>
      <c:valAx>
        <c:axId val="16888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89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11</xdr:row>
      <xdr:rowOff>0</xdr:rowOff>
    </xdr:from>
    <xdr:to>
      <xdr:col>11</xdr:col>
      <xdr:colOff>99060</xdr:colOff>
      <xdr:row>20</xdr:row>
      <xdr:rowOff>118110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285750</xdr:colOff>
      <xdr:row>15</xdr:row>
      <xdr:rowOff>22860</xdr:rowOff>
    </xdr:from>
    <xdr:to>
      <xdr:col>7</xdr:col>
      <xdr:colOff>232410</xdr:colOff>
      <xdr:row>22</xdr:row>
      <xdr:rowOff>160026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"/>
  <sheetViews>
    <sheetView tabSelected="1" topLeftCell="A28" workbookViewId="0">
      <selection activeCell="C37" sqref="C37"/>
    </sheetView>
  </sheetViews>
  <sheetFormatPr defaultRowHeight="14.4" x14ac:dyDescent="0.55000000000000004"/>
  <cols>
    <col min="3" max="3" width="12.15625" bestFit="1" customWidth="1"/>
    <col min="4" max="4" width="11.578125" bestFit="1" customWidth="1"/>
  </cols>
  <sheetData>
    <row r="1" spans="1:7" x14ac:dyDescent="0.55000000000000004">
      <c r="C1" t="s">
        <v>6</v>
      </c>
      <c r="D1" t="s">
        <v>7</v>
      </c>
    </row>
    <row r="2" spans="1:7" x14ac:dyDescent="0.55000000000000004">
      <c r="A2" t="s">
        <v>0</v>
      </c>
      <c r="B2">
        <v>99.999499999999998</v>
      </c>
      <c r="C2">
        <f>LN(100/B2)*F2</f>
        <v>1.8250045625633402E-3</v>
      </c>
      <c r="F2">
        <v>365</v>
      </c>
    </row>
    <row r="3" spans="1:7" x14ac:dyDescent="0.55000000000000004">
      <c r="A3" t="s">
        <v>1</v>
      </c>
      <c r="B3">
        <v>99.994</v>
      </c>
      <c r="C3">
        <f t="shared" ref="C3:C7" si="0">LN(100/B3)*F3</f>
        <v>3.1200936037473529E-3</v>
      </c>
      <c r="D3">
        <f>LN(B2/B3)*G3</f>
        <v>3.3352521665054109E-3</v>
      </c>
      <c r="F3">
        <v>52</v>
      </c>
      <c r="G3">
        <f>1/(1/F3-1/F2)</f>
        <v>60.638977635782737</v>
      </c>
    </row>
    <row r="4" spans="1:7" x14ac:dyDescent="0.55000000000000004">
      <c r="A4" t="s">
        <v>2</v>
      </c>
      <c r="B4">
        <v>99.971000000000004</v>
      </c>
      <c r="C4">
        <f t="shared" si="0"/>
        <v>3.4805046975765327E-3</v>
      </c>
      <c r="D4">
        <f t="shared" ref="D4:D7" si="1">LN(B3/B4)*G4</f>
        <v>3.5886280257279805E-3</v>
      </c>
      <c r="F4">
        <v>12</v>
      </c>
      <c r="G4">
        <f t="shared" ref="G4:G7" si="2">1/(1/F4-1/F3)</f>
        <v>15.600000000000001</v>
      </c>
    </row>
    <row r="5" spans="1:7" x14ac:dyDescent="0.55000000000000004">
      <c r="A5" t="s">
        <v>3</v>
      </c>
      <c r="B5">
        <v>99.9</v>
      </c>
      <c r="C5">
        <f t="shared" si="0"/>
        <v>4.0020013343336006E-3</v>
      </c>
      <c r="D5">
        <f t="shared" si="1"/>
        <v>4.2627496527126189E-3</v>
      </c>
      <c r="F5">
        <v>4</v>
      </c>
      <c r="G5">
        <f t="shared" si="2"/>
        <v>5.9999999999999991</v>
      </c>
    </row>
    <row r="6" spans="1:7" x14ac:dyDescent="0.55000000000000004">
      <c r="A6" t="s">
        <v>4</v>
      </c>
      <c r="B6">
        <v>99.65</v>
      </c>
      <c r="C6">
        <f t="shared" si="0"/>
        <v>7.0122786585752189E-3</v>
      </c>
      <c r="D6">
        <f t="shared" si="1"/>
        <v>1.002255598281609E-2</v>
      </c>
      <c r="F6">
        <v>2</v>
      </c>
      <c r="G6">
        <f t="shared" si="2"/>
        <v>4</v>
      </c>
    </row>
    <row r="7" spans="1:7" x14ac:dyDescent="0.55000000000000004">
      <c r="A7" t="s">
        <v>5</v>
      </c>
      <c r="B7">
        <v>99.05</v>
      </c>
      <c r="C7">
        <f t="shared" si="0"/>
        <v>9.5454128435314058E-3</v>
      </c>
      <c r="D7">
        <f t="shared" si="1"/>
        <v>1.2078547028487915E-2</v>
      </c>
      <c r="F7">
        <v>1</v>
      </c>
      <c r="G7">
        <f t="shared" si="2"/>
        <v>2</v>
      </c>
    </row>
    <row r="8" spans="1:7" x14ac:dyDescent="0.55000000000000004">
      <c r="C8" t="s">
        <v>8</v>
      </c>
    </row>
    <row r="9" spans="1:7" x14ac:dyDescent="0.55000000000000004">
      <c r="A9">
        <f>1/365</f>
        <v>2.7397260273972603E-3</v>
      </c>
      <c r="B9">
        <v>0.128</v>
      </c>
    </row>
    <row r="10" spans="1:7" x14ac:dyDescent="0.55000000000000004">
      <c r="A10">
        <f>1/52</f>
        <v>1.9230769230769232E-2</v>
      </c>
      <c r="B10">
        <v>0.16270000000000001</v>
      </c>
    </row>
    <row r="11" spans="1:7" x14ac:dyDescent="0.55000000000000004">
      <c r="A11">
        <f>2/52</f>
        <v>3.8461538461538464E-2</v>
      </c>
      <c r="B11">
        <v>0.17169999999999999</v>
      </c>
    </row>
    <row r="12" spans="1:7" x14ac:dyDescent="0.55000000000000004">
      <c r="A12" s="1">
        <f>1/12</f>
        <v>8.3333333333333329E-2</v>
      </c>
      <c r="B12">
        <v>0.19042999999999999</v>
      </c>
    </row>
    <row r="13" spans="1:7" x14ac:dyDescent="0.55000000000000004">
      <c r="A13">
        <f>2/12</f>
        <v>0.16666666666666666</v>
      </c>
      <c r="B13">
        <v>0.22413</v>
      </c>
      <c r="C13">
        <f>((1+B13*A13)/(1+A12*B12)-1)/$A$12</f>
        <v>0.25380236792303634</v>
      </c>
    </row>
    <row r="14" spans="1:7" x14ac:dyDescent="0.55000000000000004">
      <c r="A14">
        <f>3/12</f>
        <v>0.25</v>
      </c>
      <c r="B14">
        <v>0.25287999999999999</v>
      </c>
      <c r="C14">
        <f>((1+B14*A14)/(1+A13*B13)-1)/$A$12</f>
        <v>0.29920326214266169</v>
      </c>
    </row>
    <row r="15" spans="1:7" x14ac:dyDescent="0.55000000000000004">
      <c r="A15">
        <f>4/12</f>
        <v>0.33333333333333331</v>
      </c>
      <c r="B15">
        <v>0.29463</v>
      </c>
      <c r="C15">
        <f t="shared" ref="C14:C23" si="3">((1+B15*A15)/(1+A14*B14)-1)/$A$12</f>
        <v>0.39491356445514292</v>
      </c>
    </row>
    <row r="16" spans="1:7" x14ac:dyDescent="0.55000000000000004">
      <c r="A16">
        <f>5/12</f>
        <v>0.41666666666666669</v>
      </c>
      <c r="B16">
        <v>0.35013</v>
      </c>
      <c r="C16">
        <f t="shared" si="3"/>
        <v>0.52096593547682168</v>
      </c>
    </row>
    <row r="17" spans="1:3" x14ac:dyDescent="0.55000000000000004">
      <c r="A17">
        <f>6/12</f>
        <v>0.5</v>
      </c>
      <c r="B17">
        <v>0.40312999999999999</v>
      </c>
      <c r="C17">
        <f t="shared" si="3"/>
        <v>0.5830677095264587</v>
      </c>
    </row>
    <row r="18" spans="1:3" x14ac:dyDescent="0.55000000000000004">
      <c r="A18">
        <f>7/12</f>
        <v>0.58333333333333337</v>
      </c>
      <c r="B18">
        <v>0.45912999999999998</v>
      </c>
      <c r="C18">
        <f t="shared" si="3"/>
        <v>0.66174530716190727</v>
      </c>
    </row>
    <row r="19" spans="1:3" x14ac:dyDescent="0.55000000000000004">
      <c r="A19">
        <f>8/12</f>
        <v>0.66666666666666663</v>
      </c>
      <c r="B19">
        <v>0.51288</v>
      </c>
      <c r="C19">
        <f t="shared" si="3"/>
        <v>0.70130295236398865</v>
      </c>
    </row>
    <row r="20" spans="1:3" x14ac:dyDescent="0.55000000000000004">
      <c r="A20">
        <f>9/12</f>
        <v>0.75</v>
      </c>
      <c r="B20">
        <v>0.56462999999999997</v>
      </c>
      <c r="C20">
        <f t="shared" si="3"/>
        <v>0.72927596279957019</v>
      </c>
    </row>
    <row r="21" spans="1:3" x14ac:dyDescent="0.55000000000000004">
      <c r="A21">
        <f>10/12</f>
        <v>0.83333333333333337</v>
      </c>
      <c r="B21">
        <v>0.61912999999999996</v>
      </c>
      <c r="C21">
        <f t="shared" si="3"/>
        <v>0.77952331358701965</v>
      </c>
    </row>
    <row r="22" spans="1:3" x14ac:dyDescent="0.55000000000000004">
      <c r="A22">
        <f>11/12</f>
        <v>0.91666666666666663</v>
      </c>
      <c r="B22">
        <v>0.67125000000000001</v>
      </c>
      <c r="C22">
        <f t="shared" si="3"/>
        <v>0.78660678456185096</v>
      </c>
    </row>
    <row r="23" spans="1:3" x14ac:dyDescent="0.55000000000000004">
      <c r="A23">
        <v>1</v>
      </c>
      <c r="B23">
        <v>0.72950000000000004</v>
      </c>
      <c r="C23">
        <f t="shared" si="3"/>
        <v>0.8482878699941967</v>
      </c>
    </row>
    <row r="26" spans="1:3" x14ac:dyDescent="0.55000000000000004">
      <c r="A26">
        <v>2.7399999999999998E-3</v>
      </c>
      <c r="B26">
        <v>0.99999000000000005</v>
      </c>
      <c r="C26">
        <f>LN(B26)</f>
        <v>-1.0000050000287824E-5</v>
      </c>
    </row>
    <row r="27" spans="1:3" x14ac:dyDescent="0.55000000000000004">
      <c r="A27">
        <v>1.9230000000000001E-2</v>
      </c>
      <c r="B27">
        <v>0.99988999999999995</v>
      </c>
      <c r="C27">
        <f t="shared" ref="C27:C31" si="4">LN(B27)</f>
        <v>-1.1000605044375778E-4</v>
      </c>
    </row>
    <row r="28" spans="1:3" x14ac:dyDescent="0.55000000000000004">
      <c r="A28">
        <v>8.3299999999999999E-2</v>
      </c>
      <c r="B28">
        <v>0.99950000000000006</v>
      </c>
      <c r="C28">
        <f t="shared" si="4"/>
        <v>-5.0012504168224286E-4</v>
      </c>
    </row>
    <row r="29" spans="1:3" x14ac:dyDescent="0.55000000000000004">
      <c r="A29">
        <v>0.25</v>
      </c>
      <c r="B29">
        <v>0.99875000000000003</v>
      </c>
      <c r="C29">
        <f t="shared" si="4"/>
        <v>-1.2507819016526025E-3</v>
      </c>
    </row>
    <row r="30" spans="1:3" x14ac:dyDescent="0.55000000000000004">
      <c r="A30">
        <v>0.5</v>
      </c>
      <c r="B30">
        <v>0.99575999999999998</v>
      </c>
      <c r="C30">
        <f t="shared" si="4"/>
        <v>-4.2490142894149206E-3</v>
      </c>
    </row>
    <row r="31" spans="1:3" x14ac:dyDescent="0.55000000000000004">
      <c r="A31">
        <v>1</v>
      </c>
      <c r="B31">
        <v>0.98807</v>
      </c>
      <c r="C31">
        <f t="shared" si="4"/>
        <v>-1.2001733541597132E-2</v>
      </c>
    </row>
    <row r="33" spans="1:4" x14ac:dyDescent="0.55000000000000004">
      <c r="A33" s="1">
        <f>1/3</f>
        <v>0.33333333333333331</v>
      </c>
      <c r="B33">
        <f>B29+(A33-A29)*(B30-B29)/(A30-A29)</f>
        <v>0.99775333333333338</v>
      </c>
      <c r="C33" t="s">
        <v>9</v>
      </c>
    </row>
    <row r="34" spans="1:4" x14ac:dyDescent="0.55000000000000004">
      <c r="A34">
        <f>10/12</f>
        <v>0.83333333333333337</v>
      </c>
      <c r="B34">
        <f>EXP(C34)</f>
        <v>0.99062671192592344</v>
      </c>
      <c r="C34">
        <f>C30+(C30-C31)/(A30-A31)*(A34-A30)</f>
        <v>-9.4174937908697298E-3</v>
      </c>
      <c r="D34" t="s">
        <v>10</v>
      </c>
    </row>
    <row r="37" spans="1:4" x14ac:dyDescent="0.55000000000000004">
      <c r="A37">
        <f>LN(1+0.0125)</f>
        <v>1.242251999855711E-2</v>
      </c>
      <c r="C37">
        <f>(A38-A37)/2</f>
        <v>1.7230532950146673E-2</v>
      </c>
    </row>
    <row r="38" spans="1:4" x14ac:dyDescent="0.55000000000000004">
      <c r="A38">
        <f>LN(1+0.016*3)</f>
        <v>4.6883585898850458E-2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2018-08-29T20:54:28Z</dcterms:modified>
</cp:coreProperties>
</file>