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25" codeName="{A93C3448-2578-E12B-C58C-25EFAD1D314E}"/>
  <workbookPr filterPrivacy="1" codeName="ThisWorkbook"/>
  <xr:revisionPtr revIDLastSave="0" documentId="13_ncr:1_{19F70A84-A1E1-4C49-8D88-4F85B0CA5C3B}" xr6:coauthVersionLast="34" xr6:coauthVersionMax="34" xr10:uidLastSave="{00000000-0000-0000-0000-000000000000}"/>
  <bookViews>
    <workbookView xWindow="1860" yWindow="0" windowWidth="22260" windowHeight="12645" activeTab="2" xr2:uid="{00000000-000D-0000-FFFF-FFFF00000000}"/>
  </bookViews>
  <sheets>
    <sheet name="Sheet1" sheetId="2" r:id="rId1"/>
    <sheet name="Sheet2" sheetId="1" r:id="rId2"/>
    <sheet name="Grade" sheetId="3" r:id="rId3"/>
  </sheets>
  <functionGroups builtInGroupCount="19"/>
  <definedNames>
    <definedName name="solver_adj" localSheetId="1" hidden="1">Sheet2!$I$41</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Sheet2!$V$41</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100</definedName>
    <definedName name="solver_ver" localSheetId="1" hidden="1">3</definedName>
  </definedNames>
  <calcPr calcId="179021" calcMode="manual"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6" i="3" l="1"/>
  <c r="D6" i="3"/>
  <c r="D7" i="3"/>
  <c r="D8" i="3"/>
  <c r="D9" i="3"/>
  <c r="D10" i="3"/>
  <c r="D11" i="3"/>
  <c r="D12" i="3"/>
  <c r="D13" i="3"/>
  <c r="D14" i="3"/>
  <c r="D5" i="3"/>
  <c r="D4" i="3"/>
  <c r="C23" i="2" a="1"/>
  <c r="C23" i="2"/>
  <c r="I37" i="2"/>
  <c r="M33" i="2"/>
  <c r="N35" i="2"/>
  <c r="D33" i="2"/>
  <c r="Q30" i="2"/>
  <c r="N27" i="2"/>
  <c r="M26" i="2"/>
  <c r="K24" i="2"/>
  <c r="E35" i="2"/>
  <c r="Q31" i="2"/>
  <c r="G29" i="2"/>
  <c r="M27" i="2"/>
  <c r="K25" i="2"/>
  <c r="J24" i="2"/>
  <c r="I23" i="2"/>
  <c r="O35" i="2"/>
  <c r="L32" i="2"/>
  <c r="M34" i="2"/>
  <c r="P29" i="2"/>
  <c r="H23" i="2"/>
  <c r="H36" i="2"/>
  <c r="E33" i="2"/>
  <c r="O36" i="2"/>
  <c r="E34" i="2"/>
  <c r="J31" i="2"/>
  <c r="H29" i="2"/>
  <c r="F27" i="2"/>
  <c r="C24" i="2"/>
  <c r="G37" i="2"/>
  <c r="M35" i="2"/>
  <c r="K33" i="2"/>
  <c r="I31" i="2"/>
  <c r="O29" i="2"/>
  <c r="F28" i="2"/>
  <c r="C25" i="2"/>
  <c r="F37" i="2"/>
  <c r="K34" i="2"/>
  <c r="J33" i="2"/>
  <c r="Q32" i="2"/>
  <c r="P31" i="2"/>
  <c r="O30" i="2"/>
  <c r="N29" i="2"/>
  <c r="M28" i="2"/>
  <c r="L27" i="2"/>
  <c r="K26" i="2"/>
  <c r="J25" i="2"/>
  <c r="Q24" i="2"/>
  <c r="P23" i="2"/>
  <c r="M37" i="2"/>
  <c r="E37" i="2"/>
  <c r="L36" i="2"/>
  <c r="D36" i="2"/>
  <c r="K35" i="2"/>
  <c r="C35" i="2"/>
  <c r="J34" i="2"/>
  <c r="Q33" i="2"/>
  <c r="I33" i="2"/>
  <c r="P32" i="2"/>
  <c r="H32" i="2"/>
  <c r="O31" i="2"/>
  <c r="G31" i="2"/>
  <c r="N30" i="2"/>
  <c r="F30" i="2"/>
  <c r="M29" i="2"/>
  <c r="E29" i="2"/>
  <c r="L28" i="2"/>
  <c r="D28" i="2"/>
  <c r="K27" i="2"/>
  <c r="C27" i="2"/>
  <c r="J26" i="2"/>
  <c r="Q25" i="2"/>
  <c r="I25" i="2"/>
  <c r="P24" i="2"/>
  <c r="H24" i="2"/>
  <c r="O23" i="2"/>
  <c r="G23" i="2"/>
  <c r="N34" i="2"/>
  <c r="P37" i="2"/>
  <c r="G36" i="2"/>
  <c r="L33" i="2"/>
  <c r="I30" i="2"/>
  <c r="G28" i="2"/>
  <c r="E26" i="2"/>
  <c r="J23" i="2"/>
  <c r="N36" i="2"/>
  <c r="L34" i="2"/>
  <c r="C33" i="2"/>
  <c r="P30" i="2"/>
  <c r="N28" i="2"/>
  <c r="E27" i="2"/>
  <c r="D26" i="2"/>
  <c r="Q23" i="2"/>
  <c r="N37" i="2"/>
  <c r="M36" i="2"/>
  <c r="E36" i="2"/>
  <c r="L35" i="2"/>
  <c r="D35" i="2"/>
  <c r="C34" i="2"/>
  <c r="I32" i="2"/>
  <c r="H31" i="2"/>
  <c r="G30" i="2"/>
  <c r="F29" i="2"/>
  <c r="E28" i="2"/>
  <c r="D27" i="2"/>
  <c r="C26" i="2"/>
  <c r="I24" i="2"/>
  <c r="L37" i="2"/>
  <c r="D37" i="2"/>
  <c r="K36" i="2"/>
  <c r="C36" i="2"/>
  <c r="J35" i="2"/>
  <c r="Q34" i="2"/>
  <c r="I34" i="2"/>
  <c r="P33" i="2"/>
  <c r="H33" i="2"/>
  <c r="O32" i="2"/>
  <c r="G32" i="2"/>
  <c r="N31" i="2"/>
  <c r="F31" i="2"/>
  <c r="M30" i="2"/>
  <c r="E30" i="2"/>
  <c r="L29" i="2"/>
  <c r="D29" i="2"/>
  <c r="K28" i="2"/>
  <c r="C28" i="2"/>
  <c r="J27" i="2"/>
  <c r="Q26" i="2"/>
  <c r="I26" i="2"/>
  <c r="P25" i="2"/>
  <c r="H25" i="2"/>
  <c r="O24" i="2"/>
  <c r="G24" i="2"/>
  <c r="N23" i="2"/>
  <c r="F23" i="2"/>
  <c r="P36" i="2"/>
  <c r="F34" i="2"/>
  <c r="K32" i="2"/>
  <c r="D25" i="2"/>
  <c r="Q37" i="2"/>
  <c r="G35" i="2"/>
  <c r="H37" i="2"/>
  <c r="F35" i="2"/>
  <c r="C32" i="2"/>
  <c r="O28" i="2"/>
  <c r="L25" i="2"/>
  <c r="O37" i="2"/>
  <c r="F36" i="2"/>
  <c r="D34" i="2"/>
  <c r="J32" i="2"/>
  <c r="H30" i="2"/>
  <c r="L26" i="2"/>
  <c r="K37" i="2"/>
  <c r="C37" i="2"/>
  <c r="J36" i="2"/>
  <c r="Q35" i="2"/>
  <c r="I35" i="2"/>
  <c r="P34" i="2"/>
  <c r="H34" i="2"/>
  <c r="O33" i="2"/>
  <c r="G33" i="2"/>
  <c r="N32" i="2"/>
  <c r="F32" i="2"/>
  <c r="M31" i="2"/>
  <c r="E31" i="2"/>
  <c r="L30" i="2"/>
  <c r="D30" i="2"/>
  <c r="K29" i="2"/>
  <c r="C29" i="2"/>
  <c r="J28" i="2"/>
  <c r="Q27" i="2"/>
  <c r="I27" i="2"/>
  <c r="P26" i="2"/>
  <c r="H26" i="2"/>
  <c r="O25" i="2"/>
  <c r="G25" i="2"/>
  <c r="N24" i="2"/>
  <c r="F24" i="2"/>
  <c r="M23" i="2"/>
  <c r="E23" i="2"/>
  <c r="J37" i="2"/>
  <c r="Q36" i="2"/>
  <c r="I36" i="2"/>
  <c r="P35" i="2"/>
  <c r="H35" i="2"/>
  <c r="O34" i="2"/>
  <c r="G34" i="2"/>
  <c r="N33" i="2"/>
  <c r="F33" i="2"/>
  <c r="M32" i="2"/>
  <c r="E32" i="2"/>
  <c r="L31" i="2"/>
  <c r="D31" i="2"/>
  <c r="K30" i="2"/>
  <c r="C30" i="2"/>
  <c r="J29" i="2"/>
  <c r="Q28" i="2"/>
  <c r="I28" i="2"/>
  <c r="P27" i="2"/>
  <c r="H27" i="2"/>
  <c r="O26" i="2"/>
  <c r="G26" i="2"/>
  <c r="N25" i="2"/>
  <c r="F25" i="2"/>
  <c r="M24" i="2"/>
  <c r="E24" i="2"/>
  <c r="L23" i="2"/>
  <c r="D23" i="2"/>
  <c r="D32" i="2"/>
  <c r="K31" i="2"/>
  <c r="C31" i="2"/>
  <c r="J30" i="2"/>
  <c r="Q29" i="2"/>
  <c r="I29" i="2"/>
  <c r="P28" i="2"/>
  <c r="H28" i="2"/>
  <c r="O27" i="2"/>
  <c r="G27" i="2"/>
  <c r="N26" i="2"/>
  <c r="F26" i="2"/>
  <c r="M25" i="2"/>
  <c r="E25" i="2"/>
  <c r="L24" i="2"/>
  <c r="D24" i="2"/>
  <c r="K23" i="2"/>
  <c r="B31" i="1"/>
  <c r="C31" i="1"/>
  <c r="C10" i="1"/>
  <c r="D10" i="1"/>
  <c r="C11" i="1"/>
  <c r="B11" i="1"/>
  <c r="D11" i="1"/>
  <c r="C12" i="1"/>
  <c r="B12" i="1"/>
  <c r="D12" i="1"/>
  <c r="C13" i="1"/>
  <c r="B13" i="1"/>
  <c r="D13" i="1"/>
  <c r="C14" i="1"/>
  <c r="B14" i="1"/>
  <c r="D14" i="1"/>
  <c r="C15" i="1"/>
  <c r="B15" i="1"/>
  <c r="D15" i="1"/>
  <c r="C16" i="1"/>
  <c r="B16" i="1"/>
  <c r="D16" i="1"/>
  <c r="C17" i="1"/>
  <c r="B17" i="1"/>
  <c r="D17" i="1"/>
  <c r="C18" i="1"/>
  <c r="B18" i="1"/>
  <c r="D18" i="1"/>
  <c r="C19" i="1"/>
  <c r="B19" i="1"/>
  <c r="D19" i="1"/>
  <c r="D21" i="1"/>
  <c r="E31" i="1"/>
  <c r="E10" i="1"/>
  <c r="E11" i="1"/>
  <c r="E12" i="1"/>
  <c r="E13" i="1"/>
  <c r="E14" i="1"/>
  <c r="E15" i="1"/>
  <c r="E16" i="1"/>
  <c r="E17" i="1"/>
  <c r="E18" i="1"/>
  <c r="E19" i="1"/>
  <c r="E21" i="1"/>
  <c r="D31" i="1"/>
  <c r="H10" i="1"/>
  <c r="H11" i="1"/>
  <c r="H12" i="1"/>
  <c r="H13" i="1"/>
  <c r="H14" i="1"/>
  <c r="H15" i="1"/>
  <c r="H16" i="1"/>
  <c r="H17" i="1"/>
  <c r="H18" i="1"/>
  <c r="H19" i="1"/>
  <c r="H21" i="1"/>
  <c r="F31" i="1"/>
  <c r="I10" i="1"/>
  <c r="I11" i="1"/>
  <c r="I12" i="1"/>
  <c r="I13" i="1"/>
  <c r="I14" i="1"/>
  <c r="I15" i="1"/>
  <c r="I16" i="1"/>
  <c r="I17" i="1"/>
  <c r="I18" i="1"/>
  <c r="I19" i="1"/>
  <c r="I21" i="1"/>
  <c r="E76" i="1"/>
  <c r="B32" i="1"/>
  <c r="C32" i="1"/>
  <c r="E32" i="1"/>
  <c r="D32" i="1"/>
  <c r="F32" i="1"/>
  <c r="E77" i="1"/>
  <c r="B33" i="1"/>
  <c r="C33" i="1"/>
  <c r="E33" i="1"/>
  <c r="D33" i="1"/>
  <c r="F33" i="1"/>
  <c r="E78" i="1"/>
  <c r="B34" i="1"/>
  <c r="C34" i="1"/>
  <c r="E34" i="1"/>
  <c r="D34" i="1"/>
  <c r="F34" i="1"/>
  <c r="E79" i="1"/>
  <c r="B35" i="1"/>
  <c r="C35" i="1"/>
  <c r="E35" i="1"/>
  <c r="D35" i="1"/>
  <c r="F35" i="1"/>
  <c r="E80" i="1"/>
  <c r="B36" i="1"/>
  <c r="C36" i="1"/>
  <c r="E36" i="1"/>
  <c r="D36" i="1"/>
  <c r="F36" i="1"/>
  <c r="E81" i="1"/>
  <c r="B37" i="1"/>
  <c r="C37" i="1"/>
  <c r="E37" i="1"/>
  <c r="D37" i="1"/>
  <c r="F37" i="1"/>
  <c r="E82" i="1"/>
  <c r="B38" i="1"/>
  <c r="C38" i="1"/>
  <c r="E38" i="1"/>
  <c r="D38" i="1"/>
  <c r="F38" i="1"/>
  <c r="E83" i="1"/>
  <c r="B39" i="1"/>
  <c r="C39" i="1"/>
  <c r="E39" i="1"/>
  <c r="D39" i="1"/>
  <c r="F39" i="1"/>
  <c r="E84" i="1"/>
  <c r="B40" i="1"/>
  <c r="C40" i="1"/>
  <c r="E40" i="1"/>
  <c r="D40" i="1"/>
  <c r="F40" i="1"/>
  <c r="E85" i="1"/>
  <c r="B41" i="1"/>
  <c r="C41" i="1"/>
  <c r="E41" i="1"/>
  <c r="D41" i="1"/>
  <c r="F41" i="1"/>
  <c r="E86" i="1"/>
  <c r="B42" i="1"/>
  <c r="C42" i="1"/>
  <c r="E42" i="1"/>
  <c r="D42" i="1"/>
  <c r="F42" i="1"/>
  <c r="E87" i="1"/>
  <c r="B43" i="1"/>
  <c r="C43" i="1"/>
  <c r="E43" i="1"/>
  <c r="D43" i="1"/>
  <c r="F43" i="1"/>
  <c r="E88" i="1"/>
  <c r="B44" i="1"/>
  <c r="C44" i="1"/>
  <c r="E44" i="1"/>
  <c r="D44" i="1"/>
  <c r="F44" i="1"/>
  <c r="E89" i="1"/>
  <c r="B45" i="1"/>
  <c r="C45" i="1"/>
  <c r="E45" i="1"/>
  <c r="D45" i="1"/>
  <c r="F45" i="1"/>
  <c r="E90" i="1"/>
  <c r="B46" i="1"/>
  <c r="C46" i="1"/>
  <c r="E46" i="1"/>
  <c r="D46" i="1"/>
  <c r="F46" i="1"/>
  <c r="E91" i="1"/>
  <c r="B47" i="1"/>
  <c r="C47" i="1"/>
  <c r="E47" i="1"/>
  <c r="D47" i="1"/>
  <c r="F47" i="1"/>
  <c r="E92" i="1"/>
  <c r="B48" i="1"/>
  <c r="C48" i="1"/>
  <c r="E48" i="1"/>
  <c r="D48" i="1"/>
  <c r="F48" i="1"/>
  <c r="E93" i="1"/>
  <c r="B49" i="1"/>
  <c r="C49" i="1"/>
  <c r="E49" i="1"/>
  <c r="D49" i="1"/>
  <c r="F49" i="1"/>
  <c r="E94" i="1"/>
  <c r="B50" i="1"/>
  <c r="C50" i="1"/>
  <c r="E50" i="1"/>
  <c r="D50" i="1"/>
  <c r="F50" i="1"/>
  <c r="E95" i="1"/>
  <c r="B51" i="1"/>
  <c r="C51" i="1"/>
  <c r="E51" i="1"/>
  <c r="D51" i="1"/>
  <c r="F51" i="1"/>
  <c r="E96" i="1"/>
  <c r="B52" i="1"/>
  <c r="C52" i="1"/>
  <c r="E52" i="1"/>
  <c r="D52" i="1"/>
  <c r="F52" i="1"/>
  <c r="E97" i="1"/>
  <c r="B53" i="1"/>
  <c r="C53" i="1"/>
  <c r="E53" i="1"/>
  <c r="D53" i="1"/>
  <c r="F53" i="1"/>
  <c r="E98" i="1"/>
  <c r="B54" i="1"/>
  <c r="C54" i="1"/>
  <c r="E54" i="1"/>
  <c r="D54" i="1"/>
  <c r="F54" i="1"/>
  <c r="E99" i="1"/>
  <c r="B55" i="1"/>
  <c r="C55" i="1"/>
  <c r="E55" i="1"/>
  <c r="D55" i="1"/>
  <c r="F55" i="1"/>
  <c r="E100" i="1"/>
  <c r="B56" i="1"/>
  <c r="C56" i="1"/>
  <c r="E56" i="1"/>
  <c r="D56" i="1"/>
  <c r="F56" i="1"/>
  <c r="E101" i="1"/>
  <c r="B57" i="1"/>
  <c r="C57" i="1"/>
  <c r="E57" i="1"/>
  <c r="D57" i="1"/>
  <c r="F57" i="1"/>
  <c r="E102" i="1"/>
  <c r="B58" i="1"/>
  <c r="C58" i="1"/>
  <c r="E58" i="1"/>
  <c r="D58" i="1"/>
  <c r="F58" i="1"/>
  <c r="E103" i="1"/>
  <c r="B59" i="1"/>
  <c r="C59" i="1"/>
  <c r="E59" i="1"/>
  <c r="D59" i="1"/>
  <c r="F59" i="1"/>
  <c r="E104" i="1"/>
  <c r="B60" i="1"/>
  <c r="C60" i="1"/>
  <c r="E60" i="1"/>
  <c r="D60" i="1"/>
  <c r="F60" i="1"/>
  <c r="E105" i="1"/>
  <c r="B61" i="1"/>
  <c r="C61" i="1"/>
  <c r="E61" i="1"/>
  <c r="D61" i="1"/>
  <c r="F61" i="1"/>
  <c r="E106" i="1"/>
  <c r="B62" i="1"/>
  <c r="C62" i="1"/>
  <c r="E62" i="1"/>
  <c r="D62" i="1"/>
  <c r="F62" i="1"/>
  <c r="E107" i="1"/>
  <c r="B63" i="1"/>
  <c r="C63" i="1"/>
  <c r="E63" i="1"/>
  <c r="D63" i="1"/>
  <c r="F63" i="1"/>
  <c r="E108" i="1"/>
  <c r="B64" i="1"/>
  <c r="C64" i="1"/>
  <c r="E64" i="1"/>
  <c r="D64" i="1"/>
  <c r="F64" i="1"/>
  <c r="E109" i="1"/>
  <c r="B65" i="1"/>
  <c r="C65" i="1"/>
  <c r="E65" i="1"/>
  <c r="D65" i="1"/>
  <c r="F65" i="1"/>
  <c r="E110" i="1"/>
  <c r="B66" i="1"/>
  <c r="C66" i="1"/>
  <c r="E66" i="1"/>
  <c r="D66" i="1"/>
  <c r="F66" i="1"/>
  <c r="E111" i="1"/>
  <c r="B67" i="1"/>
  <c r="C67" i="1"/>
  <c r="E67" i="1"/>
  <c r="D67" i="1"/>
  <c r="F67" i="1"/>
  <c r="E112" i="1"/>
  <c r="B68" i="1"/>
  <c r="C68" i="1"/>
  <c r="E68" i="1"/>
  <c r="D68" i="1"/>
  <c r="F68" i="1"/>
  <c r="E113" i="1"/>
  <c r="B69" i="1"/>
  <c r="C69" i="1"/>
  <c r="E69" i="1"/>
  <c r="D69" i="1"/>
  <c r="F69" i="1"/>
  <c r="E114" i="1"/>
  <c r="B70" i="1"/>
  <c r="C70" i="1"/>
  <c r="E70" i="1"/>
  <c r="D70" i="1"/>
  <c r="F70" i="1"/>
  <c r="E115" i="1"/>
  <c r="C30" i="1"/>
  <c r="E30" i="1"/>
  <c r="D30" i="1"/>
  <c r="F30" i="1"/>
  <c r="E75" i="1"/>
  <c r="G31" i="1"/>
  <c r="C76" i="1"/>
  <c r="G32" i="1"/>
  <c r="C77" i="1"/>
  <c r="G33" i="1"/>
  <c r="C78" i="1"/>
  <c r="G34" i="1"/>
  <c r="C79" i="1"/>
  <c r="G35" i="1"/>
  <c r="C80" i="1"/>
  <c r="G36" i="1"/>
  <c r="C81" i="1"/>
  <c r="G37" i="1"/>
  <c r="C82" i="1"/>
  <c r="G38" i="1"/>
  <c r="C83" i="1"/>
  <c r="G39" i="1"/>
  <c r="C84" i="1"/>
  <c r="G40" i="1"/>
  <c r="C85" i="1"/>
  <c r="G41" i="1"/>
  <c r="C86" i="1"/>
  <c r="G42" i="1"/>
  <c r="C87" i="1"/>
  <c r="G43" i="1"/>
  <c r="C88" i="1"/>
  <c r="G44" i="1"/>
  <c r="C89" i="1"/>
  <c r="G45" i="1"/>
  <c r="C90" i="1"/>
  <c r="G46" i="1"/>
  <c r="C91" i="1"/>
  <c r="G47" i="1"/>
  <c r="C92" i="1"/>
  <c r="G48" i="1"/>
  <c r="C93" i="1"/>
  <c r="G49" i="1"/>
  <c r="C94" i="1"/>
  <c r="G50" i="1"/>
  <c r="C95" i="1"/>
  <c r="G51" i="1"/>
  <c r="C96" i="1"/>
  <c r="G52" i="1"/>
  <c r="C97" i="1"/>
  <c r="G53" i="1"/>
  <c r="C98" i="1"/>
  <c r="G54" i="1"/>
  <c r="C99" i="1"/>
  <c r="G55" i="1"/>
  <c r="C100" i="1"/>
  <c r="G56" i="1"/>
  <c r="C101" i="1"/>
  <c r="G57" i="1"/>
  <c r="C102" i="1"/>
  <c r="G58" i="1"/>
  <c r="C103" i="1"/>
  <c r="G59" i="1"/>
  <c r="C104" i="1"/>
  <c r="G60" i="1"/>
  <c r="C105" i="1"/>
  <c r="G61" i="1"/>
  <c r="C106" i="1"/>
  <c r="G62" i="1"/>
  <c r="C107" i="1"/>
  <c r="G63" i="1"/>
  <c r="C108" i="1"/>
  <c r="G64" i="1"/>
  <c r="C109" i="1"/>
  <c r="G65" i="1"/>
  <c r="C110" i="1"/>
  <c r="G66" i="1"/>
  <c r="C111" i="1"/>
  <c r="G67" i="1"/>
  <c r="C112" i="1"/>
  <c r="G68" i="1"/>
  <c r="C113" i="1"/>
  <c r="G69" i="1"/>
  <c r="C114" i="1"/>
  <c r="G70" i="1"/>
  <c r="C115" i="1"/>
  <c r="G30" i="1"/>
  <c r="C75" i="1"/>
  <c r="I31" i="1"/>
  <c r="I35" i="1"/>
  <c r="I39" i="1"/>
  <c r="I43" i="1"/>
  <c r="I47" i="1"/>
  <c r="I51" i="1"/>
  <c r="I55" i="1"/>
  <c r="I59" i="1"/>
  <c r="I63" i="1"/>
  <c r="I67" i="1"/>
  <c r="I37" i="1"/>
  <c r="I45" i="1"/>
  <c r="I53" i="1"/>
  <c r="I61" i="1"/>
  <c r="I69" i="1"/>
  <c r="I38" i="1"/>
  <c r="I46" i="1"/>
  <c r="I54" i="1"/>
  <c r="I62" i="1"/>
  <c r="I70" i="1"/>
  <c r="I32" i="1"/>
  <c r="I36" i="1"/>
  <c r="I40" i="1"/>
  <c r="I44" i="1"/>
  <c r="I48" i="1"/>
  <c r="I52" i="1"/>
  <c r="I56" i="1"/>
  <c r="I60" i="1"/>
  <c r="I64" i="1"/>
  <c r="I68" i="1"/>
  <c r="I33" i="1"/>
  <c r="I41" i="1"/>
  <c r="I49" i="1"/>
  <c r="I57" i="1"/>
  <c r="I65" i="1"/>
  <c r="I34" i="1"/>
  <c r="I42" i="1"/>
  <c r="I50" i="1"/>
  <c r="I58" i="1"/>
  <c r="I66" i="1"/>
  <c r="I30" i="1"/>
  <c r="A115" i="1"/>
  <c r="A103" i="1"/>
  <c r="A87" i="1"/>
  <c r="A79" i="1"/>
  <c r="F79" i="1"/>
  <c r="A114" i="1"/>
  <c r="A110" i="1"/>
  <c r="A106" i="1"/>
  <c r="A102" i="1"/>
  <c r="A98" i="1"/>
  <c r="A94" i="1"/>
  <c r="A90" i="1"/>
  <c r="A86" i="1"/>
  <c r="D86" i="1"/>
  <c r="A82" i="1"/>
  <c r="D82" i="1"/>
  <c r="A78" i="1"/>
  <c r="A107" i="1"/>
  <c r="A95" i="1"/>
  <c r="A113" i="1"/>
  <c r="A109" i="1"/>
  <c r="A105" i="1"/>
  <c r="A101" i="1"/>
  <c r="A97" i="1"/>
  <c r="A93" i="1"/>
  <c r="A89" i="1"/>
  <c r="A85" i="1"/>
  <c r="D85" i="1"/>
  <c r="A81" i="1"/>
  <c r="D81" i="1"/>
  <c r="A77" i="1"/>
  <c r="A111" i="1"/>
  <c r="A99" i="1"/>
  <c r="A91" i="1"/>
  <c r="A83" i="1"/>
  <c r="F83" i="1"/>
  <c r="A112" i="1"/>
  <c r="A108" i="1"/>
  <c r="A104" i="1"/>
  <c r="A100" i="1"/>
  <c r="A96" i="1"/>
  <c r="A92" i="1"/>
  <c r="A88" i="1"/>
  <c r="A84" i="1"/>
  <c r="D84" i="1"/>
  <c r="A80" i="1"/>
  <c r="D80" i="1"/>
  <c r="A76" i="1"/>
  <c r="A75" i="1"/>
  <c r="F75" i="1"/>
  <c r="F84" i="1"/>
  <c r="F82" i="1"/>
  <c r="F81" i="1"/>
  <c r="K31" i="1"/>
  <c r="L27" i="1"/>
  <c r="L31" i="1"/>
  <c r="M27" i="1"/>
  <c r="M31" i="1"/>
  <c r="N27" i="1"/>
  <c r="N31" i="1"/>
  <c r="O27" i="1"/>
  <c r="O31" i="1"/>
  <c r="P27" i="1"/>
  <c r="P31" i="1"/>
  <c r="Q27" i="1"/>
  <c r="Q31" i="1"/>
  <c r="R27" i="1"/>
  <c r="R31" i="1"/>
  <c r="S27" i="1"/>
  <c r="S31" i="1"/>
  <c r="T27" i="1"/>
  <c r="T31" i="1"/>
  <c r="K32" i="1"/>
  <c r="L32" i="1"/>
  <c r="M32" i="1"/>
  <c r="N32" i="1"/>
  <c r="O32" i="1"/>
  <c r="P32" i="1"/>
  <c r="Q32" i="1"/>
  <c r="R32" i="1"/>
  <c r="S32" i="1"/>
  <c r="T32" i="1"/>
  <c r="K33" i="1"/>
  <c r="L33" i="1"/>
  <c r="M33" i="1"/>
  <c r="N33" i="1"/>
  <c r="O33" i="1"/>
  <c r="P33" i="1"/>
  <c r="Q33" i="1"/>
  <c r="R33" i="1"/>
  <c r="S33" i="1"/>
  <c r="T33" i="1"/>
  <c r="K34" i="1"/>
  <c r="L34" i="1"/>
  <c r="M34" i="1"/>
  <c r="N34" i="1"/>
  <c r="O34" i="1"/>
  <c r="P34" i="1"/>
  <c r="Q34" i="1"/>
  <c r="R34" i="1"/>
  <c r="S34" i="1"/>
  <c r="T34" i="1"/>
  <c r="K35" i="1"/>
  <c r="L35" i="1"/>
  <c r="M35" i="1"/>
  <c r="N35" i="1"/>
  <c r="O35" i="1"/>
  <c r="P35" i="1"/>
  <c r="Q35" i="1"/>
  <c r="R35" i="1"/>
  <c r="S35" i="1"/>
  <c r="T35" i="1"/>
  <c r="K36" i="1"/>
  <c r="L36" i="1"/>
  <c r="M36" i="1"/>
  <c r="N36" i="1"/>
  <c r="O36" i="1"/>
  <c r="P36" i="1"/>
  <c r="Q36" i="1"/>
  <c r="R36" i="1"/>
  <c r="S36" i="1"/>
  <c r="T36" i="1"/>
  <c r="K37" i="1"/>
  <c r="L37" i="1"/>
  <c r="M37" i="1"/>
  <c r="N37" i="1"/>
  <c r="O37" i="1"/>
  <c r="P37" i="1"/>
  <c r="Q37" i="1"/>
  <c r="R37" i="1"/>
  <c r="S37" i="1"/>
  <c r="T37" i="1"/>
  <c r="K38" i="1"/>
  <c r="L38" i="1"/>
  <c r="M38" i="1"/>
  <c r="N38" i="1"/>
  <c r="O38" i="1"/>
  <c r="P38" i="1"/>
  <c r="Q38" i="1"/>
  <c r="R38" i="1"/>
  <c r="S38" i="1"/>
  <c r="T38" i="1"/>
  <c r="K39" i="1"/>
  <c r="L39" i="1"/>
  <c r="M39" i="1"/>
  <c r="N39" i="1"/>
  <c r="O39" i="1"/>
  <c r="P39" i="1"/>
  <c r="Q39" i="1"/>
  <c r="R39" i="1"/>
  <c r="S39" i="1"/>
  <c r="T39" i="1"/>
  <c r="K40" i="1"/>
  <c r="L40" i="1"/>
  <c r="M40" i="1"/>
  <c r="N40" i="1"/>
  <c r="O40" i="1"/>
  <c r="P40" i="1"/>
  <c r="Q40" i="1"/>
  <c r="R40" i="1"/>
  <c r="S40" i="1"/>
  <c r="T40" i="1"/>
  <c r="K41" i="1"/>
  <c r="L41" i="1"/>
  <c r="M41" i="1"/>
  <c r="N41" i="1"/>
  <c r="O41" i="1"/>
  <c r="P41" i="1"/>
  <c r="Q41" i="1"/>
  <c r="R41" i="1"/>
  <c r="S41" i="1"/>
  <c r="T41" i="1"/>
  <c r="K42" i="1"/>
  <c r="L42" i="1"/>
  <c r="M42" i="1"/>
  <c r="N42" i="1"/>
  <c r="O42" i="1"/>
  <c r="P42" i="1"/>
  <c r="Q42" i="1"/>
  <c r="R42" i="1"/>
  <c r="S42" i="1"/>
  <c r="T42" i="1"/>
  <c r="K43" i="1"/>
  <c r="L43" i="1"/>
  <c r="M43" i="1"/>
  <c r="N43" i="1"/>
  <c r="O43" i="1"/>
  <c r="P43" i="1"/>
  <c r="Q43" i="1"/>
  <c r="R43" i="1"/>
  <c r="S43" i="1"/>
  <c r="T43" i="1"/>
  <c r="K44" i="1"/>
  <c r="L44" i="1"/>
  <c r="M44" i="1"/>
  <c r="N44" i="1"/>
  <c r="O44" i="1"/>
  <c r="P44" i="1"/>
  <c r="Q44" i="1"/>
  <c r="R44" i="1"/>
  <c r="S44" i="1"/>
  <c r="T44" i="1"/>
  <c r="K45" i="1"/>
  <c r="L45" i="1"/>
  <c r="M45" i="1"/>
  <c r="N45" i="1"/>
  <c r="O45" i="1"/>
  <c r="P45" i="1"/>
  <c r="Q45" i="1"/>
  <c r="R45" i="1"/>
  <c r="S45" i="1"/>
  <c r="T45" i="1"/>
  <c r="K46" i="1"/>
  <c r="L46" i="1"/>
  <c r="M46" i="1"/>
  <c r="N46" i="1"/>
  <c r="O46" i="1"/>
  <c r="P46" i="1"/>
  <c r="Q46" i="1"/>
  <c r="R46" i="1"/>
  <c r="S46" i="1"/>
  <c r="T46" i="1"/>
  <c r="K47" i="1"/>
  <c r="L47" i="1"/>
  <c r="M47" i="1"/>
  <c r="N47" i="1"/>
  <c r="O47" i="1"/>
  <c r="P47" i="1"/>
  <c r="Q47" i="1"/>
  <c r="R47" i="1"/>
  <c r="S47" i="1"/>
  <c r="T47" i="1"/>
  <c r="K48" i="1"/>
  <c r="L48" i="1"/>
  <c r="M48" i="1"/>
  <c r="N48" i="1"/>
  <c r="O48" i="1"/>
  <c r="P48" i="1"/>
  <c r="Q48" i="1"/>
  <c r="R48" i="1"/>
  <c r="S48" i="1"/>
  <c r="T48" i="1"/>
  <c r="K49" i="1"/>
  <c r="L49" i="1"/>
  <c r="M49" i="1"/>
  <c r="N49" i="1"/>
  <c r="O49" i="1"/>
  <c r="P49" i="1"/>
  <c r="Q49" i="1"/>
  <c r="R49" i="1"/>
  <c r="S49" i="1"/>
  <c r="T49" i="1"/>
  <c r="K50" i="1"/>
  <c r="L50" i="1"/>
  <c r="M50" i="1"/>
  <c r="N50" i="1"/>
  <c r="O50" i="1"/>
  <c r="P50" i="1"/>
  <c r="Q50" i="1"/>
  <c r="R50" i="1"/>
  <c r="S50" i="1"/>
  <c r="T50" i="1"/>
  <c r="K51" i="1"/>
  <c r="L51" i="1"/>
  <c r="M51" i="1"/>
  <c r="N51" i="1"/>
  <c r="O51" i="1"/>
  <c r="P51" i="1"/>
  <c r="Q51" i="1"/>
  <c r="R51" i="1"/>
  <c r="S51" i="1"/>
  <c r="T51" i="1"/>
  <c r="K52" i="1"/>
  <c r="L52" i="1"/>
  <c r="M52" i="1"/>
  <c r="N52" i="1"/>
  <c r="O52" i="1"/>
  <c r="P52" i="1"/>
  <c r="Q52" i="1"/>
  <c r="R52" i="1"/>
  <c r="S52" i="1"/>
  <c r="T52" i="1"/>
  <c r="K53" i="1"/>
  <c r="L53" i="1"/>
  <c r="M53" i="1"/>
  <c r="N53" i="1"/>
  <c r="O53" i="1"/>
  <c r="P53" i="1"/>
  <c r="Q53" i="1"/>
  <c r="R53" i="1"/>
  <c r="S53" i="1"/>
  <c r="T53" i="1"/>
  <c r="K54" i="1"/>
  <c r="L54" i="1"/>
  <c r="M54" i="1"/>
  <c r="N54" i="1"/>
  <c r="O54" i="1"/>
  <c r="P54" i="1"/>
  <c r="Q54" i="1"/>
  <c r="R54" i="1"/>
  <c r="S54" i="1"/>
  <c r="T54" i="1"/>
  <c r="K55" i="1"/>
  <c r="L55" i="1"/>
  <c r="M55" i="1"/>
  <c r="N55" i="1"/>
  <c r="O55" i="1"/>
  <c r="P55" i="1"/>
  <c r="Q55" i="1"/>
  <c r="R55" i="1"/>
  <c r="S55" i="1"/>
  <c r="T55" i="1"/>
  <c r="K56" i="1"/>
  <c r="L56" i="1"/>
  <c r="M56" i="1"/>
  <c r="N56" i="1"/>
  <c r="O56" i="1"/>
  <c r="P56" i="1"/>
  <c r="Q56" i="1"/>
  <c r="R56" i="1"/>
  <c r="S56" i="1"/>
  <c r="T56" i="1"/>
  <c r="K57" i="1"/>
  <c r="L57" i="1"/>
  <c r="M57" i="1"/>
  <c r="N57" i="1"/>
  <c r="O57" i="1"/>
  <c r="P57" i="1"/>
  <c r="Q57" i="1"/>
  <c r="R57" i="1"/>
  <c r="S57" i="1"/>
  <c r="T57" i="1"/>
  <c r="K58" i="1"/>
  <c r="L58" i="1"/>
  <c r="M58" i="1"/>
  <c r="N58" i="1"/>
  <c r="O58" i="1"/>
  <c r="P58" i="1"/>
  <c r="Q58" i="1"/>
  <c r="R58" i="1"/>
  <c r="S58" i="1"/>
  <c r="T58" i="1"/>
  <c r="K59" i="1"/>
  <c r="L59" i="1"/>
  <c r="M59" i="1"/>
  <c r="N59" i="1"/>
  <c r="O59" i="1"/>
  <c r="P59" i="1"/>
  <c r="Q59" i="1"/>
  <c r="R59" i="1"/>
  <c r="S59" i="1"/>
  <c r="T59" i="1"/>
  <c r="K60" i="1"/>
  <c r="L60" i="1"/>
  <c r="M60" i="1"/>
  <c r="N60" i="1"/>
  <c r="O60" i="1"/>
  <c r="P60" i="1"/>
  <c r="Q60" i="1"/>
  <c r="R60" i="1"/>
  <c r="S60" i="1"/>
  <c r="T60" i="1"/>
  <c r="K61" i="1"/>
  <c r="L61" i="1"/>
  <c r="M61" i="1"/>
  <c r="N61" i="1"/>
  <c r="O61" i="1"/>
  <c r="P61" i="1"/>
  <c r="Q61" i="1"/>
  <c r="R61" i="1"/>
  <c r="S61" i="1"/>
  <c r="T61" i="1"/>
  <c r="K62" i="1"/>
  <c r="L62" i="1"/>
  <c r="M62" i="1"/>
  <c r="N62" i="1"/>
  <c r="O62" i="1"/>
  <c r="P62" i="1"/>
  <c r="Q62" i="1"/>
  <c r="R62" i="1"/>
  <c r="S62" i="1"/>
  <c r="T62" i="1"/>
  <c r="K63" i="1"/>
  <c r="L63" i="1"/>
  <c r="M63" i="1"/>
  <c r="N63" i="1"/>
  <c r="O63" i="1"/>
  <c r="P63" i="1"/>
  <c r="Q63" i="1"/>
  <c r="R63" i="1"/>
  <c r="S63" i="1"/>
  <c r="T63" i="1"/>
  <c r="K64" i="1"/>
  <c r="L64" i="1"/>
  <c r="M64" i="1"/>
  <c r="N64" i="1"/>
  <c r="O64" i="1"/>
  <c r="P64" i="1"/>
  <c r="Q64" i="1"/>
  <c r="R64" i="1"/>
  <c r="S64" i="1"/>
  <c r="T64" i="1"/>
  <c r="K65" i="1"/>
  <c r="L65" i="1"/>
  <c r="M65" i="1"/>
  <c r="N65" i="1"/>
  <c r="O65" i="1"/>
  <c r="P65" i="1"/>
  <c r="Q65" i="1"/>
  <c r="R65" i="1"/>
  <c r="S65" i="1"/>
  <c r="T65" i="1"/>
  <c r="K66" i="1"/>
  <c r="L66" i="1"/>
  <c r="M66" i="1"/>
  <c r="N66" i="1"/>
  <c r="O66" i="1"/>
  <c r="P66" i="1"/>
  <c r="Q66" i="1"/>
  <c r="R66" i="1"/>
  <c r="S66" i="1"/>
  <c r="T66" i="1"/>
  <c r="K67" i="1"/>
  <c r="L67" i="1"/>
  <c r="M67" i="1"/>
  <c r="N67" i="1"/>
  <c r="O67" i="1"/>
  <c r="P67" i="1"/>
  <c r="Q67" i="1"/>
  <c r="R67" i="1"/>
  <c r="S67" i="1"/>
  <c r="T67" i="1"/>
  <c r="K68" i="1"/>
  <c r="L68" i="1"/>
  <c r="M68" i="1"/>
  <c r="N68" i="1"/>
  <c r="O68" i="1"/>
  <c r="P68" i="1"/>
  <c r="Q68" i="1"/>
  <c r="R68" i="1"/>
  <c r="S68" i="1"/>
  <c r="T68" i="1"/>
  <c r="K69" i="1"/>
  <c r="L69" i="1"/>
  <c r="M69" i="1"/>
  <c r="N69" i="1"/>
  <c r="O69" i="1"/>
  <c r="P69" i="1"/>
  <c r="Q69" i="1"/>
  <c r="R69" i="1"/>
  <c r="S69" i="1"/>
  <c r="T69" i="1"/>
  <c r="K70" i="1"/>
  <c r="L70" i="1"/>
  <c r="M70" i="1"/>
  <c r="N70" i="1"/>
  <c r="O70" i="1"/>
  <c r="P70" i="1"/>
  <c r="Q70" i="1"/>
  <c r="R70" i="1"/>
  <c r="S70" i="1"/>
  <c r="T70" i="1"/>
  <c r="L30" i="1"/>
  <c r="M30" i="1"/>
  <c r="N30" i="1"/>
  <c r="O30" i="1"/>
  <c r="P30" i="1"/>
  <c r="Q30" i="1"/>
  <c r="R30" i="1"/>
  <c r="S30" i="1"/>
  <c r="T30" i="1"/>
  <c r="K30" i="1"/>
  <c r="F80" i="1"/>
  <c r="V30" i="1"/>
  <c r="V70" i="1"/>
  <c r="V68" i="1"/>
  <c r="V64" i="1"/>
  <c r="V62" i="1"/>
  <c r="V56" i="1"/>
  <c r="V52" i="1"/>
  <c r="V46" i="1"/>
  <c r="V32" i="1"/>
  <c r="F92" i="1"/>
  <c r="D92" i="1"/>
  <c r="F102" i="1"/>
  <c r="D102" i="1"/>
  <c r="F89" i="1"/>
  <c r="D89" i="1"/>
  <c r="F106" i="1"/>
  <c r="D106" i="1"/>
  <c r="V67" i="1"/>
  <c r="V63" i="1"/>
  <c r="V61" i="1"/>
  <c r="V57" i="1"/>
  <c r="V47" i="1"/>
  <c r="V45" i="1"/>
  <c r="V43" i="1"/>
  <c r="V33" i="1"/>
  <c r="V31" i="1"/>
  <c r="F86" i="1"/>
  <c r="F100" i="1"/>
  <c r="D100" i="1"/>
  <c r="F77" i="1"/>
  <c r="D77" i="1"/>
  <c r="F93" i="1"/>
  <c r="D93" i="1"/>
  <c r="F109" i="1"/>
  <c r="D109" i="1"/>
  <c r="F78" i="1"/>
  <c r="D78" i="1"/>
  <c r="F94" i="1"/>
  <c r="D94" i="1"/>
  <c r="F110" i="1"/>
  <c r="D110" i="1"/>
  <c r="F103" i="1"/>
  <c r="D103" i="1"/>
  <c r="V66" i="1"/>
  <c r="V60" i="1"/>
  <c r="V58" i="1"/>
  <c r="V54" i="1"/>
  <c r="V50" i="1"/>
  <c r="V48" i="1"/>
  <c r="V44" i="1"/>
  <c r="V42" i="1"/>
  <c r="F76" i="1"/>
  <c r="D76" i="1"/>
  <c r="F108" i="1"/>
  <c r="D108" i="1"/>
  <c r="F99" i="1"/>
  <c r="D99" i="1"/>
  <c r="F101" i="1"/>
  <c r="D101" i="1"/>
  <c r="F95" i="1"/>
  <c r="D95" i="1"/>
  <c r="F85" i="1"/>
  <c r="F96" i="1"/>
  <c r="D96" i="1"/>
  <c r="F112" i="1"/>
  <c r="D112" i="1"/>
  <c r="F111" i="1"/>
  <c r="D111" i="1"/>
  <c r="F105" i="1"/>
  <c r="D105" i="1"/>
  <c r="F107" i="1"/>
  <c r="D107" i="1"/>
  <c r="F90" i="1"/>
  <c r="D90" i="1"/>
  <c r="F87" i="1"/>
  <c r="D87" i="1"/>
  <c r="V69" i="1"/>
  <c r="V65" i="1"/>
  <c r="V59" i="1"/>
  <c r="V55" i="1"/>
  <c r="V53" i="1"/>
  <c r="V51" i="1"/>
  <c r="V49" i="1"/>
  <c r="D79" i="1"/>
  <c r="D83" i="1"/>
  <c r="F88" i="1"/>
  <c r="D88" i="1"/>
  <c r="F104" i="1"/>
  <c r="D104" i="1"/>
  <c r="F91" i="1"/>
  <c r="D91" i="1"/>
  <c r="F97" i="1"/>
  <c r="D97" i="1"/>
  <c r="F113" i="1"/>
  <c r="D113" i="1"/>
  <c r="F98" i="1"/>
  <c r="D98" i="1"/>
  <c r="F114" i="1"/>
  <c r="D114" i="1"/>
  <c r="F115" i="1"/>
  <c r="D115" i="1"/>
  <c r="D75" i="1"/>
  <c r="V41" i="1"/>
  <c r="V40" i="1"/>
  <c r="V39" i="1"/>
  <c r="V38" i="1"/>
  <c r="V37" i="1"/>
  <c r="V36" i="1"/>
  <c r="V35" i="1"/>
  <c r="V34" i="1"/>
  <c r="U23" i="2" a="1"/>
  <c r="U24" i="2"/>
  <c r="U29" i="2"/>
  <c r="U36" i="2"/>
  <c r="U27" i="2"/>
  <c r="U34" i="2"/>
  <c r="U26" i="2"/>
  <c r="U33" i="2"/>
  <c r="U31" i="2"/>
  <c r="U23" i="2"/>
  <c r="U30" i="2"/>
  <c r="U37" i="2"/>
  <c r="U28" i="2"/>
  <c r="U35" i="2"/>
  <c r="U25" i="2"/>
  <c r="U32" i="2"/>
</calcChain>
</file>

<file path=xl/sharedStrings.xml><?xml version="1.0" encoding="utf-8"?>
<sst xmlns="http://schemas.openxmlformats.org/spreadsheetml/2006/main" count="89" uniqueCount="85">
  <si>
    <t>maturity</t>
  </si>
  <si>
    <t>frequency</t>
  </si>
  <si>
    <t>coupon rate</t>
  </si>
  <si>
    <t>yield</t>
  </si>
  <si>
    <t>A</t>
  </si>
  <si>
    <t>B</t>
  </si>
  <si>
    <t>info</t>
    <phoneticPr fontId="1" type="noConversion"/>
  </si>
  <si>
    <t>a)</t>
    <phoneticPr fontId="1" type="noConversion"/>
  </si>
  <si>
    <t>T</t>
  </si>
  <si>
    <t>T</t>
    <phoneticPr fontId="1" type="noConversion"/>
  </si>
  <si>
    <t>A</t>
    <phoneticPr fontId="1" type="noConversion"/>
  </si>
  <si>
    <t>PV cash flow</t>
    <phoneticPr fontId="1" type="noConversion"/>
  </si>
  <si>
    <t>Cash flow</t>
    <phoneticPr fontId="1" type="noConversion"/>
  </si>
  <si>
    <t>B</t>
    <phoneticPr fontId="1" type="noConversion"/>
  </si>
  <si>
    <t>Duration term</t>
    <phoneticPr fontId="1" type="noConversion"/>
  </si>
  <si>
    <t>b)</t>
    <phoneticPr fontId="1" type="noConversion"/>
  </si>
  <si>
    <t>w</t>
  </si>
  <si>
    <t>money in A</t>
  </si>
  <si>
    <t>money in B</t>
  </si>
  <si>
    <t>qa</t>
  </si>
  <si>
    <t>qb</t>
  </si>
  <si>
    <t>Q</t>
  </si>
  <si>
    <t>c)</t>
    <phoneticPr fontId="1" type="noConversion"/>
  </si>
  <si>
    <t>A's cash flow</t>
    <phoneticPr fontId="1" type="noConversion"/>
  </si>
  <si>
    <t>B's cash flow</t>
    <phoneticPr fontId="1" type="noConversion"/>
  </si>
  <si>
    <t>yield</t>
    <phoneticPr fontId="1" type="noConversion"/>
  </si>
  <si>
    <t>discounted cash flow</t>
    <phoneticPr fontId="1" type="noConversion"/>
  </si>
  <si>
    <t>value</t>
    <phoneticPr fontId="1" type="noConversion"/>
  </si>
  <si>
    <t>d)</t>
    <phoneticPr fontId="1" type="noConversion"/>
  </si>
  <si>
    <t>appro_1</t>
    <phoneticPr fontId="1" type="noConversion"/>
  </si>
  <si>
    <t>appro_2</t>
    <phoneticPr fontId="1" type="noConversion"/>
  </si>
  <si>
    <t>err_1</t>
    <phoneticPr fontId="1" type="noConversion"/>
  </si>
  <si>
    <t>err_2</t>
    <phoneticPr fontId="1" type="noConversion"/>
  </si>
  <si>
    <t>A price</t>
    <phoneticPr fontId="1" type="noConversion"/>
  </si>
  <si>
    <t>A duration</t>
    <phoneticPr fontId="1" type="noConversion"/>
  </si>
  <si>
    <t>B price</t>
    <phoneticPr fontId="1" type="noConversion"/>
  </si>
  <si>
    <t>B duration</t>
    <phoneticPr fontId="1" type="noConversion"/>
  </si>
  <si>
    <t>The second approximation is better.</t>
    <phoneticPr fontId="1" type="noConversion"/>
  </si>
  <si>
    <t>The durtaion times value measure how the change of yield affects the change of value, hence should use this factor as weight</t>
    <phoneticPr fontId="1" type="noConversion"/>
  </si>
  <si>
    <t>t</t>
    <phoneticPr fontId="1" type="noConversion"/>
  </si>
  <si>
    <t>c_11</t>
  </si>
  <si>
    <t>c_11</t>
    <phoneticPr fontId="1" type="noConversion"/>
  </si>
  <si>
    <t>c_21</t>
  </si>
  <si>
    <t>c_21</t>
    <phoneticPr fontId="1" type="noConversion"/>
  </si>
  <si>
    <t>c_31</t>
  </si>
  <si>
    <t>c_31</t>
    <phoneticPr fontId="1" type="noConversion"/>
  </si>
  <si>
    <t>c_41</t>
  </si>
  <si>
    <t>c_41</t>
    <phoneticPr fontId="1" type="noConversion"/>
  </si>
  <si>
    <t>c_51</t>
  </si>
  <si>
    <t>c_51</t>
    <phoneticPr fontId="1" type="noConversion"/>
  </si>
  <si>
    <t>c_12</t>
  </si>
  <si>
    <t>c_12</t>
    <phoneticPr fontId="1" type="noConversion"/>
  </si>
  <si>
    <t>c_22</t>
  </si>
  <si>
    <t>c_22</t>
    <phoneticPr fontId="1" type="noConversion"/>
  </si>
  <si>
    <t>c_32</t>
  </si>
  <si>
    <t>c_32</t>
    <phoneticPr fontId="1" type="noConversion"/>
  </si>
  <si>
    <t>c_42</t>
  </si>
  <si>
    <t>c_42</t>
    <phoneticPr fontId="1" type="noConversion"/>
  </si>
  <si>
    <t>c_52</t>
  </si>
  <si>
    <t>c_52</t>
    <phoneticPr fontId="1" type="noConversion"/>
  </si>
  <si>
    <t>c_13</t>
  </si>
  <si>
    <t>c_13</t>
    <phoneticPr fontId="1" type="noConversion"/>
  </si>
  <si>
    <t>c_23</t>
  </si>
  <si>
    <t>c_23</t>
    <phoneticPr fontId="1" type="noConversion"/>
  </si>
  <si>
    <t>c_33</t>
  </si>
  <si>
    <t>c_33</t>
    <phoneticPr fontId="1" type="noConversion"/>
  </si>
  <si>
    <t>c_43</t>
  </si>
  <si>
    <t>c_43</t>
    <phoneticPr fontId="1" type="noConversion"/>
  </si>
  <si>
    <t>c_53</t>
  </si>
  <si>
    <t>c_53</t>
    <phoneticPr fontId="1" type="noConversion"/>
  </si>
  <si>
    <t>The coefficient matrix A</t>
    <phoneticPr fontId="1" type="noConversion"/>
  </si>
  <si>
    <t>The inverse of the coefficient matrix A</t>
    <phoneticPr fontId="1" type="noConversion"/>
  </si>
  <si>
    <t>zero rate</t>
    <phoneticPr fontId="1" type="noConversion"/>
  </si>
  <si>
    <t>instantaneous rate</t>
    <phoneticPr fontId="1" type="noConversion"/>
  </si>
  <si>
    <t>(e)The value of the coefficient</t>
    <phoneticPr fontId="1" type="noConversion"/>
  </si>
  <si>
    <t>Application 1</t>
    <phoneticPr fontId="1" type="noConversion"/>
  </si>
  <si>
    <t>(g) I am really familiar with VBA, so I just calculate the values out usinng Python, and type them in the Sheet.</t>
    <phoneticPr fontId="1" type="noConversion"/>
  </si>
  <si>
    <t>Problem</t>
  </si>
  <si>
    <t>Overall score</t>
  </si>
  <si>
    <t>Problem weight</t>
  </si>
  <si>
    <t>Problem score</t>
  </si>
  <si>
    <t>App 1</t>
  </si>
  <si>
    <t>App 2</t>
  </si>
  <si>
    <t>App 3</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</si>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</sst>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5" formatCode="_(* #,##0.000_);_(* \(#,##0.000\);_(* &quot;-&quot;??_);_(@_)"/>
  </numFmts>
  <fonts count="7">
    <font>
      <sz val="11"/>
      <color theme="1"/>
      <name val="Calibri"/>
      <family val="2"/>
      <scheme val="minor"/>
    </font>
    <font>
      <sz val="9"/>
      <name val="Calibri"/>
      <family val="3"/>
      <charset val="134"/>
      <scheme val="minor"/>
    </font>
    <font>
      <b/>
      <sz val="11"/>
      <color theme="1"/>
      <name val="Calibri"/>
      <family val="3"/>
      <charset val="134"/>
      <scheme val="minor"/>
    </font>
    <font>
      <b/>
      <sz val="14"/>
      <color theme="1"/>
      <name val="Calibri"/>
      <family val="3"/>
      <charset val="134"/>
      <scheme val="minor"/>
    </font>
    <font>
      <sz val="11"/>
      <color theme="1"/>
      <name val="Times New Roman Uni"/>
      <family val="1"/>
      <charset val="134"/>
    </font>
    <font>
      <b/>
      <sz val="11"/>
      <color theme="1"/>
      <name val="Calibri"/>
      <family val="2"/>
      <scheme val="minor"/>
    </font>
    <font>
      <sz val="11"/>
      <color theme="1"/>
      <name val="Calibri"/>
      <family val="2"/>
      <scheme val="minor"/>
    </font>
  </fonts>
  <fills count="3">
    <fill>
      <patternFill patternType="none"/>
    </fill>
    <fill>
      <patternFill patternType="gray125"/>
    </fill>
    <fill>
      <patternFill patternType="solid">
        <fgColor rgb="FFFFFF00"/>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43" fontId="6" fillId="0" borderId="0" applyFont="0" applyFill="0" applyBorder="0" applyAlignment="0" applyProtection="0"/>
  </cellStyleXfs>
  <cellXfs count="12">
    <xf numFmtId="0" fontId="0" fillId="0" borderId="0" xfId="0"/>
    <xf numFmtId="0" fontId="2" fillId="0" borderId="0" xfId="0" applyFont="1"/>
    <xf numFmtId="0" fontId="3" fillId="0" borderId="0" xfId="0" applyFont="1"/>
    <xf numFmtId="0" fontId="2" fillId="2" borderId="0" xfId="0" applyFont="1" applyFill="1"/>
    <xf numFmtId="0" fontId="0" fillId="2" borderId="0" xfId="0" applyFill="1"/>
    <xf numFmtId="0" fontId="4" fillId="0" borderId="0" xfId="0" applyFont="1"/>
    <xf numFmtId="0" fontId="4" fillId="2" borderId="0" xfId="0" applyFont="1" applyFill="1"/>
    <xf numFmtId="0" fontId="5" fillId="0" borderId="1" xfId="0" applyFont="1" applyBorder="1" applyAlignment="1">
      <alignment horizontal="center" vertical="top"/>
    </xf>
    <xf numFmtId="0" fontId="0" fillId="0" borderId="0" xfId="0" applyAlignment="1">
      <alignment horizontal="center"/>
    </xf>
    <xf numFmtId="43" fontId="0" fillId="0" borderId="0" xfId="1" applyFont="1"/>
    <xf numFmtId="165" fontId="0" fillId="0" borderId="0" xfId="1" applyNumberFormat="1" applyFont="1"/>
    <xf numFmtId="165" fontId="0" fillId="0" borderId="0" xfId="0" applyNumberFormat="1"/>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Term</a:t>
            </a:r>
            <a:r>
              <a:rPr lang="en-US" altLang="zh-CN" baseline="0"/>
              <a:t> Structure for Interest Rate</a:t>
            </a:r>
            <a:endParaRPr lang="zh-CN"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Sheet1!$B$40</c:f>
              <c:strCache>
                <c:ptCount val="1"/>
                <c:pt idx="0">
                  <c:v>zero rate</c:v>
                </c:pt>
              </c:strCache>
            </c:strRef>
          </c:tx>
          <c:spPr>
            <a:ln w="28575" cap="rnd">
              <a:solidFill>
                <a:schemeClr val="accent1"/>
              </a:solidFill>
              <a:round/>
            </a:ln>
            <a:effectLst/>
          </c:spPr>
          <c:marker>
            <c:symbol val="none"/>
          </c:marker>
          <c:cat>
            <c:numRef>
              <c:f>Sheet1!$A$41:$A$140</c:f>
              <c:numCache>
                <c:formatCode>General</c:formatCode>
                <c:ptCount val="100"/>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numCache>
            </c:numRef>
          </c:cat>
          <c:val>
            <c:numRef>
              <c:f>Sheet1!$B$41:$B$140</c:f>
              <c:numCache>
                <c:formatCode>General</c:formatCode>
                <c:ptCount val="100"/>
                <c:pt idx="0">
                  <c:v>2.5000000000000001E-2</c:v>
                </c:pt>
                <c:pt idx="1">
                  <c:v>2.5140969329999999E-2</c:v>
                </c:pt>
                <c:pt idx="2">
                  <c:v>2.5282674599999999E-2</c:v>
                </c:pt>
                <c:pt idx="3">
                  <c:v>2.5425762609999999E-2</c:v>
                </c:pt>
                <c:pt idx="4">
                  <c:v>2.557078288E-2</c:v>
                </c:pt>
                <c:pt idx="5">
                  <c:v>2.571818767E-2</c:v>
                </c:pt>
                <c:pt idx="6">
                  <c:v>2.5868331969999998E-2</c:v>
                </c:pt>
                <c:pt idx="7">
                  <c:v>2.602147351E-2</c:v>
                </c:pt>
                <c:pt idx="8">
                  <c:v>2.6177772780000001E-2</c:v>
                </c:pt>
                <c:pt idx="9">
                  <c:v>2.6337292960000001E-2</c:v>
                </c:pt>
                <c:pt idx="10">
                  <c:v>2.6499999999999999E-2</c:v>
                </c:pt>
                <c:pt idx="11">
                  <c:v>2.6665762990000001E-2</c:v>
                </c:pt>
                <c:pt idx="12">
                  <c:v>2.6834364190000001E-2</c:v>
                </c:pt>
                <c:pt idx="13">
                  <c:v>2.7005527380000002E-2</c:v>
                </c:pt>
                <c:pt idx="14">
                  <c:v>2.717894253E-2</c:v>
                </c:pt>
                <c:pt idx="15">
                  <c:v>2.7354280870000001E-2</c:v>
                </c:pt>
                <c:pt idx="16">
                  <c:v>2.7531204260000001E-2</c:v>
                </c:pt>
                <c:pt idx="17">
                  <c:v>2.7709371369999999E-2</c:v>
                </c:pt>
                <c:pt idx="18">
                  <c:v>2.7888441680000001E-2</c:v>
                </c:pt>
                <c:pt idx="19">
                  <c:v>2.8068078279999999E-2</c:v>
                </c:pt>
                <c:pt idx="20">
                  <c:v>2.8247949840000001E-2</c:v>
                </c:pt>
                <c:pt idx="21">
                  <c:v>2.8427731970000002E-2</c:v>
                </c:pt>
                <c:pt idx="22">
                  <c:v>2.8607108249999999E-2</c:v>
                </c:pt>
                <c:pt idx="23">
                  <c:v>2.8785770969999999E-2</c:v>
                </c:pt>
                <c:pt idx="24">
                  <c:v>2.896342167E-2</c:v>
                </c:pt>
                <c:pt idx="25">
                  <c:v>2.9139771620000001E-2</c:v>
                </c:pt>
                <c:pt idx="26">
                  <c:v>2.9314542110000001E-2</c:v>
                </c:pt>
                <c:pt idx="27">
                  <c:v>2.9487464679999999E-2</c:v>
                </c:pt>
                <c:pt idx="28">
                  <c:v>2.9658281389999999E-2</c:v>
                </c:pt>
                <c:pt idx="29">
                  <c:v>2.9826744919999999E-2</c:v>
                </c:pt>
                <c:pt idx="30">
                  <c:v>2.9992618709999998E-2</c:v>
                </c:pt>
                <c:pt idx="31">
                  <c:v>3.0155677079999998E-2</c:v>
                </c:pt>
                <c:pt idx="32">
                  <c:v>3.0315705299999999E-2</c:v>
                </c:pt>
                <c:pt idx="33">
                  <c:v>3.047249967E-2</c:v>
                </c:pt>
                <c:pt idx="34">
                  <c:v>3.0625867550000001E-2</c:v>
                </c:pt>
                <c:pt idx="35">
                  <c:v>3.077562742E-2</c:v>
                </c:pt>
                <c:pt idx="36">
                  <c:v>3.0921608949999999E-2</c:v>
                </c:pt>
                <c:pt idx="37">
                  <c:v>3.1063652979999998E-2</c:v>
                </c:pt>
                <c:pt idx="38">
                  <c:v>3.120161158E-2</c:v>
                </c:pt>
                <c:pt idx="39">
                  <c:v>3.1335348050000003E-2</c:v>
                </c:pt>
                <c:pt idx="40">
                  <c:v>3.1464736979999998E-2</c:v>
                </c:pt>
                <c:pt idx="41">
                  <c:v>3.1589664230000002E-2</c:v>
                </c:pt>
                <c:pt idx="42">
                  <c:v>3.1710026939999997E-2</c:v>
                </c:pt>
                <c:pt idx="43">
                  <c:v>3.1825733590000002E-2</c:v>
                </c:pt>
                <c:pt idx="44">
                  <c:v>3.1936703949999999E-2</c:v>
                </c:pt>
                <c:pt idx="45">
                  <c:v>3.2042869119999998E-2</c:v>
                </c:pt>
                <c:pt idx="46">
                  <c:v>3.2144171559999997E-2</c:v>
                </c:pt>
                <c:pt idx="47">
                  <c:v>3.2240565059999997E-2</c:v>
                </c:pt>
                <c:pt idx="48">
                  <c:v>3.2332014739999998E-2</c:v>
                </c:pt>
                <c:pt idx="49">
                  <c:v>3.241849711E-2</c:v>
                </c:pt>
                <c:pt idx="50">
                  <c:v>3.2500000000000001E-2</c:v>
                </c:pt>
                <c:pt idx="51">
                  <c:v>3.257652263E-2</c:v>
                </c:pt>
                <c:pt idx="52">
                  <c:v>3.2648075249999998E-2</c:v>
                </c:pt>
                <c:pt idx="53">
                  <c:v>3.2714678220000001E-2</c:v>
                </c:pt>
                <c:pt idx="54">
                  <c:v>3.2776360829999997E-2</c:v>
                </c:pt>
                <c:pt idx="55">
                  <c:v>3.2833160280000002E-2</c:v>
                </c:pt>
                <c:pt idx="56">
                  <c:v>3.2885120800000001E-2</c:v>
                </c:pt>
                <c:pt idx="57">
                  <c:v>3.2932292779999997E-2</c:v>
                </c:pt>
                <c:pt idx="58">
                  <c:v>3.2974732049999997E-2</c:v>
                </c:pt>
                <c:pt idx="59">
                  <c:v>3.301249924E-2</c:v>
                </c:pt>
                <c:pt idx="60">
                  <c:v>3.3045659159999997E-2</c:v>
                </c:pt>
                <c:pt idx="61">
                  <c:v>3.3074280290000001E-2</c:v>
                </c:pt>
                <c:pt idx="62">
                  <c:v>3.3098434240000002E-2</c:v>
                </c:pt>
                <c:pt idx="63">
                  <c:v>3.3118195400000001E-2</c:v>
                </c:pt>
                <c:pt idx="64">
                  <c:v>3.3133640470000003E-2</c:v>
                </c:pt>
                <c:pt idx="65">
                  <c:v>3.314484811E-2</c:v>
                </c:pt>
                <c:pt idx="66">
                  <c:v>3.3151898649999997E-2</c:v>
                </c:pt>
                <c:pt idx="67">
                  <c:v>3.3154873750000001E-2</c:v>
                </c:pt>
                <c:pt idx="68">
                  <c:v>3.3153856170000003E-2</c:v>
                </c:pt>
                <c:pt idx="69">
                  <c:v>3.3148929459999997E-2</c:v>
                </c:pt>
                <c:pt idx="70">
                  <c:v>3.3140177809999997E-2</c:v>
                </c:pt>
                <c:pt idx="71">
                  <c:v>3.3127685769999998E-2</c:v>
                </c:pt>
                <c:pt idx="72">
                  <c:v>3.3111538109999998E-2</c:v>
                </c:pt>
                <c:pt idx="73">
                  <c:v>3.3091819619999997E-2</c:v>
                </c:pt>
                <c:pt idx="74">
                  <c:v>3.3068614949999998E-2</c:v>
                </c:pt>
                <c:pt idx="75">
                  <c:v>3.3042008489999997E-2</c:v>
                </c:pt>
                <c:pt idx="76">
                  <c:v>3.3012084189999999E-2</c:v>
                </c:pt>
                <c:pt idx="77">
                  <c:v>3.2978925460000003E-2</c:v>
                </c:pt>
                <c:pt idx="78">
                  <c:v>3.294261506E-2</c:v>
                </c:pt>
                <c:pt idx="79">
                  <c:v>3.2903234980000001E-2</c:v>
                </c:pt>
                <c:pt idx="80">
                  <c:v>3.2860866330000002E-2</c:v>
                </c:pt>
                <c:pt idx="81">
                  <c:v>3.2815589290000002E-2</c:v>
                </c:pt>
                <c:pt idx="82">
                  <c:v>3.2767482979999998E-2</c:v>
                </c:pt>
                <c:pt idx="83">
                  <c:v>3.2716625389999997E-2</c:v>
                </c:pt>
                <c:pt idx="84">
                  <c:v>3.2663093329999997E-2</c:v>
                </c:pt>
                <c:pt idx="85">
                  <c:v>3.2606962359999998E-2</c:v>
                </c:pt>
                <c:pt idx="86">
                  <c:v>3.254830668E-2</c:v>
                </c:pt>
                <c:pt idx="87">
                  <c:v>3.2487199119999997E-2</c:v>
                </c:pt>
                <c:pt idx="88">
                  <c:v>3.2423711090000001E-2</c:v>
                </c:pt>
                <c:pt idx="89">
                  <c:v>3.2357912490000001E-2</c:v>
                </c:pt>
                <c:pt idx="90">
                  <c:v>3.2289871669999998E-2</c:v>
                </c:pt>
                <c:pt idx="91">
                  <c:v>3.2219655409999999E-2</c:v>
                </c:pt>
                <c:pt idx="92">
                  <c:v>3.2147328879999999E-2</c:v>
                </c:pt>
                <c:pt idx="93">
                  <c:v>3.2072955559999998E-2</c:v>
                </c:pt>
                <c:pt idx="94">
                  <c:v>3.1996597240000001E-2</c:v>
                </c:pt>
                <c:pt idx="95">
                  <c:v>3.1918313980000002E-2</c:v>
                </c:pt>
                <c:pt idx="96">
                  <c:v>3.1838164049999999E-2</c:v>
                </c:pt>
                <c:pt idx="97">
                  <c:v>3.175620396E-2</c:v>
                </c:pt>
                <c:pt idx="98">
                  <c:v>3.167248835E-2</c:v>
                </c:pt>
                <c:pt idx="99">
                  <c:v>3.158707006E-2</c:v>
                </c:pt>
              </c:numCache>
            </c:numRef>
          </c:val>
          <c:smooth val="0"/>
          <c:extLst>
            <c:ext xmlns:c16="http://schemas.microsoft.com/office/drawing/2014/chart" uri="{C3380CC4-5D6E-409C-BE32-E72D297353CC}">
              <c16:uniqueId val="{00000000-80DF-48CC-8FDA-47929F259AC5}"/>
            </c:ext>
          </c:extLst>
        </c:ser>
        <c:ser>
          <c:idx val="1"/>
          <c:order val="1"/>
          <c:tx>
            <c:strRef>
              <c:f>Sheet1!$C$40</c:f>
              <c:strCache>
                <c:ptCount val="1"/>
                <c:pt idx="0">
                  <c:v>instantaneous rate</c:v>
                </c:pt>
              </c:strCache>
            </c:strRef>
          </c:tx>
          <c:spPr>
            <a:ln w="28575" cap="rnd">
              <a:solidFill>
                <a:schemeClr val="accent2"/>
              </a:solidFill>
              <a:round/>
            </a:ln>
            <a:effectLst/>
          </c:spPr>
          <c:marker>
            <c:symbol val="none"/>
          </c:marker>
          <c:cat>
            <c:numRef>
              <c:f>Sheet1!$A$41:$A$140</c:f>
              <c:numCache>
                <c:formatCode>General</c:formatCode>
                <c:ptCount val="100"/>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numCache>
            </c:numRef>
          </c:cat>
          <c:val>
            <c:numRef>
              <c:f>Sheet1!$C$41:$C$140</c:f>
              <c:numCache>
                <c:formatCode>General</c:formatCode>
                <c:ptCount val="100"/>
                <c:pt idx="0">
                  <c:v>2.5000000000000001E-2</c:v>
                </c:pt>
                <c:pt idx="1">
                  <c:v>2.5282190730000001E-2</c:v>
                </c:pt>
                <c:pt idx="2">
                  <c:v>2.55672685E-2</c:v>
                </c:pt>
                <c:pt idx="3">
                  <c:v>2.585767458E-2</c:v>
                </c:pt>
                <c:pt idx="4">
                  <c:v>2.6155363899999999E-2</c:v>
                </c:pt>
                <c:pt idx="5">
                  <c:v>2.6461805080000001E-2</c:v>
                </c:pt>
                <c:pt idx="6">
                  <c:v>2.6777980409999999E-2</c:v>
                </c:pt>
                <c:pt idx="7">
                  <c:v>2.7104385870000001E-2</c:v>
                </c:pt>
                <c:pt idx="8">
                  <c:v>2.7441031120000001E-2</c:v>
                </c:pt>
                <c:pt idx="9">
                  <c:v>2.7787439510000001E-2</c:v>
                </c:pt>
                <c:pt idx="10">
                  <c:v>2.8142648039999999E-2</c:v>
                </c:pt>
                <c:pt idx="11">
                  <c:v>2.8505230069999998E-2</c:v>
                </c:pt>
                <c:pt idx="12">
                  <c:v>2.887354428E-2</c:v>
                </c:pt>
                <c:pt idx="13">
                  <c:v>2.924598372E-2</c:v>
                </c:pt>
                <c:pt idx="14">
                  <c:v>2.962099847E-2</c:v>
                </c:pt>
                <c:pt idx="15">
                  <c:v>2.9997095599999999E-2</c:v>
                </c:pt>
                <c:pt idx="16">
                  <c:v>3.0372839190000001E-2</c:v>
                </c:pt>
                <c:pt idx="17">
                  <c:v>3.074685035E-2</c:v>
                </c:pt>
                <c:pt idx="18">
                  <c:v>3.1117807189999999E-2</c:v>
                </c:pt>
                <c:pt idx="19">
                  <c:v>3.1484444819999999E-2</c:v>
                </c:pt>
                <c:pt idx="20">
                  <c:v>3.184555537E-2</c:v>
                </c:pt>
                <c:pt idx="21">
                  <c:v>3.2199987989999998E-2</c:v>
                </c:pt>
                <c:pt idx="22">
                  <c:v>3.2546648810000002E-2</c:v>
                </c:pt>
                <c:pt idx="23">
                  <c:v>3.2884500999999997E-2</c:v>
                </c:pt>
                <c:pt idx="24">
                  <c:v>3.3212564729999998E-2</c:v>
                </c:pt>
                <c:pt idx="25">
                  <c:v>3.352991718E-2</c:v>
                </c:pt>
                <c:pt idx="26">
                  <c:v>3.3835692539999997E-2</c:v>
                </c:pt>
                <c:pt idx="27">
                  <c:v>3.4129082009999999E-2</c:v>
                </c:pt>
                <c:pt idx="28">
                  <c:v>3.4409333799999997E-2</c:v>
                </c:pt>
                <c:pt idx="29">
                  <c:v>3.467575313E-2</c:v>
                </c:pt>
                <c:pt idx="30">
                  <c:v>3.4927702239999997E-2</c:v>
                </c:pt>
                <c:pt idx="31">
                  <c:v>3.5164600349999998E-2</c:v>
                </c:pt>
                <c:pt idx="32">
                  <c:v>3.5385923729999998E-2</c:v>
                </c:pt>
                <c:pt idx="33">
                  <c:v>3.5591205639999998E-2</c:v>
                </c:pt>
                <c:pt idx="34">
                  <c:v>3.5780036340000002E-2</c:v>
                </c:pt>
                <c:pt idx="35">
                  <c:v>3.5952063120000002E-2</c:v>
                </c:pt>
                <c:pt idx="36">
                  <c:v>3.6106990280000001E-2</c:v>
                </c:pt>
                <c:pt idx="37">
                  <c:v>3.6244579110000001E-2</c:v>
                </c:pt>
                <c:pt idx="38">
                  <c:v>3.636464792E-2</c:v>
                </c:pt>
                <c:pt idx="39">
                  <c:v>3.646707205E-2</c:v>
                </c:pt>
                <c:pt idx="40">
                  <c:v>3.6551783820000003E-2</c:v>
                </c:pt>
                <c:pt idx="41">
                  <c:v>3.661877258E-2</c:v>
                </c:pt>
                <c:pt idx="42">
                  <c:v>3.6668084679999997E-2</c:v>
                </c:pt>
                <c:pt idx="43">
                  <c:v>3.6699823479999998E-2</c:v>
                </c:pt>
                <c:pt idx="44">
                  <c:v>3.6714149359999997E-2</c:v>
                </c:pt>
                <c:pt idx="45">
                  <c:v>3.6711279700000002E-2</c:v>
                </c:pt>
                <c:pt idx="46">
                  <c:v>3.6691488899999999E-2</c:v>
                </c:pt>
                <c:pt idx="47">
                  <c:v>3.6655108370000002E-2</c:v>
                </c:pt>
                <c:pt idx="48">
                  <c:v>3.6602526500000003E-2</c:v>
                </c:pt>
                <c:pt idx="49">
                  <c:v>3.6534188750000002E-2</c:v>
                </c:pt>
                <c:pt idx="50">
                  <c:v>3.6450597520000003E-2</c:v>
                </c:pt>
                <c:pt idx="51">
                  <c:v>3.6352309419999999E-2</c:v>
                </c:pt>
                <c:pt idx="52">
                  <c:v>3.6239903640000001E-2</c:v>
                </c:pt>
                <c:pt idx="53">
                  <c:v>3.6113950489999998E-2</c:v>
                </c:pt>
                <c:pt idx="54">
                  <c:v>3.5975008539999999E-2</c:v>
                </c:pt>
                <c:pt idx="55">
                  <c:v>3.5823624560000003E-2</c:v>
                </c:pt>
                <c:pt idx="56">
                  <c:v>3.5660333609999997E-2</c:v>
                </c:pt>
                <c:pt idx="57">
                  <c:v>3.5485658949999999E-2</c:v>
                </c:pt>
                <c:pt idx="58">
                  <c:v>3.5300112100000003E-2</c:v>
                </c:pt>
                <c:pt idx="59">
                  <c:v>3.5104192819999998E-2</c:v>
                </c:pt>
                <c:pt idx="60">
                  <c:v>3.4898389109999997E-2</c:v>
                </c:pt>
                <c:pt idx="61">
                  <c:v>3.4683177199999998E-2</c:v>
                </c:pt>
                <c:pt idx="62">
                  <c:v>3.445902159E-2</c:v>
                </c:pt>
                <c:pt idx="63">
                  <c:v>3.4226374990000002E-2</c:v>
                </c:pt>
                <c:pt idx="64">
                  <c:v>3.398567836E-2</c:v>
                </c:pt>
                <c:pt idx="65">
                  <c:v>3.373736091E-2</c:v>
                </c:pt>
                <c:pt idx="66">
                  <c:v>3.3481840089999999E-2</c:v>
                </c:pt>
                <c:pt idx="67">
                  <c:v>3.321952157E-2</c:v>
                </c:pt>
                <c:pt idx="68">
                  <c:v>3.29507993E-2</c:v>
                </c:pt>
                <c:pt idx="69">
                  <c:v>3.2676055420000003E-2</c:v>
                </c:pt>
                <c:pt idx="70">
                  <c:v>3.2395660360000002E-2</c:v>
                </c:pt>
                <c:pt idx="71">
                  <c:v>3.2109972770000002E-2</c:v>
                </c:pt>
                <c:pt idx="72">
                  <c:v>3.1819339529999997E-2</c:v>
                </c:pt>
                <c:pt idx="73">
                  <c:v>3.1524095770000003E-2</c:v>
                </c:pt>
                <c:pt idx="74">
                  <c:v>3.122456488E-2</c:v>
                </c:pt>
                <c:pt idx="75">
                  <c:v>3.0921058460000001E-2</c:v>
                </c:pt>
                <c:pt idx="76">
                  <c:v>3.061387636E-2</c:v>
                </c:pt>
                <c:pt idx="77">
                  <c:v>3.030330669E-2</c:v>
                </c:pt>
                <c:pt idx="78">
                  <c:v>2.9989625780000001E-2</c:v>
                </c:pt>
                <c:pt idx="79">
                  <c:v>2.9673098209999998E-2</c:v>
                </c:pt>
                <c:pt idx="80">
                  <c:v>2.9353976800000001E-2</c:v>
                </c:pt>
                <c:pt idx="81">
                  <c:v>2.9032502599999999E-2</c:v>
                </c:pt>
                <c:pt idx="82">
                  <c:v>2.8708904930000001E-2</c:v>
                </c:pt>
                <c:pt idx="83">
                  <c:v>2.838340131E-2</c:v>
                </c:pt>
                <c:pt idx="84">
                  <c:v>2.805619753E-2</c:v>
                </c:pt>
                <c:pt idx="85">
                  <c:v>2.7727487620000001E-2</c:v>
                </c:pt>
                <c:pt idx="86">
                  <c:v>2.7397453839999999E-2</c:v>
                </c:pt>
                <c:pt idx="87">
                  <c:v>2.7066266700000001E-2</c:v>
                </c:pt>
                <c:pt idx="88">
                  <c:v>2.673408494E-2</c:v>
                </c:pt>
                <c:pt idx="89">
                  <c:v>2.6401055560000001E-2</c:v>
                </c:pt>
                <c:pt idx="90">
                  <c:v>2.6067313769999999E-2</c:v>
                </c:pt>
                <c:pt idx="91">
                  <c:v>2.5732983050000002E-2</c:v>
                </c:pt>
                <c:pt idx="92">
                  <c:v>2.5398175110000001E-2</c:v>
                </c:pt>
                <c:pt idx="93">
                  <c:v>2.506298991E-2</c:v>
                </c:pt>
                <c:pt idx="94">
                  <c:v>2.4727515620000001E-2</c:v>
                </c:pt>
                <c:pt idx="95">
                  <c:v>2.43918287E-2</c:v>
                </c:pt>
                <c:pt idx="96">
                  <c:v>2.4055993809999999E-2</c:v>
                </c:pt>
                <c:pt idx="97">
                  <c:v>2.3720063860000001E-2</c:v>
                </c:pt>
                <c:pt idx="98">
                  <c:v>2.338408002E-2</c:v>
                </c:pt>
                <c:pt idx="99">
                  <c:v>2.3048071690000001E-2</c:v>
                </c:pt>
              </c:numCache>
            </c:numRef>
          </c:val>
          <c:smooth val="0"/>
          <c:extLst>
            <c:ext xmlns:c16="http://schemas.microsoft.com/office/drawing/2014/chart" uri="{C3380CC4-5D6E-409C-BE32-E72D297353CC}">
              <c16:uniqueId val="{00000001-80DF-48CC-8FDA-47929F259AC5}"/>
            </c:ext>
          </c:extLst>
        </c:ser>
        <c:dLbls>
          <c:showLegendKey val="0"/>
          <c:showVal val="0"/>
          <c:showCatName val="0"/>
          <c:showSerName val="0"/>
          <c:showPercent val="0"/>
          <c:showBubbleSize val="0"/>
        </c:dLbls>
        <c:smooth val="0"/>
        <c:axId val="446176664"/>
        <c:axId val="446171744"/>
      </c:lineChart>
      <c:catAx>
        <c:axId val="446176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171744"/>
        <c:crosses val="autoZero"/>
        <c:auto val="1"/>
        <c:lblAlgn val="ctr"/>
        <c:lblOffset val="100"/>
        <c:noMultiLvlLbl val="0"/>
      </c:catAx>
      <c:valAx>
        <c:axId val="446171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176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oneCellAnchor>
    <xdr:from>
      <xdr:col>7</xdr:col>
      <xdr:colOff>485775</xdr:colOff>
      <xdr:row>10</xdr:row>
      <xdr:rowOff>133350</xdr:rowOff>
    </xdr:from>
    <xdr:ext cx="65" cy="172227"/>
    <xdr:sp macro="" textlink="">
      <xdr:nvSpPr>
        <xdr:cNvPr id="2" name="文本框 1">
          <a:extLst>
            <a:ext uri="{FF2B5EF4-FFF2-40B4-BE49-F238E27FC236}">
              <a16:creationId xmlns:a16="http://schemas.microsoft.com/office/drawing/2014/main" id="{0D108A08-4E51-45DD-BE71-40A848747B62}"/>
            </a:ext>
          </a:extLst>
        </xdr:cNvPr>
        <xdr:cNvSpPr txBox="1"/>
      </xdr:nvSpPr>
      <xdr:spPr>
        <a:xfrm>
          <a:off x="5762625" y="17335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zh-CN" altLang="en-US" sz="1100"/>
        </a:p>
      </xdr:txBody>
    </xdr:sp>
    <xdr:clientData/>
  </xdr:oneCellAnchor>
  <xdr:twoCellAnchor>
    <xdr:from>
      <xdr:col>3</xdr:col>
      <xdr:colOff>657225</xdr:colOff>
      <xdr:row>40</xdr:row>
      <xdr:rowOff>0</xdr:rowOff>
    </xdr:from>
    <xdr:to>
      <xdr:col>10</xdr:col>
      <xdr:colOff>606425</xdr:colOff>
      <xdr:row>55</xdr:row>
      <xdr:rowOff>76200</xdr:rowOff>
    </xdr:to>
    <xdr:graphicFrame macro="">
      <xdr:nvGraphicFramePr>
        <xdr:cNvPr id="3" name="图表 2">
          <a:extLst>
            <a:ext uri="{FF2B5EF4-FFF2-40B4-BE49-F238E27FC236}">
              <a16:creationId xmlns:a16="http://schemas.microsoft.com/office/drawing/2014/main" id="{48BB0A40-9432-462C-9EDB-986DDB38A0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82331</xdr:colOff>
      <xdr:row>39</xdr:row>
      <xdr:rowOff>52114</xdr:rowOff>
    </xdr:from>
    <xdr:to>
      <xdr:col>18</xdr:col>
      <xdr:colOff>570314</xdr:colOff>
      <xdr:row>82</xdr:row>
      <xdr:rowOff>146943</xdr:rowOff>
    </xdr:to>
    <xdr:pic>
      <xdr:nvPicPr>
        <xdr:cNvPr id="64" name="图片 63">
          <a:extLst>
            <a:ext uri="{FF2B5EF4-FFF2-40B4-BE49-F238E27FC236}">
              <a16:creationId xmlns:a16="http://schemas.microsoft.com/office/drawing/2014/main" id="{212BFDF6-CD09-4F5D-9681-B2D463DD4FF7}"/>
            </a:ext>
          </a:extLst>
        </xdr:cNvPr>
        <xdr:cNvPicPr>
          <a:picLocks noChangeAspect="1"/>
        </xdr:cNvPicPr>
      </xdr:nvPicPr>
      <xdr:blipFill>
        <a:blip xmlns:r="http://schemas.openxmlformats.org/officeDocument/2006/relationships" r:embed="rId2"/>
        <a:stretch>
          <a:fillRect/>
        </a:stretch>
      </xdr:blipFill>
      <xdr:spPr>
        <a:xfrm>
          <a:off x="7965090" y="6883838"/>
          <a:ext cx="5086258" cy="76272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105838</xdr:colOff>
      <xdr:row>120</xdr:row>
      <xdr:rowOff>131237</xdr:rowOff>
    </xdr:from>
    <xdr:to>
      <xdr:col>7</xdr:col>
      <xdr:colOff>292424</xdr:colOff>
      <xdr:row>140</xdr:row>
      <xdr:rowOff>90155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5071" y="22330837"/>
          <a:ext cx="5025286" cy="359958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9525</xdr:colOff>
      <xdr:row>0</xdr:row>
      <xdr:rowOff>57149</xdr:rowOff>
    </xdr:from>
    <xdr:to>
      <xdr:col>15</xdr:col>
      <xdr:colOff>581025</xdr:colOff>
      <xdr:row>10</xdr:row>
      <xdr:rowOff>47624</xdr:rowOff>
    </xdr:to>
    <xdr:sp macro="" textlink="">
      <xdr:nvSpPr>
        <xdr:cNvPr id="2" name="TextBox 1">
          <a:extLst>
            <a:ext uri="{FF2B5EF4-FFF2-40B4-BE49-F238E27FC236}">
              <a16:creationId xmlns:a16="http://schemas.microsoft.com/office/drawing/2014/main" id="{ADC063E3-8516-46C4-8868-7944B4D8A3E9}"/>
            </a:ext>
          </a:extLst>
        </xdr:cNvPr>
        <xdr:cNvSpPr txBox="1"/>
      </xdr:nvSpPr>
      <xdr:spPr>
        <a:xfrm>
          <a:off x="4105275" y="57149"/>
          <a:ext cx="6667500" cy="1895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Problem 1 comments:</a:t>
          </a:r>
        </a:p>
        <a:p>
          <a:r>
            <a:rPr lang="en-US" sz="1100"/>
            <a:t>1. It is better to work in decimals</a:t>
          </a:r>
          <a:r>
            <a:rPr lang="en-US" sz="1100" baseline="0"/>
            <a:t> and not in percentage, e.g. the rate is 0.01 and not 1%; this avoid confusion and it would be a good working habit (no points deducted for this).</a:t>
          </a:r>
          <a:endParaRPr lang="en-US" sz="1100"/>
        </a:p>
        <a:p>
          <a:r>
            <a:rPr lang="en-US" sz="1100"/>
            <a:t>2.</a:t>
          </a:r>
          <a:r>
            <a:rPr lang="en-US" sz="1100" baseline="0"/>
            <a:t> The forward rates reported, although correctly calculated, are not assigned correctly to the tenors. For example, the forward rate of 0.33353% in your solution corresponds to the times between 1 day and 1 week. In your solution it is assigned to the 1 day. For the times 1 day to 1 week, and this is incorrect as the forward time to 1 day, in this problem, is the zero rate to 1 day. (There are points deducted for this).</a:t>
          </a:r>
        </a:p>
        <a:p>
          <a:r>
            <a:rPr lang="en-US" sz="1100" baseline="0"/>
            <a:t>3. It doesn't quite make sense to plot forward curves with different time horizons. No points deducted for this.</a:t>
          </a:r>
        </a:p>
        <a:p>
          <a:endParaRPr lang="en-US" sz="1100" baseline="0"/>
        </a:p>
        <a:p>
          <a:r>
            <a:rPr lang="en-US" sz="1200" b="1">
              <a:solidFill>
                <a:srgbClr val="FF0000"/>
              </a:solidFill>
            </a:rPr>
            <a:t>Score: 95%</a:t>
          </a:r>
        </a:p>
      </xdr:txBody>
    </xdr:sp>
    <xdr:clientData/>
  </xdr:twoCellAnchor>
  <xdr:twoCellAnchor>
    <xdr:from>
      <xdr:col>5</xdr:col>
      <xdr:colOff>0</xdr:colOff>
      <xdr:row>10</xdr:row>
      <xdr:rowOff>171450</xdr:rowOff>
    </xdr:from>
    <xdr:to>
      <xdr:col>14</xdr:col>
      <xdr:colOff>600075</xdr:colOff>
      <xdr:row>16</xdr:row>
      <xdr:rowOff>76200</xdr:rowOff>
    </xdr:to>
    <xdr:sp macro="" textlink="">
      <xdr:nvSpPr>
        <xdr:cNvPr id="3" name="TextBox 2">
          <a:extLst>
            <a:ext uri="{FF2B5EF4-FFF2-40B4-BE49-F238E27FC236}">
              <a16:creationId xmlns:a16="http://schemas.microsoft.com/office/drawing/2014/main" id="{43479A16-4689-4383-812C-0907E6E1F18A}"/>
            </a:ext>
          </a:extLst>
        </xdr:cNvPr>
        <xdr:cNvSpPr txBox="1"/>
      </xdr:nvSpPr>
      <xdr:spPr>
        <a:xfrm>
          <a:off x="4095750" y="2076450"/>
          <a:ext cx="6086475" cy="1047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Problem 2 comments:</a:t>
          </a:r>
        </a:p>
        <a:p>
          <a:r>
            <a:rPr lang="en-US" sz="1100"/>
            <a:t>1. The discounting factor for the o/n is not</a:t>
          </a:r>
          <a:r>
            <a:rPr lang="en-US" sz="1100" baseline="0"/>
            <a:t> exactly 1, although when you round the DF to as many digits points as you have, your value is correct. (No points are deducted for this, but it is nice to illustrate the fact that DF is not 0 for the o/n).</a:t>
          </a:r>
        </a:p>
        <a:p>
          <a:r>
            <a:rPr lang="en-US" sz="1200" b="1" baseline="0">
              <a:solidFill>
                <a:srgbClr val="FF0000"/>
              </a:solidFill>
            </a:rPr>
            <a:t>Score: 100%</a:t>
          </a:r>
          <a:endParaRPr lang="en-US" sz="1200" b="1">
            <a:solidFill>
              <a:srgbClr val="FF0000"/>
            </a:solidFill>
          </a:endParaRPr>
        </a:p>
      </xdr:txBody>
    </xdr:sp>
    <xdr:clientData/>
  </xdr:twoCellAnchor>
  <xdr:twoCellAnchor>
    <xdr:from>
      <xdr:col>5</xdr:col>
      <xdr:colOff>9525</xdr:colOff>
      <xdr:row>17</xdr:row>
      <xdr:rowOff>19050</xdr:rowOff>
    </xdr:from>
    <xdr:to>
      <xdr:col>14</xdr:col>
      <xdr:colOff>238125</xdr:colOff>
      <xdr:row>23</xdr:row>
      <xdr:rowOff>76200</xdr:rowOff>
    </xdr:to>
    <xdr:sp macro="" textlink="">
      <xdr:nvSpPr>
        <xdr:cNvPr id="4" name="TextBox 3">
          <a:extLst>
            <a:ext uri="{FF2B5EF4-FFF2-40B4-BE49-F238E27FC236}">
              <a16:creationId xmlns:a16="http://schemas.microsoft.com/office/drawing/2014/main" id="{DB7A017A-92CD-4C10-A2D4-769EB7E09841}"/>
            </a:ext>
          </a:extLst>
        </xdr:cNvPr>
        <xdr:cNvSpPr txBox="1"/>
      </xdr:nvSpPr>
      <xdr:spPr>
        <a:xfrm>
          <a:off x="4105275" y="3257550"/>
          <a:ext cx="5715000" cy="1200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Problem</a:t>
          </a:r>
          <a:r>
            <a:rPr lang="en-US" sz="1100" baseline="0"/>
            <a:t> 3 c</a:t>
          </a:r>
          <a:r>
            <a:rPr lang="en-US" sz="1100"/>
            <a:t>omments:</a:t>
          </a:r>
        </a:p>
        <a:p>
          <a:r>
            <a:rPr lang="en-US" sz="1100"/>
            <a:t>1.</a:t>
          </a:r>
          <a:r>
            <a:rPr lang="en-US" sz="1100" baseline="0"/>
            <a:t> The answer to part a) is 0.997946 and not 0.987946 that you have reported. I assume this is a technical problem and there is no points deducted. However, submit the next homeworks in Excel so that no such problems arise in the subsequent homework submissions.</a:t>
          </a:r>
        </a:p>
        <a:p>
          <a:r>
            <a:rPr lang="en-US" sz="1100" baseline="0"/>
            <a:t> </a:t>
          </a:r>
        </a:p>
        <a:p>
          <a:r>
            <a:rPr lang="en-US" sz="1200" b="1" baseline="0">
              <a:solidFill>
                <a:srgbClr val="FF0000"/>
              </a:solidFill>
            </a:rPr>
            <a:t>Score: 100%</a:t>
          </a:r>
          <a:endParaRPr lang="en-US" sz="1200" b="1">
            <a:solidFill>
              <a:srgbClr val="FF0000"/>
            </a:solidFill>
          </a:endParaRPr>
        </a:p>
      </xdr:txBody>
    </xdr:sp>
    <xdr:clientData/>
  </xdr:twoCellAnchor>
  <xdr:twoCellAnchor>
    <xdr:from>
      <xdr:col>5</xdr:col>
      <xdr:colOff>0</xdr:colOff>
      <xdr:row>24</xdr:row>
      <xdr:rowOff>47625</xdr:rowOff>
    </xdr:from>
    <xdr:to>
      <xdr:col>12</xdr:col>
      <xdr:colOff>504825</xdr:colOff>
      <xdr:row>27</xdr:row>
      <xdr:rowOff>161925</xdr:rowOff>
    </xdr:to>
    <xdr:sp macro="" textlink="">
      <xdr:nvSpPr>
        <xdr:cNvPr id="5" name="TextBox 4">
          <a:extLst>
            <a:ext uri="{FF2B5EF4-FFF2-40B4-BE49-F238E27FC236}">
              <a16:creationId xmlns:a16="http://schemas.microsoft.com/office/drawing/2014/main" id="{61BF28EB-6D21-4377-A29A-9300E6EF3FCB}"/>
            </a:ext>
          </a:extLst>
        </xdr:cNvPr>
        <xdr:cNvSpPr txBox="1"/>
      </xdr:nvSpPr>
      <xdr:spPr>
        <a:xfrm>
          <a:off x="4095750" y="4619625"/>
          <a:ext cx="4772025" cy="685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Problem 4 comments:</a:t>
          </a:r>
        </a:p>
        <a:p>
          <a:endParaRPr lang="en-US" sz="1100"/>
        </a:p>
        <a:p>
          <a:r>
            <a:rPr lang="en-US" sz="1200" b="1">
              <a:solidFill>
                <a:srgbClr val="FF0000"/>
              </a:solidFill>
            </a:rPr>
            <a:t>Score: 100%</a:t>
          </a:r>
        </a:p>
      </xdr:txBody>
    </xdr:sp>
    <xdr:clientData/>
  </xdr:twoCellAnchor>
  <xdr:twoCellAnchor>
    <xdr:from>
      <xdr:col>5</xdr:col>
      <xdr:colOff>0</xdr:colOff>
      <xdr:row>28</xdr:row>
      <xdr:rowOff>142875</xdr:rowOff>
    </xdr:from>
    <xdr:to>
      <xdr:col>15</xdr:col>
      <xdr:colOff>85725</xdr:colOff>
      <xdr:row>32</xdr:row>
      <xdr:rowOff>133350</xdr:rowOff>
    </xdr:to>
    <xdr:sp macro="" textlink="">
      <xdr:nvSpPr>
        <xdr:cNvPr id="6" name="TextBox 5">
          <a:extLst>
            <a:ext uri="{FF2B5EF4-FFF2-40B4-BE49-F238E27FC236}">
              <a16:creationId xmlns:a16="http://schemas.microsoft.com/office/drawing/2014/main" id="{AB7C1A0A-DF5F-42FF-9E08-61D7C123BE38}"/>
            </a:ext>
          </a:extLst>
        </xdr:cNvPr>
        <xdr:cNvSpPr txBox="1"/>
      </xdr:nvSpPr>
      <xdr:spPr>
        <a:xfrm>
          <a:off x="4095750" y="5476875"/>
          <a:ext cx="6181725" cy="752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Problem 5 comments:</a:t>
          </a:r>
        </a:p>
        <a:p>
          <a:endParaRPr lang="en-US" sz="1100"/>
        </a:p>
        <a:p>
          <a:r>
            <a:rPr lang="en-US" sz="1200" b="1">
              <a:solidFill>
                <a:srgbClr val="FF0000"/>
              </a:solidFill>
            </a:rPr>
            <a:t>Score: 100%</a:t>
          </a:r>
        </a:p>
      </xdr:txBody>
    </xdr:sp>
    <xdr:clientData/>
  </xdr:twoCellAnchor>
  <xdr:twoCellAnchor>
    <xdr:from>
      <xdr:col>5</xdr:col>
      <xdr:colOff>9525</xdr:colOff>
      <xdr:row>33</xdr:row>
      <xdr:rowOff>104775</xdr:rowOff>
    </xdr:from>
    <xdr:to>
      <xdr:col>10</xdr:col>
      <xdr:colOff>342900</xdr:colOff>
      <xdr:row>36</xdr:row>
      <xdr:rowOff>152400</xdr:rowOff>
    </xdr:to>
    <xdr:sp macro="" textlink="">
      <xdr:nvSpPr>
        <xdr:cNvPr id="7" name="TextBox 6">
          <a:extLst>
            <a:ext uri="{FF2B5EF4-FFF2-40B4-BE49-F238E27FC236}">
              <a16:creationId xmlns:a16="http://schemas.microsoft.com/office/drawing/2014/main" id="{B72BAA88-C3FA-4FFE-8BC9-F043B284D0BA}"/>
            </a:ext>
          </a:extLst>
        </xdr:cNvPr>
        <xdr:cNvSpPr txBox="1"/>
      </xdr:nvSpPr>
      <xdr:spPr>
        <a:xfrm>
          <a:off x="4105275" y="6391275"/>
          <a:ext cx="3381375"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Problem</a:t>
          </a:r>
          <a:r>
            <a:rPr lang="en-US" sz="1100" baseline="0"/>
            <a:t> 6 c</a:t>
          </a:r>
          <a:r>
            <a:rPr lang="en-US" sz="1100"/>
            <a:t>omments:</a:t>
          </a:r>
        </a:p>
        <a:p>
          <a:r>
            <a:rPr lang="en-US" sz="1200" b="1">
              <a:solidFill>
                <a:srgbClr val="FF0000"/>
              </a:solidFill>
            </a:rPr>
            <a:t>Score</a:t>
          </a:r>
          <a:r>
            <a:rPr lang="en-US" sz="1200" b="1" baseline="0">
              <a:solidFill>
                <a:srgbClr val="FF0000"/>
              </a:solidFill>
            </a:rPr>
            <a:t> 100%</a:t>
          </a:r>
          <a:endParaRPr lang="en-US" sz="1200" b="1">
            <a:solidFill>
              <a:srgbClr val="FF0000"/>
            </a:solidFill>
          </a:endParaRPr>
        </a:p>
      </xdr:txBody>
    </xdr:sp>
    <xdr:clientData/>
  </xdr:twoCellAnchor>
  <xdr:twoCellAnchor>
    <xdr:from>
      <xdr:col>16</xdr:col>
      <xdr:colOff>590550</xdr:colOff>
      <xdr:row>0</xdr:row>
      <xdr:rowOff>114300</xdr:rowOff>
    </xdr:from>
    <xdr:to>
      <xdr:col>25</xdr:col>
      <xdr:colOff>400050</xdr:colOff>
      <xdr:row>5</xdr:row>
      <xdr:rowOff>161925</xdr:rowOff>
    </xdr:to>
    <xdr:sp macro="" textlink="">
      <xdr:nvSpPr>
        <xdr:cNvPr id="15" name="TextBox 14">
          <a:extLst>
            <a:ext uri="{FF2B5EF4-FFF2-40B4-BE49-F238E27FC236}">
              <a16:creationId xmlns:a16="http://schemas.microsoft.com/office/drawing/2014/main" id="{8071EBC7-DA21-491A-85C4-0BC405181544}"/>
            </a:ext>
          </a:extLst>
        </xdr:cNvPr>
        <xdr:cNvSpPr txBox="1"/>
      </xdr:nvSpPr>
      <xdr:spPr>
        <a:xfrm>
          <a:off x="11391900" y="114300"/>
          <a:ext cx="5295900" cy="1000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Problem 7 comments:</a:t>
          </a:r>
        </a:p>
        <a:p>
          <a:r>
            <a:rPr lang="en-US" sz="1100"/>
            <a:t>1.</a:t>
          </a:r>
          <a:r>
            <a:rPr lang="en-US" sz="1100" baseline="0"/>
            <a:t> The formula that you derive for part D should be C_m = (C + D/m)*(1 + y_m / m)^{-2}, which should produce the value: 23.957</a:t>
          </a:r>
          <a:endParaRPr lang="en-US" sz="1100"/>
        </a:p>
        <a:p>
          <a:endParaRPr lang="en-US" sz="1100"/>
        </a:p>
        <a:p>
          <a:r>
            <a:rPr lang="en-US" sz="1200" b="1">
              <a:solidFill>
                <a:srgbClr val="FF0000"/>
              </a:solidFill>
            </a:rPr>
            <a:t>Score: 90%</a:t>
          </a:r>
        </a:p>
      </xdr:txBody>
    </xdr:sp>
    <xdr:clientData/>
  </xdr:twoCellAnchor>
  <xdr:twoCellAnchor>
    <xdr:from>
      <xdr:col>17</xdr:col>
      <xdr:colOff>0</xdr:colOff>
      <xdr:row>6</xdr:row>
      <xdr:rowOff>66675</xdr:rowOff>
    </xdr:from>
    <xdr:to>
      <xdr:col>24</xdr:col>
      <xdr:colOff>485775</xdr:colOff>
      <xdr:row>11</xdr:row>
      <xdr:rowOff>123825</xdr:rowOff>
    </xdr:to>
    <xdr:sp macro="" textlink="">
      <xdr:nvSpPr>
        <xdr:cNvPr id="16" name="TextBox 15">
          <a:extLst>
            <a:ext uri="{FF2B5EF4-FFF2-40B4-BE49-F238E27FC236}">
              <a16:creationId xmlns:a16="http://schemas.microsoft.com/office/drawing/2014/main" id="{8B63B5EF-A4A5-4848-86BF-971C7E5A6041}"/>
            </a:ext>
          </a:extLst>
        </xdr:cNvPr>
        <xdr:cNvSpPr txBox="1"/>
      </xdr:nvSpPr>
      <xdr:spPr>
        <a:xfrm>
          <a:off x="11410950" y="1209675"/>
          <a:ext cx="4752975"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Problem</a:t>
          </a:r>
          <a:r>
            <a:rPr lang="en-US" sz="1100" baseline="0"/>
            <a:t> 8 c</a:t>
          </a:r>
          <a:r>
            <a:rPr lang="en-US" sz="1100"/>
            <a:t>omments:</a:t>
          </a:r>
        </a:p>
        <a:p>
          <a:r>
            <a:rPr lang="en-US" sz="1100"/>
            <a:t>1. Clear explanation</a:t>
          </a:r>
        </a:p>
        <a:p>
          <a:r>
            <a:rPr lang="en-US" sz="1100"/>
            <a:t>2.</a:t>
          </a:r>
          <a:r>
            <a:rPr lang="en-US" sz="1100" baseline="0"/>
            <a:t> Next time show the calcualtions in Excel as well (No deductions applied)</a:t>
          </a:r>
        </a:p>
        <a:p>
          <a:r>
            <a:rPr lang="en-US" sz="1200" b="1">
              <a:solidFill>
                <a:srgbClr val="FF0000"/>
              </a:solidFill>
            </a:rPr>
            <a:t>Score: 100%</a:t>
          </a:r>
        </a:p>
      </xdr:txBody>
    </xdr:sp>
    <xdr:clientData/>
  </xdr:twoCellAnchor>
  <xdr:twoCellAnchor>
    <xdr:from>
      <xdr:col>17</xdr:col>
      <xdr:colOff>0</xdr:colOff>
      <xdr:row>12</xdr:row>
      <xdr:rowOff>38100</xdr:rowOff>
    </xdr:from>
    <xdr:to>
      <xdr:col>26</xdr:col>
      <xdr:colOff>457200</xdr:colOff>
      <xdr:row>17</xdr:row>
      <xdr:rowOff>47625</xdr:rowOff>
    </xdr:to>
    <xdr:sp macro="" textlink="">
      <xdr:nvSpPr>
        <xdr:cNvPr id="17" name="TextBox 16">
          <a:extLst>
            <a:ext uri="{FF2B5EF4-FFF2-40B4-BE49-F238E27FC236}">
              <a16:creationId xmlns:a16="http://schemas.microsoft.com/office/drawing/2014/main" id="{3E1994FB-6335-44BA-B37B-89C347D6A32C}"/>
            </a:ext>
          </a:extLst>
        </xdr:cNvPr>
        <xdr:cNvSpPr txBox="1"/>
      </xdr:nvSpPr>
      <xdr:spPr>
        <a:xfrm>
          <a:off x="11410950" y="2324100"/>
          <a:ext cx="5943600" cy="962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Application 1 comments:</a:t>
          </a:r>
        </a:p>
        <a:p>
          <a:r>
            <a:rPr lang="en-US" sz="1100"/>
            <a:t>1. It</a:t>
          </a:r>
          <a:r>
            <a:rPr lang="en-US" sz="1100" baseline="0"/>
            <a:t> is not clear what constraint each row of the matrix A corresponds to. </a:t>
          </a:r>
        </a:p>
        <a:p>
          <a:r>
            <a:rPr lang="en-US" sz="1100" baseline="0"/>
            <a:t>2. The theoretical part is sound but the curves are not exactly the correct ones.</a:t>
          </a:r>
        </a:p>
        <a:p>
          <a:r>
            <a:rPr lang="en-US" sz="1100" baseline="0"/>
            <a:t>3. It is not clear how the zero rate and the instant. rates are calculated.</a:t>
          </a:r>
        </a:p>
        <a:p>
          <a:r>
            <a:rPr lang="en-US" sz="1200" b="1">
              <a:solidFill>
                <a:srgbClr val="FF0000"/>
              </a:solidFill>
            </a:rPr>
            <a:t>Score: 85%</a:t>
          </a:r>
        </a:p>
      </xdr:txBody>
    </xdr:sp>
    <xdr:clientData/>
  </xdr:twoCellAnchor>
  <xdr:twoCellAnchor>
    <xdr:from>
      <xdr:col>17</xdr:col>
      <xdr:colOff>0</xdr:colOff>
      <xdr:row>18</xdr:row>
      <xdr:rowOff>0</xdr:rowOff>
    </xdr:from>
    <xdr:to>
      <xdr:col>23</xdr:col>
      <xdr:colOff>447675</xdr:colOff>
      <xdr:row>21</xdr:row>
      <xdr:rowOff>9525</xdr:rowOff>
    </xdr:to>
    <xdr:sp macro="" textlink="">
      <xdr:nvSpPr>
        <xdr:cNvPr id="18" name="TextBox 17">
          <a:extLst>
            <a:ext uri="{FF2B5EF4-FFF2-40B4-BE49-F238E27FC236}">
              <a16:creationId xmlns:a16="http://schemas.microsoft.com/office/drawing/2014/main" id="{0FF69983-659B-43B0-83BF-47B489BE02BD}"/>
            </a:ext>
          </a:extLst>
        </xdr:cNvPr>
        <xdr:cNvSpPr txBox="1"/>
      </xdr:nvSpPr>
      <xdr:spPr>
        <a:xfrm>
          <a:off x="11410950" y="3429000"/>
          <a:ext cx="4105275" cy="581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Application</a:t>
          </a:r>
          <a:r>
            <a:rPr lang="en-US" sz="1100" baseline="0"/>
            <a:t> 2 c</a:t>
          </a:r>
          <a:r>
            <a:rPr lang="en-US" sz="1100"/>
            <a:t>omments:</a:t>
          </a:r>
        </a:p>
        <a:p>
          <a:r>
            <a:rPr lang="en-US" sz="1200" b="1">
              <a:solidFill>
                <a:srgbClr val="FF0000"/>
              </a:solidFill>
            </a:rPr>
            <a:t>Score:</a:t>
          </a:r>
          <a:r>
            <a:rPr lang="en-US" sz="1200" b="1" baseline="0">
              <a:solidFill>
                <a:srgbClr val="FF0000"/>
              </a:solidFill>
            </a:rPr>
            <a:t> 100%</a:t>
          </a:r>
          <a:endParaRPr lang="en-US" sz="1200" b="1">
            <a:solidFill>
              <a:srgbClr val="FF0000"/>
            </a:solidFill>
          </a:endParaRPr>
        </a:p>
      </xdr:txBody>
    </xdr:sp>
    <xdr:clientData/>
  </xdr:twoCellAnchor>
  <xdr:twoCellAnchor>
    <xdr:from>
      <xdr:col>17</xdr:col>
      <xdr:colOff>9525</xdr:colOff>
      <xdr:row>21</xdr:row>
      <xdr:rowOff>133350</xdr:rowOff>
    </xdr:from>
    <xdr:to>
      <xdr:col>23</xdr:col>
      <xdr:colOff>457200</xdr:colOff>
      <xdr:row>24</xdr:row>
      <xdr:rowOff>142875</xdr:rowOff>
    </xdr:to>
    <xdr:sp macro="" textlink="">
      <xdr:nvSpPr>
        <xdr:cNvPr id="19" name="TextBox 18">
          <a:extLst>
            <a:ext uri="{FF2B5EF4-FFF2-40B4-BE49-F238E27FC236}">
              <a16:creationId xmlns:a16="http://schemas.microsoft.com/office/drawing/2014/main" id="{2C9554D4-16BE-47E7-B8D6-C1BECC4F215E}"/>
            </a:ext>
          </a:extLst>
        </xdr:cNvPr>
        <xdr:cNvSpPr txBox="1"/>
      </xdr:nvSpPr>
      <xdr:spPr>
        <a:xfrm>
          <a:off x="11420475" y="4133850"/>
          <a:ext cx="4105275" cy="581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Application</a:t>
          </a:r>
          <a:r>
            <a:rPr lang="en-US" sz="1100" baseline="0"/>
            <a:t> 3 c</a:t>
          </a:r>
          <a:r>
            <a:rPr lang="en-US" sz="1100"/>
            <a:t>omments:</a:t>
          </a:r>
        </a:p>
        <a:p>
          <a:r>
            <a:rPr lang="en-US" sz="1200" b="1">
              <a:solidFill>
                <a:srgbClr val="FF0000"/>
              </a:solidFill>
            </a:rPr>
            <a:t>Score:</a:t>
          </a:r>
          <a:r>
            <a:rPr lang="en-US" sz="1200" b="1" baseline="0">
              <a:solidFill>
                <a:srgbClr val="FF0000"/>
              </a:solidFill>
            </a:rPr>
            <a:t> 100%</a:t>
          </a:r>
          <a:endParaRPr lang="en-US" sz="1200" b="1">
            <a:solidFill>
              <a:srgbClr val="FF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3F3650-0963-441F-9E5B-54A115ED7A5F}">
  <sheetPr codeName="Sheet2"/>
  <dimension ref="A1:V140"/>
  <sheetViews>
    <sheetView topLeftCell="K69" zoomScale="99" zoomScaleNormal="99" workbookViewId="0">
      <selection activeCell="AA65" sqref="AA65"/>
    </sheetView>
  </sheetViews>
  <sheetFormatPr defaultRowHeight="15"/>
  <cols>
    <col min="1" max="1" width="17.28515625" customWidth="1"/>
  </cols>
  <sheetData>
    <row r="1" spans="1:17">
      <c r="A1" s="1" t="s">
        <v>75</v>
      </c>
    </row>
    <row r="2" spans="1:17">
      <c r="A2" s="1" t="s">
        <v>70</v>
      </c>
      <c r="C2" s="7" t="s">
        <v>40</v>
      </c>
      <c r="D2" s="7" t="s">
        <v>42</v>
      </c>
      <c r="E2" s="7" t="s">
        <v>44</v>
      </c>
      <c r="F2" s="7" t="s">
        <v>46</v>
      </c>
      <c r="G2" s="7" t="s">
        <v>48</v>
      </c>
      <c r="H2" s="7" t="s">
        <v>50</v>
      </c>
      <c r="I2" s="7" t="s">
        <v>52</v>
      </c>
      <c r="J2" s="7" t="s">
        <v>54</v>
      </c>
      <c r="K2" s="7" t="s">
        <v>56</v>
      </c>
      <c r="L2" s="7" t="s">
        <v>58</v>
      </c>
      <c r="M2" s="7" t="s">
        <v>60</v>
      </c>
      <c r="N2" s="7" t="s">
        <v>62</v>
      </c>
      <c r="O2" s="7" t="s">
        <v>64</v>
      </c>
      <c r="P2" s="7" t="s">
        <v>66</v>
      </c>
      <c r="Q2" s="7" t="s">
        <v>68</v>
      </c>
    </row>
    <row r="3" spans="1:17">
      <c r="B3" s="7">
        <v>0</v>
      </c>
      <c r="C3">
        <v>1</v>
      </c>
      <c r="D3">
        <v>1</v>
      </c>
      <c r="E3">
        <v>1</v>
      </c>
      <c r="F3">
        <v>1</v>
      </c>
      <c r="G3">
        <v>1</v>
      </c>
      <c r="H3">
        <v>-1</v>
      </c>
      <c r="I3">
        <v>-1</v>
      </c>
      <c r="J3">
        <v>-1</v>
      </c>
      <c r="K3">
        <v>-1</v>
      </c>
      <c r="L3">
        <v>-1</v>
      </c>
      <c r="M3">
        <v>0</v>
      </c>
      <c r="N3">
        <v>0</v>
      </c>
      <c r="O3">
        <v>0</v>
      </c>
      <c r="P3">
        <v>0</v>
      </c>
      <c r="Q3">
        <v>0</v>
      </c>
    </row>
    <row r="4" spans="1:17">
      <c r="B4" s="7">
        <v>1</v>
      </c>
      <c r="C4">
        <v>0</v>
      </c>
      <c r="D4">
        <v>0</v>
      </c>
      <c r="E4">
        <v>0</v>
      </c>
      <c r="F4">
        <v>0</v>
      </c>
      <c r="G4">
        <v>0</v>
      </c>
      <c r="H4">
        <v>625</v>
      </c>
      <c r="I4">
        <v>125</v>
      </c>
      <c r="J4">
        <v>25</v>
      </c>
      <c r="K4">
        <v>5</v>
      </c>
      <c r="L4">
        <v>1</v>
      </c>
      <c r="M4">
        <v>-625</v>
      </c>
      <c r="N4">
        <v>-125</v>
      </c>
      <c r="O4">
        <v>-25</v>
      </c>
      <c r="P4">
        <v>-5</v>
      </c>
      <c r="Q4">
        <v>-1</v>
      </c>
    </row>
    <row r="5" spans="1:17">
      <c r="B5" s="7">
        <v>2</v>
      </c>
      <c r="C5">
        <v>4</v>
      </c>
      <c r="D5">
        <v>3</v>
      </c>
      <c r="E5">
        <v>2</v>
      </c>
      <c r="F5">
        <v>1</v>
      </c>
      <c r="G5">
        <v>0</v>
      </c>
      <c r="H5">
        <v>-4</v>
      </c>
      <c r="I5">
        <v>-3</v>
      </c>
      <c r="J5">
        <v>-2</v>
      </c>
      <c r="K5">
        <v>-1</v>
      </c>
      <c r="L5">
        <v>0</v>
      </c>
      <c r="M5">
        <v>0</v>
      </c>
      <c r="N5">
        <v>0</v>
      </c>
      <c r="O5">
        <v>0</v>
      </c>
      <c r="P5">
        <v>0</v>
      </c>
      <c r="Q5">
        <v>0</v>
      </c>
    </row>
    <row r="6" spans="1:17">
      <c r="B6" s="7">
        <v>3</v>
      </c>
      <c r="C6">
        <v>0</v>
      </c>
      <c r="D6">
        <v>0</v>
      </c>
      <c r="E6">
        <v>0</v>
      </c>
      <c r="F6">
        <v>0</v>
      </c>
      <c r="G6">
        <v>0</v>
      </c>
      <c r="H6">
        <v>500</v>
      </c>
      <c r="I6">
        <v>75</v>
      </c>
      <c r="J6">
        <v>10</v>
      </c>
      <c r="K6">
        <v>1</v>
      </c>
      <c r="L6">
        <v>0</v>
      </c>
      <c r="M6">
        <v>-500</v>
      </c>
      <c r="N6">
        <v>-75</v>
      </c>
      <c r="O6">
        <v>-10</v>
      </c>
      <c r="P6">
        <v>-1</v>
      </c>
      <c r="Q6">
        <v>0</v>
      </c>
    </row>
    <row r="7" spans="1:17">
      <c r="B7" s="7">
        <v>4</v>
      </c>
      <c r="C7">
        <v>12</v>
      </c>
      <c r="D7">
        <v>6</v>
      </c>
      <c r="E7">
        <v>2</v>
      </c>
      <c r="F7">
        <v>0</v>
      </c>
      <c r="G7">
        <v>0</v>
      </c>
      <c r="H7">
        <v>-12</v>
      </c>
      <c r="I7">
        <v>-6</v>
      </c>
      <c r="J7">
        <v>-2</v>
      </c>
      <c r="K7">
        <v>0</v>
      </c>
      <c r="L7">
        <v>0</v>
      </c>
      <c r="M7">
        <v>0</v>
      </c>
      <c r="N7">
        <v>0</v>
      </c>
      <c r="O7">
        <v>0</v>
      </c>
      <c r="P7">
        <v>0</v>
      </c>
      <c r="Q7">
        <v>0</v>
      </c>
    </row>
    <row r="8" spans="1:17">
      <c r="B8" s="7">
        <v>5</v>
      </c>
      <c r="C8">
        <v>0</v>
      </c>
      <c r="D8">
        <v>0</v>
      </c>
      <c r="E8">
        <v>0</v>
      </c>
      <c r="F8">
        <v>0</v>
      </c>
      <c r="G8">
        <v>0</v>
      </c>
      <c r="H8">
        <v>300</v>
      </c>
      <c r="I8">
        <v>30</v>
      </c>
      <c r="J8">
        <v>2</v>
      </c>
      <c r="K8">
        <v>0</v>
      </c>
      <c r="L8">
        <v>0</v>
      </c>
      <c r="M8">
        <v>-300</v>
      </c>
      <c r="N8">
        <v>-30</v>
      </c>
      <c r="O8">
        <v>-2</v>
      </c>
      <c r="P8">
        <v>0</v>
      </c>
      <c r="Q8">
        <v>0</v>
      </c>
    </row>
    <row r="9" spans="1:17">
      <c r="B9" s="7">
        <v>6</v>
      </c>
      <c r="C9">
        <v>0</v>
      </c>
      <c r="D9">
        <v>0</v>
      </c>
      <c r="E9">
        <v>0</v>
      </c>
      <c r="F9">
        <v>0</v>
      </c>
      <c r="G9">
        <v>0</v>
      </c>
      <c r="H9">
        <v>120</v>
      </c>
      <c r="I9">
        <v>6</v>
      </c>
      <c r="J9">
        <v>0</v>
      </c>
      <c r="K9">
        <v>0</v>
      </c>
      <c r="L9">
        <v>0</v>
      </c>
      <c r="M9">
        <v>-120</v>
      </c>
      <c r="N9">
        <v>-6</v>
      </c>
      <c r="O9">
        <v>0</v>
      </c>
      <c r="P9">
        <v>0</v>
      </c>
      <c r="Q9">
        <v>0</v>
      </c>
    </row>
    <row r="10" spans="1:17">
      <c r="B10" s="7">
        <v>7</v>
      </c>
      <c r="C10">
        <v>24</v>
      </c>
      <c r="D10">
        <v>6</v>
      </c>
      <c r="E10">
        <v>0</v>
      </c>
      <c r="F10">
        <v>0</v>
      </c>
      <c r="G10">
        <v>0</v>
      </c>
      <c r="H10">
        <v>-24</v>
      </c>
      <c r="I10">
        <v>-6</v>
      </c>
      <c r="J10">
        <v>0</v>
      </c>
      <c r="K10">
        <v>0</v>
      </c>
      <c r="L10">
        <v>0</v>
      </c>
      <c r="M10">
        <v>0</v>
      </c>
      <c r="N10">
        <v>0</v>
      </c>
      <c r="O10">
        <v>0</v>
      </c>
      <c r="P10">
        <v>0</v>
      </c>
      <c r="Q10">
        <v>0</v>
      </c>
    </row>
    <row r="11" spans="1:17">
      <c r="B11" s="7">
        <v>8</v>
      </c>
      <c r="C11">
        <v>0.2</v>
      </c>
      <c r="D11">
        <v>0.25</v>
      </c>
      <c r="E11">
        <v>0.33333333333333331</v>
      </c>
      <c r="F11">
        <v>0.5</v>
      </c>
      <c r="G11">
        <v>1</v>
      </c>
      <c r="H11">
        <v>0</v>
      </c>
      <c r="I11">
        <v>0</v>
      </c>
      <c r="J11">
        <v>0</v>
      </c>
      <c r="K11">
        <v>0</v>
      </c>
      <c r="L11">
        <v>0</v>
      </c>
      <c r="M11">
        <v>0</v>
      </c>
      <c r="N11">
        <v>0</v>
      </c>
      <c r="O11">
        <v>0</v>
      </c>
      <c r="P11">
        <v>0</v>
      </c>
      <c r="Q11">
        <v>0</v>
      </c>
    </row>
    <row r="12" spans="1:17">
      <c r="B12" s="7">
        <v>9</v>
      </c>
      <c r="C12">
        <v>0</v>
      </c>
      <c r="D12">
        <v>0</v>
      </c>
      <c r="E12">
        <v>0</v>
      </c>
      <c r="F12">
        <v>0</v>
      </c>
      <c r="G12">
        <v>0</v>
      </c>
      <c r="H12">
        <v>624.80000000000007</v>
      </c>
      <c r="I12">
        <v>156</v>
      </c>
      <c r="J12">
        <v>41.333333333333329</v>
      </c>
      <c r="K12">
        <v>12</v>
      </c>
      <c r="L12">
        <v>4</v>
      </c>
      <c r="M12">
        <v>0</v>
      </c>
      <c r="N12">
        <v>0</v>
      </c>
      <c r="O12">
        <v>0</v>
      </c>
      <c r="P12">
        <v>0</v>
      </c>
      <c r="Q12">
        <v>0</v>
      </c>
    </row>
    <row r="13" spans="1:17">
      <c r="B13" s="7">
        <v>10</v>
      </c>
      <c r="C13">
        <v>0</v>
      </c>
      <c r="D13">
        <v>0</v>
      </c>
      <c r="E13">
        <v>0</v>
      </c>
      <c r="F13">
        <v>0</v>
      </c>
      <c r="G13">
        <v>0</v>
      </c>
      <c r="H13">
        <v>0</v>
      </c>
      <c r="I13">
        <v>0</v>
      </c>
      <c r="J13">
        <v>0</v>
      </c>
      <c r="K13">
        <v>0</v>
      </c>
      <c r="L13">
        <v>0</v>
      </c>
      <c r="M13">
        <v>19375</v>
      </c>
      <c r="N13">
        <v>2343.75</v>
      </c>
      <c r="O13">
        <v>291.66666666666657</v>
      </c>
      <c r="P13">
        <v>37.5</v>
      </c>
      <c r="Q13">
        <v>5</v>
      </c>
    </row>
    <row r="14" spans="1:17">
      <c r="B14" s="7">
        <v>11</v>
      </c>
      <c r="C14">
        <v>0</v>
      </c>
      <c r="D14">
        <v>0</v>
      </c>
      <c r="E14">
        <v>0</v>
      </c>
      <c r="F14">
        <v>0</v>
      </c>
      <c r="G14">
        <v>1</v>
      </c>
      <c r="H14">
        <v>0</v>
      </c>
      <c r="I14">
        <v>0</v>
      </c>
      <c r="J14">
        <v>0</v>
      </c>
      <c r="K14">
        <v>0</v>
      </c>
      <c r="L14">
        <v>0</v>
      </c>
      <c r="M14">
        <v>0</v>
      </c>
      <c r="N14">
        <v>0</v>
      </c>
      <c r="O14">
        <v>0</v>
      </c>
      <c r="P14">
        <v>0</v>
      </c>
      <c r="Q14">
        <v>0</v>
      </c>
    </row>
    <row r="15" spans="1:17">
      <c r="B15" s="7">
        <v>12</v>
      </c>
      <c r="C15">
        <v>0</v>
      </c>
      <c r="D15">
        <v>0</v>
      </c>
      <c r="E15">
        <v>1</v>
      </c>
      <c r="F15">
        <v>0</v>
      </c>
      <c r="G15">
        <v>0</v>
      </c>
      <c r="H15">
        <v>0</v>
      </c>
      <c r="I15">
        <v>0</v>
      </c>
      <c r="J15">
        <v>0</v>
      </c>
      <c r="K15">
        <v>0</v>
      </c>
      <c r="L15">
        <v>0</v>
      </c>
      <c r="M15">
        <v>0</v>
      </c>
      <c r="N15">
        <v>0</v>
      </c>
      <c r="O15">
        <v>0</v>
      </c>
      <c r="P15">
        <v>0</v>
      </c>
      <c r="Q15">
        <v>0</v>
      </c>
    </row>
    <row r="16" spans="1:17">
      <c r="B16" s="7">
        <v>13</v>
      </c>
      <c r="C16">
        <v>0</v>
      </c>
      <c r="D16">
        <v>0</v>
      </c>
      <c r="E16">
        <v>0</v>
      </c>
      <c r="F16">
        <v>0</v>
      </c>
      <c r="G16">
        <v>0</v>
      </c>
      <c r="H16">
        <v>0</v>
      </c>
      <c r="I16">
        <v>0</v>
      </c>
      <c r="J16">
        <v>0</v>
      </c>
      <c r="K16">
        <v>0</v>
      </c>
      <c r="L16">
        <v>0</v>
      </c>
      <c r="M16">
        <v>1200</v>
      </c>
      <c r="N16">
        <v>60</v>
      </c>
      <c r="O16">
        <v>2</v>
      </c>
      <c r="P16">
        <v>0</v>
      </c>
      <c r="Q16">
        <v>0</v>
      </c>
    </row>
    <row r="17" spans="1:22">
      <c r="B17" s="7">
        <v>14</v>
      </c>
      <c r="C17">
        <v>0</v>
      </c>
      <c r="D17">
        <v>0</v>
      </c>
      <c r="E17">
        <v>0</v>
      </c>
      <c r="F17">
        <v>0</v>
      </c>
      <c r="G17">
        <v>0</v>
      </c>
      <c r="H17">
        <v>0</v>
      </c>
      <c r="I17">
        <v>0</v>
      </c>
      <c r="J17">
        <v>0</v>
      </c>
      <c r="K17">
        <v>0</v>
      </c>
      <c r="L17">
        <v>0</v>
      </c>
      <c r="M17">
        <v>240</v>
      </c>
      <c r="N17">
        <v>6</v>
      </c>
      <c r="O17">
        <v>0</v>
      </c>
      <c r="P17">
        <v>0</v>
      </c>
      <c r="Q17">
        <v>0</v>
      </c>
    </row>
    <row r="22" spans="1:22">
      <c r="A22" s="1" t="s">
        <v>71</v>
      </c>
      <c r="U22" s="1" t="s">
        <v>74</v>
      </c>
    </row>
    <row r="23" spans="1:22">
      <c r="C23">
        <f t="array" ref="C23:Q37">MINVERSE(C3:Q17)</f>
        <v>-7.7168531461333414E-2</v>
      </c>
      <c r="D23">
        <v>1.1919589093267209E-2</v>
      </c>
      <c r="E23">
        <v>-0.10069891200296455</v>
      </c>
      <c r="F23">
        <v>2.9798972733167728E-2</v>
      </c>
      <c r="G23">
        <v>-2.0624251594596677E-2</v>
      </c>
      <c r="H23">
        <v>2.3914662055288904E-3</v>
      </c>
      <c r="I23">
        <v>-6.8518766319098381E-2</v>
      </c>
      <c r="J23">
        <v>6.9012842550943018E-2</v>
      </c>
      <c r="K23">
        <v>0.35573488692859612</v>
      </c>
      <c r="L23">
        <v>-2.2272030138650215E-2</v>
      </c>
      <c r="M23">
        <v>2.383917818653426E-3</v>
      </c>
      <c r="N23">
        <v>-0.27856635546726233</v>
      </c>
      <c r="O23">
        <v>0.20123656301359061</v>
      </c>
      <c r="P23">
        <v>-4.7273488349751445E-2</v>
      </c>
      <c r="Q23">
        <v>0.10576748223555786</v>
      </c>
      <c r="S23">
        <v>0</v>
      </c>
      <c r="U23" s="4">
        <f t="array" ref="U23:U37">MMULT(C23:Q37,S23:S37)</f>
        <v>-2.0263301458554265E-4</v>
      </c>
      <c r="V23" s="1" t="s">
        <v>41</v>
      </c>
    </row>
    <row r="24" spans="1:22">
      <c r="C24">
        <v>0.23233934802523895</v>
      </c>
      <c r="D24">
        <v>-3.1085629586931691E-2</v>
      </c>
      <c r="E24">
        <v>0.32479336290928568</v>
      </c>
      <c r="F24">
        <v>-7.7714073967328282E-2</v>
      </c>
      <c r="G24">
        <v>0.13300394917876976</v>
      </c>
      <c r="H24">
        <v>-9.9213252222493144E-3</v>
      </c>
      <c r="I24">
        <v>0.16948187186270383</v>
      </c>
      <c r="J24">
        <v>-0.12102946272640869</v>
      </c>
      <c r="K24">
        <v>-1.1142654218690495</v>
      </c>
      <c r="L24">
        <v>6.585624440304283E-2</v>
      </c>
      <c r="M24">
        <v>-6.2171259173862898E-3</v>
      </c>
      <c r="N24">
        <v>0.88192607384380972</v>
      </c>
      <c r="O24">
        <v>-0.77651216491166686</v>
      </c>
      <c r="P24">
        <v>0.11960213138996761</v>
      </c>
      <c r="Q24">
        <v>-0.26662446432186154</v>
      </c>
      <c r="S24">
        <v>0</v>
      </c>
      <c r="U24" s="4">
        <v>5.2845570297784666E-4</v>
      </c>
      <c r="V24" s="1" t="s">
        <v>43</v>
      </c>
    </row>
    <row r="25" spans="1:22">
      <c r="C25">
        <v>0</v>
      </c>
      <c r="D25">
        <v>0</v>
      </c>
      <c r="E25">
        <v>0</v>
      </c>
      <c r="F25">
        <v>0</v>
      </c>
      <c r="G25">
        <v>0</v>
      </c>
      <c r="H25">
        <v>0</v>
      </c>
      <c r="I25">
        <v>0</v>
      </c>
      <c r="J25">
        <v>0</v>
      </c>
      <c r="K25">
        <v>0</v>
      </c>
      <c r="L25">
        <v>0</v>
      </c>
      <c r="M25">
        <v>0</v>
      </c>
      <c r="N25">
        <v>0</v>
      </c>
      <c r="O25">
        <v>1</v>
      </c>
      <c r="P25">
        <v>0</v>
      </c>
      <c r="Q25">
        <v>0</v>
      </c>
      <c r="S25">
        <v>0</v>
      </c>
      <c r="U25" s="4">
        <v>0</v>
      </c>
      <c r="V25" s="1" t="s">
        <v>45</v>
      </c>
    </row>
    <row r="26" spans="1:22">
      <c r="C26">
        <v>-8.5302261428084059E-2</v>
      </c>
      <c r="D26">
        <v>1.0774979156158434E-2</v>
      </c>
      <c r="E26">
        <v>-0.12211711665345582</v>
      </c>
      <c r="F26">
        <v>2.69374478903937E-2</v>
      </c>
      <c r="G26">
        <v>-5.825227395154714E-2</v>
      </c>
      <c r="H26">
        <v>4.004076128918903E-3</v>
      </c>
      <c r="I26">
        <v>-5.7333429403718481E-2</v>
      </c>
      <c r="J26">
        <v>3.2909594342827364E-2</v>
      </c>
      <c r="K26">
        <v>2.414838756163078</v>
      </c>
      <c r="L26">
        <v>-2.4019310146060992E-2</v>
      </c>
      <c r="M26">
        <v>2.1549958312315669E-3</v>
      </c>
      <c r="N26">
        <v>-2.3295364947349935</v>
      </c>
      <c r="O26">
        <v>-0.35890520941626985</v>
      </c>
      <c r="P26">
        <v>-4.0891670355081684E-2</v>
      </c>
      <c r="Q26">
        <v>9.1005239266691476E-2</v>
      </c>
      <c r="S26">
        <v>0</v>
      </c>
      <c r="U26" s="4">
        <v>2.8168253543452426E-3</v>
      </c>
      <c r="V26" s="1" t="s">
        <v>47</v>
      </c>
    </row>
    <row r="27" spans="1:22">
      <c r="C27">
        <v>0</v>
      </c>
      <c r="D27">
        <v>0</v>
      </c>
      <c r="E27">
        <v>0</v>
      </c>
      <c r="F27">
        <v>0</v>
      </c>
      <c r="G27">
        <v>0</v>
      </c>
      <c r="H27">
        <v>0</v>
      </c>
      <c r="I27">
        <v>0</v>
      </c>
      <c r="J27">
        <v>0</v>
      </c>
      <c r="K27">
        <v>0</v>
      </c>
      <c r="L27">
        <v>0</v>
      </c>
      <c r="M27">
        <v>0</v>
      </c>
      <c r="N27">
        <v>1</v>
      </c>
      <c r="O27">
        <v>0</v>
      </c>
      <c r="P27">
        <v>0</v>
      </c>
      <c r="Q27">
        <v>0</v>
      </c>
      <c r="S27">
        <v>0</v>
      </c>
      <c r="U27" s="4">
        <v>2.5000000000000001E-2</v>
      </c>
      <c r="V27" s="1" t="s">
        <v>49</v>
      </c>
    </row>
    <row r="28" spans="1:22">
      <c r="C28">
        <v>5.8079690378895167E-3</v>
      </c>
      <c r="D28">
        <v>-1.3973093431874266E-3</v>
      </c>
      <c r="E28">
        <v>5.3280460314356218E-3</v>
      </c>
      <c r="F28">
        <v>-3.4932733579685548E-3</v>
      </c>
      <c r="G28">
        <v>-3.519220937852772E-3</v>
      </c>
      <c r="H28">
        <v>2.4182715566490715E-3</v>
      </c>
      <c r="I28">
        <v>1.4778862286543628E-2</v>
      </c>
      <c r="J28">
        <v>8.1520433826381012E-4</v>
      </c>
      <c r="K28">
        <v>-2.2272030138650378E-2</v>
      </c>
      <c r="L28">
        <v>1.8013195952692449E-3</v>
      </c>
      <c r="M28">
        <v>-2.7946186863748334E-4</v>
      </c>
      <c r="N28">
        <v>1.6464061100760777E-2</v>
      </c>
      <c r="O28">
        <v>-2.001609178838455E-3</v>
      </c>
      <c r="P28">
        <v>8.24039381992989E-3</v>
      </c>
      <c r="Q28">
        <v>-1.9145453984004808E-2</v>
      </c>
      <c r="S28">
        <v>0</v>
      </c>
      <c r="U28" s="4">
        <v>2.3754258834185547E-5</v>
      </c>
      <c r="V28" s="1" t="s">
        <v>51</v>
      </c>
    </row>
    <row r="29" spans="1:22">
      <c r="C29">
        <v>-9.9566653971652805E-2</v>
      </c>
      <c r="D29">
        <v>2.2181964158886854E-2</v>
      </c>
      <c r="E29">
        <v>-9.9314469228314953E-2</v>
      </c>
      <c r="F29">
        <v>5.5454910397216846E-2</v>
      </c>
      <c r="G29">
        <v>6.4583826551794121E-2</v>
      </c>
      <c r="H29">
        <v>-1.002854662673004E-2</v>
      </c>
      <c r="I29">
        <v>-0.16370864255986417</v>
      </c>
      <c r="J29">
        <v>-1.4905576542358535E-2</v>
      </c>
      <c r="K29">
        <v>0.39776224639993646</v>
      </c>
      <c r="L29">
        <v>-3.0437154532635017E-2</v>
      </c>
      <c r="M29">
        <v>4.4363928317773466E-3</v>
      </c>
      <c r="N29">
        <v>-0.29819559242828281</v>
      </c>
      <c r="O29">
        <v>3.6440523858049308E-2</v>
      </c>
      <c r="P29">
        <v>-0.1024533972887577</v>
      </c>
      <c r="Q29">
        <v>0.23302728055638913</v>
      </c>
      <c r="S29">
        <v>0</v>
      </c>
      <c r="U29" s="4">
        <v>-3.7709339070107154E-4</v>
      </c>
      <c r="V29" s="1" t="s">
        <v>53</v>
      </c>
    </row>
    <row r="30" spans="1:22">
      <c r="C30">
        <v>0.49785900299533764</v>
      </c>
      <c r="D30">
        <v>-7.9901390618727822E-2</v>
      </c>
      <c r="E30">
        <v>0.63616174820640092</v>
      </c>
      <c r="F30">
        <v>-0.19975347654681769</v>
      </c>
      <c r="G30">
        <v>-0.39736981605953653</v>
      </c>
      <c r="H30">
        <v>1.6083210672108845E-4</v>
      </c>
      <c r="I30">
        <v>0.49978577163385202</v>
      </c>
      <c r="J30">
        <v>9.0814170723924767E-2</v>
      </c>
      <c r="K30">
        <v>-2.268041502403479</v>
      </c>
      <c r="L30">
        <v>0.14444009840351676</v>
      </c>
      <c r="M30">
        <v>-1.5980278123745455E-2</v>
      </c>
      <c r="N30">
        <v>1.7701824994081388</v>
      </c>
      <c r="O30">
        <v>-0.21942903315457418</v>
      </c>
      <c r="P30">
        <v>0.33308329301808798</v>
      </c>
      <c r="Q30">
        <v>-0.74947761731737605</v>
      </c>
      <c r="S30">
        <v>0</v>
      </c>
      <c r="U30" s="4">
        <v>1.3583236405183829E-3</v>
      </c>
      <c r="V30" s="1" t="s">
        <v>55</v>
      </c>
    </row>
    <row r="31" spans="1:22">
      <c r="C31">
        <v>-0.41720826342497569</v>
      </c>
      <c r="D31">
        <v>6.4042572901976916E-2</v>
      </c>
      <c r="E31">
        <v>-1.5462249487910564</v>
      </c>
      <c r="F31">
        <v>0.1601064322549387</v>
      </c>
      <c r="G31">
        <v>0.87332760342147731</v>
      </c>
      <c r="H31">
        <v>3.8968547244388999E-3</v>
      </c>
      <c r="I31">
        <v>-0.39052394382628663</v>
      </c>
      <c r="J31">
        <v>-0.19429985280645581</v>
      </c>
      <c r="K31">
        <v>3.9268664244320632</v>
      </c>
      <c r="L31">
        <v>-0.12031270908173879</v>
      </c>
      <c r="M31">
        <v>1.2808514580395206E-2</v>
      </c>
      <c r="N31">
        <v>-3.5096581610070863</v>
      </c>
      <c r="O31">
        <v>0.4540474793534463</v>
      </c>
      <c r="P31">
        <v>-0.26294719903380692</v>
      </c>
      <c r="Q31">
        <v>0.59065698414494094</v>
      </c>
      <c r="S31">
        <v>2.6499999999999999E-2</v>
      </c>
      <c r="U31" s="4">
        <v>1.9112762606662975E-3</v>
      </c>
      <c r="V31" s="1" t="s">
        <v>57</v>
      </c>
    </row>
    <row r="32" spans="1:22">
      <c r="C32">
        <v>-0.91702349950077733</v>
      </c>
      <c r="D32">
        <v>-1.3316898436454571E-2</v>
      </c>
      <c r="E32">
        <v>1.1060269580344002</v>
      </c>
      <c r="F32">
        <v>-3.3292246091136159E-2</v>
      </c>
      <c r="G32">
        <v>-0.48289496934325621</v>
      </c>
      <c r="H32">
        <v>2.680535111945818E-5</v>
      </c>
      <c r="I32">
        <v>8.3297628605642146E-2</v>
      </c>
      <c r="J32">
        <v>9.8469028453987445E-2</v>
      </c>
      <c r="K32">
        <v>-0.37800691706724593</v>
      </c>
      <c r="L32">
        <v>2.4073349733919412E-2</v>
      </c>
      <c r="M32">
        <v>-2.6633796872909113E-3</v>
      </c>
      <c r="N32">
        <v>1.2950304165680231</v>
      </c>
      <c r="O32">
        <v>-0.20323817219242912</v>
      </c>
      <c r="P32">
        <v>5.5513882169681249E-2</v>
      </c>
      <c r="Q32">
        <v>-0.12491293621956144</v>
      </c>
      <c r="S32">
        <v>0.13600000000000001</v>
      </c>
      <c r="U32" s="4">
        <v>2.5226387273419741E-2</v>
      </c>
      <c r="V32" s="1" t="s">
        <v>59</v>
      </c>
    </row>
    <row r="33" spans="1:22">
      <c r="C33">
        <v>-8.2963633930686106E-4</v>
      </c>
      <c r="D33">
        <v>2.8821113524307864E-4</v>
      </c>
      <c r="E33">
        <v>-3.6232257001986821E-4</v>
      </c>
      <c r="F33">
        <v>7.2052783810769923E-4</v>
      </c>
      <c r="G33">
        <v>2.9002961026306331E-4</v>
      </c>
      <c r="H33">
        <v>-1.9168442253125111E-3</v>
      </c>
      <c r="I33">
        <v>1.7399031747829228E-3</v>
      </c>
      <c r="J33">
        <v>-6.9925511145879927E-5</v>
      </c>
      <c r="K33">
        <v>2.3839178186534577E-3</v>
      </c>
      <c r="L33">
        <v>-2.7946186863748404E-4</v>
      </c>
      <c r="M33">
        <v>5.7642227048615607E-5</v>
      </c>
      <c r="N33">
        <v>-1.5542814793465974E-3</v>
      </c>
      <c r="O33">
        <v>1.7958298593598456E-4</v>
      </c>
      <c r="P33">
        <v>-3.117723955491993E-3</v>
      </c>
      <c r="Q33">
        <v>1.5827423289518458E-2</v>
      </c>
      <c r="S33">
        <v>0.1525</v>
      </c>
      <c r="U33" s="4">
        <v>-4.8995892991322531E-6</v>
      </c>
      <c r="V33" s="1" t="s">
        <v>61</v>
      </c>
    </row>
    <row r="34" spans="1:22">
      <c r="C34">
        <v>3.3185453572274433E-2</v>
      </c>
      <c r="D34">
        <v>-1.152844540972313E-2</v>
      </c>
      <c r="E34">
        <v>1.44929028007947E-2</v>
      </c>
      <c r="F34">
        <v>-2.8821113524307898E-2</v>
      </c>
      <c r="G34">
        <v>-1.1601184410522531E-2</v>
      </c>
      <c r="H34">
        <v>7.6673769012500406E-2</v>
      </c>
      <c r="I34">
        <v>-6.9596126991316898E-2</v>
      </c>
      <c r="J34">
        <v>2.7970204458351955E-3</v>
      </c>
      <c r="K34">
        <v>-9.5356712746138328E-2</v>
      </c>
      <c r="L34">
        <v>1.1178474745499378E-2</v>
      </c>
      <c r="M34">
        <v>-2.3056890819446248E-3</v>
      </c>
      <c r="N34">
        <v>6.2171259173863846E-2</v>
      </c>
      <c r="O34">
        <v>-7.1833194374393743E-3</v>
      </c>
      <c r="P34">
        <v>0.12470895821967957</v>
      </c>
      <c r="Q34">
        <v>-0.46643026491407164</v>
      </c>
      <c r="S34">
        <v>2.5000000000000001E-2</v>
      </c>
      <c r="U34" s="4">
        <v>1.9598357196529094E-4</v>
      </c>
      <c r="V34" s="1" t="s">
        <v>63</v>
      </c>
    </row>
    <row r="35" spans="1:22">
      <c r="C35">
        <v>-0.49778180358411606</v>
      </c>
      <c r="D35">
        <v>0.17292668114584681</v>
      </c>
      <c r="E35">
        <v>-0.21739354201192029</v>
      </c>
      <c r="F35">
        <v>0.43231670286461787</v>
      </c>
      <c r="G35">
        <v>0.17401776615783779</v>
      </c>
      <c r="H35">
        <v>-1.1501065351875051</v>
      </c>
      <c r="I35">
        <v>1.0439419048697522</v>
      </c>
      <c r="J35">
        <v>-4.1955306687527907E-2</v>
      </c>
      <c r="K35">
        <v>1.4303506911920736</v>
      </c>
      <c r="L35">
        <v>-0.16767712118249067</v>
      </c>
      <c r="M35">
        <v>3.4585336229169358E-2</v>
      </c>
      <c r="N35">
        <v>-0.93256888760795664</v>
      </c>
      <c r="O35">
        <v>0.10774979156159047</v>
      </c>
      <c r="P35">
        <v>-1.3706343732951929</v>
      </c>
      <c r="Q35">
        <v>4.4964539737110725</v>
      </c>
      <c r="S35">
        <v>0</v>
      </c>
      <c r="U35" s="4">
        <v>-2.939753579479374E-3</v>
      </c>
      <c r="V35" s="1" t="s">
        <v>65</v>
      </c>
    </row>
    <row r="36" spans="1:22">
      <c r="C36">
        <v>2.9015944251732098</v>
      </c>
      <c r="D36">
        <v>-0.7787176663132741</v>
      </c>
      <c r="E36">
        <v>1.2989593519366787</v>
      </c>
      <c r="F36">
        <v>-2.94679416578319</v>
      </c>
      <c r="G36">
        <v>-1.0312976706364367</v>
      </c>
      <c r="H36">
        <v>7.1714547457052138</v>
      </c>
      <c r="I36">
        <v>-6.3710443879459859</v>
      </c>
      <c r="J36">
        <v>0.2482650718983862</v>
      </c>
      <c r="K36">
        <v>-8.4011075542197791</v>
      </c>
      <c r="L36">
        <v>0.9200780228716211</v>
      </c>
      <c r="M36">
        <v>-0.1557435332626548</v>
      </c>
      <c r="N36">
        <v>5.4995131290465666</v>
      </c>
      <c r="O36">
        <v>-0.63654860303376914</v>
      </c>
      <c r="P36">
        <v>5.4161116886771516</v>
      </c>
      <c r="Q36">
        <v>-16.895781652616627</v>
      </c>
      <c r="S36">
        <v>0</v>
      </c>
      <c r="U36" s="4">
        <v>1.6238200327325647E-2</v>
      </c>
      <c r="V36" s="1" t="s">
        <v>67</v>
      </c>
    </row>
    <row r="37" spans="1:22">
      <c r="C37">
        <v>-5.0655268602485313</v>
      </c>
      <c r="D37">
        <v>4.013340058261651E-2</v>
      </c>
      <c r="E37">
        <v>-2.4504534178752708</v>
      </c>
      <c r="F37">
        <v>7.6003335014565527</v>
      </c>
      <c r="G37">
        <v>1.89788662322914</v>
      </c>
      <c r="H37">
        <v>-15.209420558374918</v>
      </c>
      <c r="I37">
        <v>12.767281517088668</v>
      </c>
      <c r="J37">
        <v>-0.45473712742706601</v>
      </c>
      <c r="K37">
        <v>15.031960556247606</v>
      </c>
      <c r="L37">
        <v>-1.2764150652077872</v>
      </c>
      <c r="M37">
        <v>0.20802668011652331</v>
      </c>
      <c r="N37">
        <v>-9.9664336959990738</v>
      </c>
      <c r="O37">
        <v>1.1600069307915928</v>
      </c>
      <c r="P37">
        <v>-7.0433097274690741</v>
      </c>
      <c r="Q37">
        <v>21.733135359732611</v>
      </c>
      <c r="S37">
        <v>0</v>
      </c>
      <c r="U37" s="4">
        <v>7.3177321900953773E-3</v>
      </c>
      <c r="V37" s="1" t="s">
        <v>69</v>
      </c>
    </row>
    <row r="39" spans="1:22">
      <c r="A39" s="1" t="s">
        <v>76</v>
      </c>
    </row>
    <row r="40" spans="1:22">
      <c r="A40" t="s">
        <v>39</v>
      </c>
      <c r="B40" t="s">
        <v>72</v>
      </c>
      <c r="C40" t="s">
        <v>73</v>
      </c>
    </row>
    <row r="41" spans="1:22">
      <c r="A41">
        <v>0</v>
      </c>
      <c r="B41">
        <v>2.5000000000000001E-2</v>
      </c>
      <c r="C41">
        <v>2.5000000000000001E-2</v>
      </c>
    </row>
    <row r="42" spans="1:22">
      <c r="A42">
        <v>0.1</v>
      </c>
      <c r="B42">
        <v>2.5140969329999999E-2</v>
      </c>
      <c r="C42">
        <v>2.5282190730000001E-2</v>
      </c>
    </row>
    <row r="43" spans="1:22">
      <c r="A43">
        <v>0.2</v>
      </c>
      <c r="B43">
        <v>2.5282674599999999E-2</v>
      </c>
      <c r="C43">
        <v>2.55672685E-2</v>
      </c>
    </row>
    <row r="44" spans="1:22">
      <c r="A44">
        <v>0.3</v>
      </c>
      <c r="B44">
        <v>2.5425762609999999E-2</v>
      </c>
      <c r="C44">
        <v>2.585767458E-2</v>
      </c>
    </row>
    <row r="45" spans="1:22">
      <c r="A45">
        <v>0.4</v>
      </c>
      <c r="B45">
        <v>2.557078288E-2</v>
      </c>
      <c r="C45">
        <v>2.6155363899999999E-2</v>
      </c>
    </row>
    <row r="46" spans="1:22">
      <c r="A46">
        <v>0.5</v>
      </c>
      <c r="B46">
        <v>2.571818767E-2</v>
      </c>
      <c r="C46">
        <v>2.6461805080000001E-2</v>
      </c>
    </row>
    <row r="47" spans="1:22">
      <c r="A47">
        <v>0.6</v>
      </c>
      <c r="B47">
        <v>2.5868331969999998E-2</v>
      </c>
      <c r="C47">
        <v>2.6777980409999999E-2</v>
      </c>
    </row>
    <row r="48" spans="1:22">
      <c r="A48">
        <v>0.7</v>
      </c>
      <c r="B48">
        <v>2.602147351E-2</v>
      </c>
      <c r="C48">
        <v>2.7104385870000001E-2</v>
      </c>
    </row>
    <row r="49" spans="1:3">
      <c r="A49">
        <v>0.8</v>
      </c>
      <c r="B49">
        <v>2.6177772780000001E-2</v>
      </c>
      <c r="C49">
        <v>2.7441031120000001E-2</v>
      </c>
    </row>
    <row r="50" spans="1:3">
      <c r="A50">
        <v>0.9</v>
      </c>
      <c r="B50">
        <v>2.6337292960000001E-2</v>
      </c>
      <c r="C50">
        <v>2.7787439510000001E-2</v>
      </c>
    </row>
    <row r="51" spans="1:3">
      <c r="A51">
        <v>1</v>
      </c>
      <c r="B51">
        <v>2.6499999999999999E-2</v>
      </c>
      <c r="C51">
        <v>2.8142648039999999E-2</v>
      </c>
    </row>
    <row r="52" spans="1:3">
      <c r="A52">
        <v>1.1000000000000001</v>
      </c>
      <c r="B52">
        <v>2.6665762990000001E-2</v>
      </c>
      <c r="C52">
        <v>2.8505230069999998E-2</v>
      </c>
    </row>
    <row r="53" spans="1:3">
      <c r="A53">
        <v>1.2</v>
      </c>
      <c r="B53">
        <v>2.6834364190000001E-2</v>
      </c>
      <c r="C53">
        <v>2.887354428E-2</v>
      </c>
    </row>
    <row r="54" spans="1:3">
      <c r="A54">
        <v>1.3</v>
      </c>
      <c r="B54">
        <v>2.7005527380000002E-2</v>
      </c>
      <c r="C54">
        <v>2.924598372E-2</v>
      </c>
    </row>
    <row r="55" spans="1:3">
      <c r="A55">
        <v>1.4</v>
      </c>
      <c r="B55">
        <v>2.717894253E-2</v>
      </c>
      <c r="C55">
        <v>2.962099847E-2</v>
      </c>
    </row>
    <row r="56" spans="1:3">
      <c r="A56">
        <v>1.5</v>
      </c>
      <c r="B56">
        <v>2.7354280870000001E-2</v>
      </c>
      <c r="C56">
        <v>2.9997095599999999E-2</v>
      </c>
    </row>
    <row r="57" spans="1:3">
      <c r="A57">
        <v>1.6</v>
      </c>
      <c r="B57">
        <v>2.7531204260000001E-2</v>
      </c>
      <c r="C57">
        <v>3.0372839190000001E-2</v>
      </c>
    </row>
    <row r="58" spans="1:3">
      <c r="A58">
        <v>1.7</v>
      </c>
      <c r="B58">
        <v>2.7709371369999999E-2</v>
      </c>
      <c r="C58">
        <v>3.074685035E-2</v>
      </c>
    </row>
    <row r="59" spans="1:3">
      <c r="A59">
        <v>1.8</v>
      </c>
      <c r="B59">
        <v>2.7888441680000001E-2</v>
      </c>
      <c r="C59">
        <v>3.1117807189999999E-2</v>
      </c>
    </row>
    <row r="60" spans="1:3">
      <c r="A60">
        <v>1.9</v>
      </c>
      <c r="B60">
        <v>2.8068078279999999E-2</v>
      </c>
      <c r="C60">
        <v>3.1484444819999999E-2</v>
      </c>
    </row>
    <row r="61" spans="1:3">
      <c r="A61">
        <v>2</v>
      </c>
      <c r="B61">
        <v>2.8247949840000001E-2</v>
      </c>
      <c r="C61">
        <v>3.184555537E-2</v>
      </c>
    </row>
    <row r="62" spans="1:3">
      <c r="A62">
        <v>2.1</v>
      </c>
      <c r="B62">
        <v>2.8427731970000002E-2</v>
      </c>
      <c r="C62">
        <v>3.2199987989999998E-2</v>
      </c>
    </row>
    <row r="63" spans="1:3">
      <c r="A63">
        <v>2.2000000000000002</v>
      </c>
      <c r="B63">
        <v>2.8607108249999999E-2</v>
      </c>
      <c r="C63">
        <v>3.2546648810000002E-2</v>
      </c>
    </row>
    <row r="64" spans="1:3">
      <c r="A64">
        <v>2.2999999999999998</v>
      </c>
      <c r="B64">
        <v>2.8785770969999999E-2</v>
      </c>
      <c r="C64">
        <v>3.2884500999999997E-2</v>
      </c>
    </row>
    <row r="65" spans="1:3">
      <c r="A65">
        <v>2.4</v>
      </c>
      <c r="B65">
        <v>2.896342167E-2</v>
      </c>
      <c r="C65">
        <v>3.3212564729999998E-2</v>
      </c>
    </row>
    <row r="66" spans="1:3">
      <c r="A66">
        <v>2.5</v>
      </c>
      <c r="B66">
        <v>2.9139771620000001E-2</v>
      </c>
      <c r="C66">
        <v>3.352991718E-2</v>
      </c>
    </row>
    <row r="67" spans="1:3">
      <c r="A67">
        <v>2.6</v>
      </c>
      <c r="B67">
        <v>2.9314542110000001E-2</v>
      </c>
      <c r="C67">
        <v>3.3835692539999997E-2</v>
      </c>
    </row>
    <row r="68" spans="1:3">
      <c r="A68">
        <v>2.7</v>
      </c>
      <c r="B68">
        <v>2.9487464679999999E-2</v>
      </c>
      <c r="C68">
        <v>3.4129082009999999E-2</v>
      </c>
    </row>
    <row r="69" spans="1:3">
      <c r="A69">
        <v>2.8</v>
      </c>
      <c r="B69">
        <v>2.9658281389999999E-2</v>
      </c>
      <c r="C69">
        <v>3.4409333799999997E-2</v>
      </c>
    </row>
    <row r="70" spans="1:3">
      <c r="A70">
        <v>2.9</v>
      </c>
      <c r="B70">
        <v>2.9826744919999999E-2</v>
      </c>
      <c r="C70">
        <v>3.467575313E-2</v>
      </c>
    </row>
    <row r="71" spans="1:3">
      <c r="A71">
        <v>3</v>
      </c>
      <c r="B71">
        <v>2.9992618709999998E-2</v>
      </c>
      <c r="C71">
        <v>3.4927702239999997E-2</v>
      </c>
    </row>
    <row r="72" spans="1:3">
      <c r="A72">
        <v>3.1</v>
      </c>
      <c r="B72">
        <v>3.0155677079999998E-2</v>
      </c>
      <c r="C72">
        <v>3.5164600349999998E-2</v>
      </c>
    </row>
    <row r="73" spans="1:3">
      <c r="A73">
        <v>3.2</v>
      </c>
      <c r="B73">
        <v>3.0315705299999999E-2</v>
      </c>
      <c r="C73">
        <v>3.5385923729999998E-2</v>
      </c>
    </row>
    <row r="74" spans="1:3">
      <c r="A74">
        <v>3.3</v>
      </c>
      <c r="B74">
        <v>3.047249967E-2</v>
      </c>
      <c r="C74">
        <v>3.5591205639999998E-2</v>
      </c>
    </row>
    <row r="75" spans="1:3">
      <c r="A75">
        <v>3.4</v>
      </c>
      <c r="B75">
        <v>3.0625867550000001E-2</v>
      </c>
      <c r="C75">
        <v>3.5780036340000002E-2</v>
      </c>
    </row>
    <row r="76" spans="1:3">
      <c r="A76">
        <v>3.5</v>
      </c>
      <c r="B76">
        <v>3.077562742E-2</v>
      </c>
      <c r="C76">
        <v>3.5952063120000002E-2</v>
      </c>
    </row>
    <row r="77" spans="1:3">
      <c r="A77">
        <v>3.6</v>
      </c>
      <c r="B77">
        <v>3.0921608949999999E-2</v>
      </c>
      <c r="C77">
        <v>3.6106990280000001E-2</v>
      </c>
    </row>
    <row r="78" spans="1:3">
      <c r="A78">
        <v>3.7</v>
      </c>
      <c r="B78">
        <v>3.1063652979999998E-2</v>
      </c>
      <c r="C78">
        <v>3.6244579110000001E-2</v>
      </c>
    </row>
    <row r="79" spans="1:3">
      <c r="A79">
        <v>3.8</v>
      </c>
      <c r="B79">
        <v>3.120161158E-2</v>
      </c>
      <c r="C79">
        <v>3.636464792E-2</v>
      </c>
    </row>
    <row r="80" spans="1:3">
      <c r="A80">
        <v>3.9</v>
      </c>
      <c r="B80">
        <v>3.1335348050000003E-2</v>
      </c>
      <c r="C80">
        <v>3.646707205E-2</v>
      </c>
    </row>
    <row r="81" spans="1:3">
      <c r="A81">
        <v>4</v>
      </c>
      <c r="B81">
        <v>3.1464736979999998E-2</v>
      </c>
      <c r="C81">
        <v>3.6551783820000003E-2</v>
      </c>
    </row>
    <row r="82" spans="1:3">
      <c r="A82">
        <v>4.0999999999999996</v>
      </c>
      <c r="B82">
        <v>3.1589664230000002E-2</v>
      </c>
      <c r="C82">
        <v>3.661877258E-2</v>
      </c>
    </row>
    <row r="83" spans="1:3">
      <c r="A83">
        <v>4.2</v>
      </c>
      <c r="B83">
        <v>3.1710026939999997E-2</v>
      </c>
      <c r="C83">
        <v>3.6668084679999997E-2</v>
      </c>
    </row>
    <row r="84" spans="1:3">
      <c r="A84">
        <v>4.3</v>
      </c>
      <c r="B84">
        <v>3.1825733590000002E-2</v>
      </c>
      <c r="C84">
        <v>3.6699823479999998E-2</v>
      </c>
    </row>
    <row r="85" spans="1:3">
      <c r="A85">
        <v>4.4000000000000004</v>
      </c>
      <c r="B85">
        <v>3.1936703949999999E-2</v>
      </c>
      <c r="C85">
        <v>3.6714149359999997E-2</v>
      </c>
    </row>
    <row r="86" spans="1:3">
      <c r="A86">
        <v>4.5</v>
      </c>
      <c r="B86">
        <v>3.2042869119999998E-2</v>
      </c>
      <c r="C86">
        <v>3.6711279700000002E-2</v>
      </c>
    </row>
    <row r="87" spans="1:3">
      <c r="A87">
        <v>4.5999999999999996</v>
      </c>
      <c r="B87">
        <v>3.2144171559999997E-2</v>
      </c>
      <c r="C87">
        <v>3.6691488899999999E-2</v>
      </c>
    </row>
    <row r="88" spans="1:3">
      <c r="A88">
        <v>4.7</v>
      </c>
      <c r="B88">
        <v>3.2240565059999997E-2</v>
      </c>
      <c r="C88">
        <v>3.6655108370000002E-2</v>
      </c>
    </row>
    <row r="89" spans="1:3">
      <c r="A89">
        <v>4.8</v>
      </c>
      <c r="B89">
        <v>3.2332014739999998E-2</v>
      </c>
      <c r="C89">
        <v>3.6602526500000003E-2</v>
      </c>
    </row>
    <row r="90" spans="1:3">
      <c r="A90">
        <v>4.9000000000000004</v>
      </c>
      <c r="B90">
        <v>3.241849711E-2</v>
      </c>
      <c r="C90">
        <v>3.6534188750000002E-2</v>
      </c>
    </row>
    <row r="91" spans="1:3">
      <c r="A91">
        <v>5</v>
      </c>
      <c r="B91">
        <v>3.2500000000000001E-2</v>
      </c>
      <c r="C91">
        <v>3.6450597520000003E-2</v>
      </c>
    </row>
    <row r="92" spans="1:3">
      <c r="A92">
        <v>5.0999999999999996</v>
      </c>
      <c r="B92">
        <v>3.257652263E-2</v>
      </c>
      <c r="C92">
        <v>3.6352309419999999E-2</v>
      </c>
    </row>
    <row r="93" spans="1:3">
      <c r="A93">
        <v>5.2</v>
      </c>
      <c r="B93">
        <v>3.2648075249999998E-2</v>
      </c>
      <c r="C93">
        <v>3.6239903640000001E-2</v>
      </c>
    </row>
    <row r="94" spans="1:3">
      <c r="A94">
        <v>5.3</v>
      </c>
      <c r="B94">
        <v>3.2714678220000001E-2</v>
      </c>
      <c r="C94">
        <v>3.6113950489999998E-2</v>
      </c>
    </row>
    <row r="95" spans="1:3">
      <c r="A95">
        <v>5.4</v>
      </c>
      <c r="B95">
        <v>3.2776360829999997E-2</v>
      </c>
      <c r="C95">
        <v>3.5975008539999999E-2</v>
      </c>
    </row>
    <row r="96" spans="1:3">
      <c r="A96">
        <v>5.5</v>
      </c>
      <c r="B96">
        <v>3.2833160280000002E-2</v>
      </c>
      <c r="C96">
        <v>3.5823624560000003E-2</v>
      </c>
    </row>
    <row r="97" spans="1:3">
      <c r="A97">
        <v>5.6</v>
      </c>
      <c r="B97">
        <v>3.2885120800000001E-2</v>
      </c>
      <c r="C97">
        <v>3.5660333609999997E-2</v>
      </c>
    </row>
    <row r="98" spans="1:3">
      <c r="A98">
        <v>5.7</v>
      </c>
      <c r="B98">
        <v>3.2932292779999997E-2</v>
      </c>
      <c r="C98">
        <v>3.5485658949999999E-2</v>
      </c>
    </row>
    <row r="99" spans="1:3">
      <c r="A99">
        <v>5.8</v>
      </c>
      <c r="B99">
        <v>3.2974732049999997E-2</v>
      </c>
      <c r="C99">
        <v>3.5300112100000003E-2</v>
      </c>
    </row>
    <row r="100" spans="1:3">
      <c r="A100">
        <v>5.9</v>
      </c>
      <c r="B100">
        <v>3.301249924E-2</v>
      </c>
      <c r="C100">
        <v>3.5104192819999998E-2</v>
      </c>
    </row>
    <row r="101" spans="1:3">
      <c r="A101">
        <v>6</v>
      </c>
      <c r="B101">
        <v>3.3045659159999997E-2</v>
      </c>
      <c r="C101">
        <v>3.4898389109999997E-2</v>
      </c>
    </row>
    <row r="102" spans="1:3">
      <c r="A102">
        <v>6.1</v>
      </c>
      <c r="B102">
        <v>3.3074280290000001E-2</v>
      </c>
      <c r="C102">
        <v>3.4683177199999998E-2</v>
      </c>
    </row>
    <row r="103" spans="1:3">
      <c r="A103">
        <v>6.2</v>
      </c>
      <c r="B103">
        <v>3.3098434240000002E-2</v>
      </c>
      <c r="C103">
        <v>3.445902159E-2</v>
      </c>
    </row>
    <row r="104" spans="1:3">
      <c r="A104">
        <v>6.3</v>
      </c>
      <c r="B104">
        <v>3.3118195400000001E-2</v>
      </c>
      <c r="C104">
        <v>3.4226374990000002E-2</v>
      </c>
    </row>
    <row r="105" spans="1:3">
      <c r="A105">
        <v>6.4</v>
      </c>
      <c r="B105">
        <v>3.3133640470000003E-2</v>
      </c>
      <c r="C105">
        <v>3.398567836E-2</v>
      </c>
    </row>
    <row r="106" spans="1:3">
      <c r="A106">
        <v>6.5</v>
      </c>
      <c r="B106">
        <v>3.314484811E-2</v>
      </c>
      <c r="C106">
        <v>3.373736091E-2</v>
      </c>
    </row>
    <row r="107" spans="1:3">
      <c r="A107">
        <v>6.6</v>
      </c>
      <c r="B107">
        <v>3.3151898649999997E-2</v>
      </c>
      <c r="C107">
        <v>3.3481840089999999E-2</v>
      </c>
    </row>
    <row r="108" spans="1:3">
      <c r="A108">
        <v>6.7</v>
      </c>
      <c r="B108">
        <v>3.3154873750000001E-2</v>
      </c>
      <c r="C108">
        <v>3.321952157E-2</v>
      </c>
    </row>
    <row r="109" spans="1:3">
      <c r="A109">
        <v>6.8</v>
      </c>
      <c r="B109">
        <v>3.3153856170000003E-2</v>
      </c>
      <c r="C109">
        <v>3.29507993E-2</v>
      </c>
    </row>
    <row r="110" spans="1:3">
      <c r="A110">
        <v>6.9</v>
      </c>
      <c r="B110">
        <v>3.3148929459999997E-2</v>
      </c>
      <c r="C110">
        <v>3.2676055420000003E-2</v>
      </c>
    </row>
    <row r="111" spans="1:3">
      <c r="A111">
        <v>7</v>
      </c>
      <c r="B111">
        <v>3.3140177809999997E-2</v>
      </c>
      <c r="C111">
        <v>3.2395660360000002E-2</v>
      </c>
    </row>
    <row r="112" spans="1:3">
      <c r="A112">
        <v>7.1</v>
      </c>
      <c r="B112">
        <v>3.3127685769999998E-2</v>
      </c>
      <c r="C112">
        <v>3.2109972770000002E-2</v>
      </c>
    </row>
    <row r="113" spans="1:3">
      <c r="A113">
        <v>7.2</v>
      </c>
      <c r="B113">
        <v>3.3111538109999998E-2</v>
      </c>
      <c r="C113">
        <v>3.1819339529999997E-2</v>
      </c>
    </row>
    <row r="114" spans="1:3">
      <c r="A114">
        <v>7.3</v>
      </c>
      <c r="B114">
        <v>3.3091819619999997E-2</v>
      </c>
      <c r="C114">
        <v>3.1524095770000003E-2</v>
      </c>
    </row>
    <row r="115" spans="1:3">
      <c r="A115">
        <v>7.4</v>
      </c>
      <c r="B115">
        <v>3.3068614949999998E-2</v>
      </c>
      <c r="C115">
        <v>3.122456488E-2</v>
      </c>
    </row>
    <row r="116" spans="1:3">
      <c r="A116">
        <v>7.5</v>
      </c>
      <c r="B116">
        <v>3.3042008489999997E-2</v>
      </c>
      <c r="C116">
        <v>3.0921058460000001E-2</v>
      </c>
    </row>
    <row r="117" spans="1:3">
      <c r="A117">
        <v>7.6</v>
      </c>
      <c r="B117">
        <v>3.3012084189999999E-2</v>
      </c>
      <c r="C117">
        <v>3.061387636E-2</v>
      </c>
    </row>
    <row r="118" spans="1:3">
      <c r="A118">
        <v>7.7</v>
      </c>
      <c r="B118">
        <v>3.2978925460000003E-2</v>
      </c>
      <c r="C118">
        <v>3.030330669E-2</v>
      </c>
    </row>
    <row r="119" spans="1:3">
      <c r="A119">
        <v>7.8</v>
      </c>
      <c r="B119">
        <v>3.294261506E-2</v>
      </c>
      <c r="C119">
        <v>2.9989625780000001E-2</v>
      </c>
    </row>
    <row r="120" spans="1:3">
      <c r="A120">
        <v>7.9</v>
      </c>
      <c r="B120">
        <v>3.2903234980000001E-2</v>
      </c>
      <c r="C120">
        <v>2.9673098209999998E-2</v>
      </c>
    </row>
    <row r="121" spans="1:3">
      <c r="A121">
        <v>8</v>
      </c>
      <c r="B121">
        <v>3.2860866330000002E-2</v>
      </c>
      <c r="C121">
        <v>2.9353976800000001E-2</v>
      </c>
    </row>
    <row r="122" spans="1:3">
      <c r="A122">
        <v>8.1</v>
      </c>
      <c r="B122">
        <v>3.2815589290000002E-2</v>
      </c>
      <c r="C122">
        <v>2.9032502599999999E-2</v>
      </c>
    </row>
    <row r="123" spans="1:3">
      <c r="A123">
        <v>8.1999999999999993</v>
      </c>
      <c r="B123">
        <v>3.2767482979999998E-2</v>
      </c>
      <c r="C123">
        <v>2.8708904930000001E-2</v>
      </c>
    </row>
    <row r="124" spans="1:3">
      <c r="A124">
        <v>8.3000000000000007</v>
      </c>
      <c r="B124">
        <v>3.2716625389999997E-2</v>
      </c>
      <c r="C124">
        <v>2.838340131E-2</v>
      </c>
    </row>
    <row r="125" spans="1:3">
      <c r="A125">
        <v>8.4</v>
      </c>
      <c r="B125">
        <v>3.2663093329999997E-2</v>
      </c>
      <c r="C125">
        <v>2.805619753E-2</v>
      </c>
    </row>
    <row r="126" spans="1:3">
      <c r="A126">
        <v>8.5</v>
      </c>
      <c r="B126">
        <v>3.2606962359999998E-2</v>
      </c>
      <c r="C126">
        <v>2.7727487620000001E-2</v>
      </c>
    </row>
    <row r="127" spans="1:3">
      <c r="A127">
        <v>8.6</v>
      </c>
      <c r="B127">
        <v>3.254830668E-2</v>
      </c>
      <c r="C127">
        <v>2.7397453839999999E-2</v>
      </c>
    </row>
    <row r="128" spans="1:3">
      <c r="A128">
        <v>8.6999999999999993</v>
      </c>
      <c r="B128">
        <v>3.2487199119999997E-2</v>
      </c>
      <c r="C128">
        <v>2.7066266700000001E-2</v>
      </c>
    </row>
    <row r="129" spans="1:3">
      <c r="A129">
        <v>8.8000000000000007</v>
      </c>
      <c r="B129">
        <v>3.2423711090000001E-2</v>
      </c>
      <c r="C129">
        <v>2.673408494E-2</v>
      </c>
    </row>
    <row r="130" spans="1:3">
      <c r="A130">
        <v>8.9</v>
      </c>
      <c r="B130">
        <v>3.2357912490000001E-2</v>
      </c>
      <c r="C130">
        <v>2.6401055560000001E-2</v>
      </c>
    </row>
    <row r="131" spans="1:3">
      <c r="A131">
        <v>9</v>
      </c>
      <c r="B131">
        <v>3.2289871669999998E-2</v>
      </c>
      <c r="C131">
        <v>2.6067313769999999E-2</v>
      </c>
    </row>
    <row r="132" spans="1:3">
      <c r="A132">
        <v>9.1</v>
      </c>
      <c r="B132">
        <v>3.2219655409999999E-2</v>
      </c>
      <c r="C132">
        <v>2.5732983050000002E-2</v>
      </c>
    </row>
    <row r="133" spans="1:3">
      <c r="A133">
        <v>9.1999999999999993</v>
      </c>
      <c r="B133">
        <v>3.2147328879999999E-2</v>
      </c>
      <c r="C133">
        <v>2.5398175110000001E-2</v>
      </c>
    </row>
    <row r="134" spans="1:3">
      <c r="A134">
        <v>9.3000000000000007</v>
      </c>
      <c r="B134">
        <v>3.2072955559999998E-2</v>
      </c>
      <c r="C134">
        <v>2.506298991E-2</v>
      </c>
    </row>
    <row r="135" spans="1:3">
      <c r="A135">
        <v>9.4</v>
      </c>
      <c r="B135">
        <v>3.1996597240000001E-2</v>
      </c>
      <c r="C135">
        <v>2.4727515620000001E-2</v>
      </c>
    </row>
    <row r="136" spans="1:3">
      <c r="A136">
        <v>9.5</v>
      </c>
      <c r="B136">
        <v>3.1918313980000002E-2</v>
      </c>
      <c r="C136">
        <v>2.43918287E-2</v>
      </c>
    </row>
    <row r="137" spans="1:3">
      <c r="A137">
        <v>9.6</v>
      </c>
      <c r="B137">
        <v>3.1838164049999999E-2</v>
      </c>
      <c r="C137">
        <v>2.4055993809999999E-2</v>
      </c>
    </row>
    <row r="138" spans="1:3">
      <c r="A138">
        <v>9.6999999999999993</v>
      </c>
      <c r="B138">
        <v>3.175620396E-2</v>
      </c>
      <c r="C138">
        <v>2.3720063860000001E-2</v>
      </c>
    </row>
    <row r="139" spans="1:3">
      <c r="A139">
        <v>9.8000000000000007</v>
      </c>
      <c r="B139">
        <v>3.167248835E-2</v>
      </c>
      <c r="C139">
        <v>2.338408002E-2</v>
      </c>
    </row>
    <row r="140" spans="1:3">
      <c r="A140">
        <v>9.9</v>
      </c>
      <c r="B140">
        <v>3.158707006E-2</v>
      </c>
      <c r="C140">
        <v>2.3048071690000001E-2</v>
      </c>
    </row>
  </sheetData>
  <phoneticPr fontId="1"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119"/>
  <sheetViews>
    <sheetView zoomScale="90" zoomScaleNormal="90" workbookViewId="0">
      <selection activeCell="B28" sqref="B28"/>
    </sheetView>
  </sheetViews>
  <sheetFormatPr defaultRowHeight="15"/>
  <cols>
    <col min="3" max="3" width="9.85546875" customWidth="1"/>
    <col min="4" max="4" width="13.28515625" customWidth="1"/>
    <col min="5" max="5" width="11.28515625" customWidth="1"/>
    <col min="6" max="6" width="12.140625" bestFit="1" customWidth="1"/>
    <col min="7" max="7" width="11.140625" customWidth="1"/>
    <col min="8" max="8" width="12.5703125" customWidth="1"/>
    <col min="9" max="10" width="12.28515625" customWidth="1"/>
    <col min="11" max="11" width="17.28515625" customWidth="1"/>
  </cols>
  <sheetData>
    <row r="1" spans="1:9">
      <c r="A1" t="s">
        <v>6</v>
      </c>
      <c r="B1" s="1" t="s">
        <v>0</v>
      </c>
      <c r="C1" s="1" t="s">
        <v>1</v>
      </c>
      <c r="D1" s="1" t="s">
        <v>2</v>
      </c>
      <c r="E1" s="1" t="s">
        <v>3</v>
      </c>
    </row>
    <row r="2" spans="1:9">
      <c r="A2" s="1" t="s">
        <v>4</v>
      </c>
      <c r="B2">
        <v>5</v>
      </c>
      <c r="C2">
        <v>2</v>
      </c>
      <c r="D2">
        <v>0.04</v>
      </c>
      <c r="E2">
        <v>2.5000000000000001E-2</v>
      </c>
    </row>
    <row r="3" spans="1:9">
      <c r="A3" s="1" t="s">
        <v>5</v>
      </c>
      <c r="B3">
        <v>3</v>
      </c>
      <c r="C3">
        <v>1</v>
      </c>
      <c r="D3">
        <v>1.4999999999999999E-2</v>
      </c>
      <c r="E3">
        <v>0.05</v>
      </c>
    </row>
    <row r="7" spans="1:9" ht="18.75">
      <c r="A7" s="2" t="s">
        <v>7</v>
      </c>
    </row>
    <row r="8" spans="1:9">
      <c r="C8" t="s">
        <v>10</v>
      </c>
      <c r="G8" t="s">
        <v>13</v>
      </c>
    </row>
    <row r="9" spans="1:9">
      <c r="B9" s="1" t="s">
        <v>9</v>
      </c>
      <c r="C9" s="1" t="s">
        <v>12</v>
      </c>
      <c r="D9" s="1" t="s">
        <v>11</v>
      </c>
      <c r="E9" s="1" t="s">
        <v>14</v>
      </c>
      <c r="F9" s="1"/>
      <c r="G9" s="1" t="s">
        <v>12</v>
      </c>
      <c r="H9" s="1" t="s">
        <v>11</v>
      </c>
      <c r="I9" s="1" t="s">
        <v>14</v>
      </c>
    </row>
    <row r="10" spans="1:9">
      <c r="B10">
        <v>0.5</v>
      </c>
      <c r="C10">
        <f>1/$C$2*$D$2*100</f>
        <v>2</v>
      </c>
      <c r="D10">
        <f>C10*EXP(-$E$2*B10)</f>
        <v>1.9751556009877629</v>
      </c>
      <c r="E10">
        <f>D10*B10</f>
        <v>0.98757780049388144</v>
      </c>
      <c r="G10">
        <v>0</v>
      </c>
      <c r="H10">
        <f>G10*EXP(-$E$3*B10)</f>
        <v>0</v>
      </c>
      <c r="I10">
        <f>B10*H10</f>
        <v>0</v>
      </c>
    </row>
    <row r="11" spans="1:9">
      <c r="B11">
        <f>B10+0.5</f>
        <v>1</v>
      </c>
      <c r="C11">
        <f t="shared" ref="C11:C18" si="0">1/$C$2*$D$2*100</f>
        <v>2</v>
      </c>
      <c r="D11">
        <f t="shared" ref="D11:D19" si="1">C11*EXP(-$E$2*B11)</f>
        <v>1.9506198240566652</v>
      </c>
      <c r="E11">
        <f t="shared" ref="E11:E19" si="2">D11*B11</f>
        <v>1.9506198240566652</v>
      </c>
      <c r="G11">
        <v>1.5</v>
      </c>
      <c r="H11">
        <f t="shared" ref="H11:H19" si="3">G11*EXP(-$E$3*B11)</f>
        <v>1.4268441367510709</v>
      </c>
      <c r="I11">
        <f t="shared" ref="I11:I19" si="4">B11*H11</f>
        <v>1.4268441367510709</v>
      </c>
    </row>
    <row r="12" spans="1:9">
      <c r="B12">
        <f t="shared" ref="B12:B18" si="5">B11+0.5</f>
        <v>1.5</v>
      </c>
      <c r="C12">
        <f t="shared" si="0"/>
        <v>2</v>
      </c>
      <c r="D12">
        <f t="shared" si="1"/>
        <v>1.9263888354416436</v>
      </c>
      <c r="E12">
        <f t="shared" si="2"/>
        <v>2.8895832531624652</v>
      </c>
      <c r="G12">
        <v>0</v>
      </c>
      <c r="H12">
        <f t="shared" si="3"/>
        <v>0</v>
      </c>
      <c r="I12">
        <f t="shared" si="4"/>
        <v>0</v>
      </c>
    </row>
    <row r="13" spans="1:9">
      <c r="B13">
        <f t="shared" si="5"/>
        <v>2</v>
      </c>
      <c r="C13">
        <f t="shared" si="0"/>
        <v>2</v>
      </c>
      <c r="D13">
        <f t="shared" si="1"/>
        <v>1.902458849001428</v>
      </c>
      <c r="E13">
        <f t="shared" si="2"/>
        <v>3.8049176980028561</v>
      </c>
      <c r="G13">
        <v>1.5</v>
      </c>
      <c r="H13">
        <f t="shared" si="3"/>
        <v>1.3572561270539394</v>
      </c>
      <c r="I13">
        <f t="shared" si="4"/>
        <v>2.7145122541078788</v>
      </c>
    </row>
    <row r="14" spans="1:9">
      <c r="B14">
        <f t="shared" si="5"/>
        <v>2.5</v>
      </c>
      <c r="C14">
        <f>1/$C$2*$D$2*100</f>
        <v>2</v>
      </c>
      <c r="D14">
        <f t="shared" si="1"/>
        <v>1.8788261256269516</v>
      </c>
      <c r="E14">
        <f t="shared" si="2"/>
        <v>4.6970653140673786</v>
      </c>
      <c r="G14">
        <v>0</v>
      </c>
      <c r="H14">
        <f t="shared" si="3"/>
        <v>0</v>
      </c>
      <c r="I14">
        <f t="shared" si="4"/>
        <v>0</v>
      </c>
    </row>
    <row r="15" spans="1:9">
      <c r="B15">
        <f t="shared" si="5"/>
        <v>3</v>
      </c>
      <c r="C15">
        <f t="shared" si="0"/>
        <v>2</v>
      </c>
      <c r="D15">
        <f t="shared" si="1"/>
        <v>1.8554869726571057</v>
      </c>
      <c r="E15">
        <f t="shared" si="2"/>
        <v>5.5664609179713169</v>
      </c>
      <c r="G15">
        <v>101.5</v>
      </c>
      <c r="H15">
        <f t="shared" si="3"/>
        <v>87.361859607143373</v>
      </c>
      <c r="I15">
        <f t="shared" si="4"/>
        <v>262.08557882143009</v>
      </c>
    </row>
    <row r="16" spans="1:9">
      <c r="B16">
        <f t="shared" si="5"/>
        <v>3.5</v>
      </c>
      <c r="C16">
        <f>1/$C$2*$D$2*100</f>
        <v>2</v>
      </c>
      <c r="D16">
        <f t="shared" si="1"/>
        <v>1.8324377433017551</v>
      </c>
      <c r="E16">
        <f t="shared" si="2"/>
        <v>6.4135321015561431</v>
      </c>
      <c r="G16">
        <v>0</v>
      </c>
      <c r="H16">
        <f t="shared" si="3"/>
        <v>0</v>
      </c>
      <c r="I16">
        <f t="shared" si="4"/>
        <v>0</v>
      </c>
    </row>
    <row r="17" spans="1:22">
      <c r="B17">
        <f t="shared" si="5"/>
        <v>4</v>
      </c>
      <c r="C17">
        <f t="shared" si="0"/>
        <v>2</v>
      </c>
      <c r="D17">
        <f t="shared" si="1"/>
        <v>1.809674836071919</v>
      </c>
      <c r="E17">
        <f t="shared" si="2"/>
        <v>7.2386993442876761</v>
      </c>
      <c r="G17">
        <v>0</v>
      </c>
      <c r="H17">
        <f t="shared" si="3"/>
        <v>0</v>
      </c>
      <c r="I17">
        <f t="shared" si="4"/>
        <v>0</v>
      </c>
    </row>
    <row r="18" spans="1:22">
      <c r="B18">
        <f t="shared" si="5"/>
        <v>4.5</v>
      </c>
      <c r="C18">
        <f t="shared" si="0"/>
        <v>2</v>
      </c>
      <c r="D18">
        <f t="shared" si="1"/>
        <v>1.7871946942170314</v>
      </c>
      <c r="E18">
        <f t="shared" si="2"/>
        <v>8.0423761239766414</v>
      </c>
      <c r="G18">
        <v>0</v>
      </c>
      <c r="H18">
        <f t="shared" si="3"/>
        <v>0</v>
      </c>
      <c r="I18">
        <f t="shared" si="4"/>
        <v>0</v>
      </c>
    </row>
    <row r="19" spans="1:22">
      <c r="B19">
        <f>B18+0.5</f>
        <v>5</v>
      </c>
      <c r="C19">
        <f>1/$C$2*$D$2*100+100</f>
        <v>102</v>
      </c>
      <c r="D19">
        <f t="shared" si="1"/>
        <v>90.014684063628735</v>
      </c>
      <c r="E19">
        <f t="shared" si="2"/>
        <v>450.07342031814369</v>
      </c>
      <c r="G19">
        <v>0</v>
      </c>
      <c r="H19">
        <f t="shared" si="3"/>
        <v>0</v>
      </c>
      <c r="I19">
        <f t="shared" si="4"/>
        <v>0</v>
      </c>
    </row>
    <row r="21" spans="1:22">
      <c r="D21" s="3">
        <f>SUM(D10:D19)</f>
        <v>106.932927544991</v>
      </c>
      <c r="E21" s="3">
        <f>SUM(E10:E19)/D21</f>
        <v>4.5978751726296441</v>
      </c>
      <c r="F21" s="3"/>
      <c r="G21" s="3"/>
      <c r="H21" s="3">
        <f>SUM(H10:H19)</f>
        <v>90.145959870948388</v>
      </c>
      <c r="I21" s="3">
        <f>SUM(I10:I19)/H21</f>
        <v>2.9532874861326626</v>
      </c>
    </row>
    <row r="22" spans="1:22">
      <c r="D22" s="3" t="s">
        <v>33</v>
      </c>
      <c r="E22" s="3" t="s">
        <v>34</v>
      </c>
      <c r="F22" s="3"/>
      <c r="G22" s="3"/>
      <c r="H22" s="3" t="s">
        <v>35</v>
      </c>
      <c r="I22" s="3" t="s">
        <v>36</v>
      </c>
    </row>
    <row r="25" spans="1:22">
      <c r="J25" s="1" t="s">
        <v>23</v>
      </c>
      <c r="K25">
        <v>2</v>
      </c>
      <c r="L25">
        <v>2</v>
      </c>
      <c r="M25">
        <v>2</v>
      </c>
      <c r="N25">
        <v>2</v>
      </c>
      <c r="O25">
        <v>2</v>
      </c>
      <c r="P25">
        <v>2</v>
      </c>
      <c r="Q25">
        <v>2</v>
      </c>
      <c r="R25">
        <v>2</v>
      </c>
      <c r="S25">
        <v>2</v>
      </c>
      <c r="T25">
        <v>102</v>
      </c>
    </row>
    <row r="26" spans="1:22">
      <c r="J26" s="1" t="s">
        <v>24</v>
      </c>
      <c r="K26">
        <v>0</v>
      </c>
      <c r="L26">
        <v>1.5</v>
      </c>
      <c r="M26">
        <v>0</v>
      </c>
      <c r="N26">
        <v>1.5</v>
      </c>
      <c r="O26">
        <v>0</v>
      </c>
      <c r="P26">
        <v>101.5</v>
      </c>
      <c r="Q26">
        <v>0</v>
      </c>
      <c r="R26">
        <v>0</v>
      </c>
      <c r="S26">
        <v>0</v>
      </c>
      <c r="T26">
        <v>0</v>
      </c>
    </row>
    <row r="27" spans="1:22" ht="18.75">
      <c r="A27" s="2" t="s">
        <v>15</v>
      </c>
      <c r="I27" s="2" t="s">
        <v>22</v>
      </c>
      <c r="J27" s="1" t="s">
        <v>8</v>
      </c>
      <c r="K27">
        <v>0.5</v>
      </c>
      <c r="L27">
        <f>K27+0.5</f>
        <v>1</v>
      </c>
      <c r="M27">
        <f t="shared" ref="M27" si="6">L27+0.5</f>
        <v>1.5</v>
      </c>
      <c r="N27">
        <f t="shared" ref="N27" si="7">M27+0.5</f>
        <v>2</v>
      </c>
      <c r="O27">
        <f t="shared" ref="O27" si="8">N27+0.5</f>
        <v>2.5</v>
      </c>
      <c r="P27">
        <f t="shared" ref="P27" si="9">O27+0.5</f>
        <v>3</v>
      </c>
      <c r="Q27">
        <f t="shared" ref="Q27" si="10">P27+0.5</f>
        <v>3.5</v>
      </c>
      <c r="R27">
        <f t="shared" ref="R27" si="11">Q27+0.5</f>
        <v>4</v>
      </c>
      <c r="S27">
        <f t="shared" ref="S27" si="12">R27+0.5</f>
        <v>4.5</v>
      </c>
      <c r="T27">
        <f t="shared" ref="T27" si="13">S27+0.5</f>
        <v>5</v>
      </c>
    </row>
    <row r="29" spans="1:22">
      <c r="B29" s="3" t="s">
        <v>16</v>
      </c>
      <c r="C29" s="1" t="s">
        <v>17</v>
      </c>
      <c r="D29" s="1" t="s">
        <v>18</v>
      </c>
      <c r="E29" s="1" t="s">
        <v>19</v>
      </c>
      <c r="F29" s="1" t="s">
        <v>20</v>
      </c>
      <c r="G29" s="3" t="s">
        <v>21</v>
      </c>
      <c r="I29" s="3" t="s">
        <v>25</v>
      </c>
      <c r="K29" s="1" t="s">
        <v>26</v>
      </c>
      <c r="V29" s="1" t="s">
        <v>27</v>
      </c>
    </row>
    <row r="30" spans="1:22">
      <c r="B30" s="3">
        <v>0</v>
      </c>
      <c r="C30">
        <f>100*B30</f>
        <v>0</v>
      </c>
      <c r="D30">
        <f>100-C30</f>
        <v>100</v>
      </c>
      <c r="E30">
        <f>C30/$D$21*100</f>
        <v>0</v>
      </c>
      <c r="F30">
        <f>D30/$H$21*100</f>
        <v>110.93120550622402</v>
      </c>
      <c r="G30" s="3">
        <f>E30+F30</f>
        <v>110.93120550622402</v>
      </c>
      <c r="I30" s="3">
        <f>calcYield(E30,F30)</f>
        <v>5.820766091346741E-12</v>
      </c>
      <c r="K30">
        <f>EXP(-$I30*K$27)*($E30*K$25+$F30*K$26)/100</f>
        <v>0</v>
      </c>
      <c r="L30">
        <f t="shared" ref="L30:T45" si="14">EXP(-$I30*L$27)*($E30*L$25+$F30*L$26)/100</f>
        <v>1.6639680825836747</v>
      </c>
      <c r="M30">
        <f t="shared" si="14"/>
        <v>0</v>
      </c>
      <c r="N30">
        <f t="shared" si="14"/>
        <v>1.6639680825739891</v>
      </c>
      <c r="O30">
        <f t="shared" si="14"/>
        <v>0</v>
      </c>
      <c r="P30">
        <f t="shared" si="14"/>
        <v>112.59517358685122</v>
      </c>
      <c r="Q30">
        <f t="shared" si="14"/>
        <v>0</v>
      </c>
      <c r="R30">
        <f t="shared" si="14"/>
        <v>0</v>
      </c>
      <c r="S30">
        <f t="shared" si="14"/>
        <v>0</v>
      </c>
      <c r="T30">
        <f t="shared" si="14"/>
        <v>0</v>
      </c>
      <c r="V30">
        <f>SUM(K30:T30)</f>
        <v>115.92310975200888</v>
      </c>
    </row>
    <row r="31" spans="1:22">
      <c r="B31" s="3">
        <f>B30+0.025</f>
        <v>2.5000000000000001E-2</v>
      </c>
      <c r="C31">
        <f t="shared" ref="C31:C70" si="15">100*B31</f>
        <v>2.5</v>
      </c>
      <c r="D31">
        <f t="shared" ref="D31:D70" si="16">100-C31</f>
        <v>97.5</v>
      </c>
      <c r="E31">
        <f t="shared" ref="E31:E70" si="17">C31/$D$21*100</f>
        <v>2.3379141087745392</v>
      </c>
      <c r="F31">
        <f t="shared" ref="F31:F70" si="18">D31/$H$21*100</f>
        <v>108.15792536856843</v>
      </c>
      <c r="G31" s="3">
        <f t="shared" ref="G31:G70" si="19">E31+F31</f>
        <v>110.49583947734297</v>
      </c>
      <c r="I31" s="3">
        <f t="shared" ref="I31:I70" si="20">calcYield(E31,F31)</f>
        <v>5.820766091346741E-12</v>
      </c>
      <c r="K31">
        <f t="shared" ref="K31:T69" si="21">EXP(-$I31*K$27)*($E31*K$25+$F31*K$26)/100</f>
        <v>4.6758282175354694E-2</v>
      </c>
      <c r="L31">
        <f t="shared" si="14"/>
        <v>1.6691271626943014</v>
      </c>
      <c r="M31">
        <f t="shared" si="14"/>
        <v>4.675828217508253E-2</v>
      </c>
      <c r="N31">
        <f t="shared" si="14"/>
        <v>1.6691271626845858</v>
      </c>
      <c r="O31">
        <f t="shared" si="14"/>
        <v>4.6758282174810359E-2</v>
      </c>
      <c r="P31">
        <f t="shared" si="14"/>
        <v>109.8270525293546</v>
      </c>
      <c r="Q31">
        <f t="shared" si="14"/>
        <v>4.6758282174538195E-2</v>
      </c>
      <c r="R31">
        <f t="shared" si="14"/>
        <v>4.6758282174402109E-2</v>
      </c>
      <c r="S31">
        <f t="shared" si="14"/>
        <v>4.6758282174266023E-2</v>
      </c>
      <c r="T31">
        <f t="shared" si="14"/>
        <v>2.3846723908806271</v>
      </c>
      <c r="V31">
        <f t="shared" ref="V31:V70" si="22">SUM(K31:T31)</f>
        <v>115.83052893866257</v>
      </c>
    </row>
    <row r="32" spans="1:22">
      <c r="B32" s="3">
        <f t="shared" ref="B32:B70" si="23">B31+0.025</f>
        <v>0.05</v>
      </c>
      <c r="C32">
        <f t="shared" si="15"/>
        <v>5</v>
      </c>
      <c r="D32">
        <f t="shared" si="16"/>
        <v>95</v>
      </c>
      <c r="E32">
        <f t="shared" si="17"/>
        <v>4.6758282175490784</v>
      </c>
      <c r="F32">
        <f t="shared" si="18"/>
        <v>105.38464523091282</v>
      </c>
      <c r="G32" s="3">
        <f t="shared" si="19"/>
        <v>110.06047344846191</v>
      </c>
      <c r="I32" s="3">
        <f t="shared" si="20"/>
        <v>5.820766091346741E-12</v>
      </c>
      <c r="K32">
        <f t="shared" si="21"/>
        <v>9.3516564350709389E-2</v>
      </c>
      <c r="L32">
        <f t="shared" si="14"/>
        <v>1.6742862428049281</v>
      </c>
      <c r="M32">
        <f t="shared" si="14"/>
        <v>9.351656435016506E-2</v>
      </c>
      <c r="N32">
        <f t="shared" si="14"/>
        <v>1.6742862427951826</v>
      </c>
      <c r="O32">
        <f t="shared" si="14"/>
        <v>9.3516564349620718E-2</v>
      </c>
      <c r="P32">
        <f t="shared" si="14"/>
        <v>107.05893147185802</v>
      </c>
      <c r="Q32">
        <f t="shared" si="14"/>
        <v>9.3516564349076389E-2</v>
      </c>
      <c r="R32">
        <f t="shared" si="14"/>
        <v>9.3516564348804218E-2</v>
      </c>
      <c r="S32">
        <f t="shared" si="14"/>
        <v>9.3516564348532047E-2</v>
      </c>
      <c r="T32">
        <f t="shared" si="14"/>
        <v>4.7693447817612542</v>
      </c>
      <c r="V32">
        <f t="shared" si="22"/>
        <v>115.73794812531628</v>
      </c>
    </row>
    <row r="33" spans="2:22">
      <c r="B33" s="3">
        <f t="shared" si="23"/>
        <v>7.5000000000000011E-2</v>
      </c>
      <c r="C33">
        <f t="shared" si="15"/>
        <v>7.5000000000000009</v>
      </c>
      <c r="D33">
        <f t="shared" si="16"/>
        <v>92.5</v>
      </c>
      <c r="E33">
        <f t="shared" si="17"/>
        <v>7.0137423263236185</v>
      </c>
      <c r="F33">
        <f t="shared" si="18"/>
        <v>102.61136509325723</v>
      </c>
      <c r="G33" s="3">
        <f t="shared" si="19"/>
        <v>109.62510741958086</v>
      </c>
      <c r="I33" s="3">
        <f t="shared" si="20"/>
        <v>5.820766091346741E-12</v>
      </c>
      <c r="K33">
        <f t="shared" si="21"/>
        <v>0.14027484652606412</v>
      </c>
      <c r="L33">
        <f t="shared" si="14"/>
        <v>1.6794453229155553</v>
      </c>
      <c r="M33">
        <f t="shared" si="14"/>
        <v>0.1402748465252476</v>
      </c>
      <c r="N33">
        <f t="shared" si="14"/>
        <v>1.6794453229057797</v>
      </c>
      <c r="O33">
        <f t="shared" si="14"/>
        <v>0.14027484652443112</v>
      </c>
      <c r="P33">
        <f t="shared" si="14"/>
        <v>104.29081041436142</v>
      </c>
      <c r="Q33">
        <f t="shared" si="14"/>
        <v>0.14027484652361458</v>
      </c>
      <c r="R33">
        <f t="shared" si="14"/>
        <v>0.14027484652320635</v>
      </c>
      <c r="S33">
        <f t="shared" si="14"/>
        <v>0.14027484652279809</v>
      </c>
      <c r="T33">
        <f t="shared" si="14"/>
        <v>7.1540171726418817</v>
      </c>
      <c r="V33">
        <f t="shared" si="22"/>
        <v>115.64536731197001</v>
      </c>
    </row>
    <row r="34" spans="2:22">
      <c r="B34" s="3">
        <f t="shared" si="23"/>
        <v>0.1</v>
      </c>
      <c r="C34">
        <f t="shared" si="15"/>
        <v>10</v>
      </c>
      <c r="D34">
        <f t="shared" si="16"/>
        <v>90</v>
      </c>
      <c r="E34">
        <f t="shared" si="17"/>
        <v>9.3516564350981568</v>
      </c>
      <c r="F34">
        <f t="shared" si="18"/>
        <v>99.83808495560163</v>
      </c>
      <c r="G34" s="3">
        <f t="shared" si="19"/>
        <v>109.18974139069979</v>
      </c>
      <c r="I34" s="3">
        <f t="shared" si="20"/>
        <v>5.820766091346741E-12</v>
      </c>
      <c r="K34">
        <f t="shared" si="21"/>
        <v>0.18703312870141878</v>
      </c>
      <c r="L34">
        <f t="shared" si="14"/>
        <v>1.684604403026182</v>
      </c>
      <c r="M34">
        <f t="shared" si="14"/>
        <v>0.18703312870033012</v>
      </c>
      <c r="N34">
        <f t="shared" si="14"/>
        <v>1.6846044030163763</v>
      </c>
      <c r="O34">
        <f t="shared" si="14"/>
        <v>0.18703312869924144</v>
      </c>
      <c r="P34">
        <f t="shared" si="14"/>
        <v>101.52268935686479</v>
      </c>
      <c r="Q34">
        <f t="shared" si="14"/>
        <v>0.18703312869815278</v>
      </c>
      <c r="R34">
        <f t="shared" si="14"/>
        <v>0.18703312869760844</v>
      </c>
      <c r="S34">
        <f t="shared" si="14"/>
        <v>0.18703312869706409</v>
      </c>
      <c r="T34">
        <f t="shared" si="14"/>
        <v>9.5386895635225084</v>
      </c>
      <c r="V34">
        <f t="shared" si="22"/>
        <v>115.55278649862366</v>
      </c>
    </row>
    <row r="35" spans="2:22">
      <c r="B35" s="3">
        <f t="shared" si="23"/>
        <v>0.125</v>
      </c>
      <c r="C35">
        <f t="shared" si="15"/>
        <v>12.5</v>
      </c>
      <c r="D35">
        <f t="shared" si="16"/>
        <v>87.5</v>
      </c>
      <c r="E35">
        <f t="shared" si="17"/>
        <v>11.689570543872696</v>
      </c>
      <c r="F35">
        <f t="shared" si="18"/>
        <v>97.064804817946026</v>
      </c>
      <c r="G35" s="3">
        <f t="shared" si="19"/>
        <v>108.75437536181872</v>
      </c>
      <c r="I35" s="3">
        <f t="shared" si="20"/>
        <v>5.820766091346741E-12</v>
      </c>
      <c r="K35">
        <f t="shared" si="21"/>
        <v>0.23379141087677349</v>
      </c>
      <c r="L35">
        <f t="shared" si="14"/>
        <v>1.6897634831368087</v>
      </c>
      <c r="M35">
        <f t="shared" si="14"/>
        <v>0.23379141087541266</v>
      </c>
      <c r="N35">
        <f t="shared" si="14"/>
        <v>1.6897634831269728</v>
      </c>
      <c r="O35">
        <f t="shared" si="14"/>
        <v>0.23379141087405181</v>
      </c>
      <c r="P35">
        <f t="shared" si="14"/>
        <v>98.754568299368202</v>
      </c>
      <c r="Q35">
        <f t="shared" si="14"/>
        <v>0.23379141087269098</v>
      </c>
      <c r="R35">
        <f t="shared" si="14"/>
        <v>0.23379141087201055</v>
      </c>
      <c r="S35">
        <f t="shared" si="14"/>
        <v>0.2337914108713301</v>
      </c>
      <c r="T35">
        <f t="shared" si="14"/>
        <v>11.923361954403136</v>
      </c>
      <c r="V35">
        <f t="shared" si="22"/>
        <v>115.4602056852774</v>
      </c>
    </row>
    <row r="36" spans="2:22">
      <c r="B36" s="3">
        <f t="shared" si="23"/>
        <v>0.15</v>
      </c>
      <c r="C36">
        <f t="shared" si="15"/>
        <v>15</v>
      </c>
      <c r="D36">
        <f t="shared" si="16"/>
        <v>85</v>
      </c>
      <c r="E36">
        <f t="shared" si="17"/>
        <v>14.027484652647235</v>
      </c>
      <c r="F36">
        <f t="shared" si="18"/>
        <v>94.291524680290422</v>
      </c>
      <c r="G36" s="3">
        <f t="shared" si="19"/>
        <v>108.31900933293765</v>
      </c>
      <c r="I36" s="3">
        <f t="shared" si="20"/>
        <v>5.820766091346741E-12</v>
      </c>
      <c r="K36">
        <f t="shared" si="21"/>
        <v>0.28054969305212824</v>
      </c>
      <c r="L36">
        <f t="shared" si="14"/>
        <v>1.6949225632474352</v>
      </c>
      <c r="M36">
        <f t="shared" si="14"/>
        <v>0.28054969305049515</v>
      </c>
      <c r="N36">
        <f t="shared" si="14"/>
        <v>1.6949225632375695</v>
      </c>
      <c r="O36">
        <f t="shared" si="14"/>
        <v>0.28054969304886218</v>
      </c>
      <c r="P36">
        <f t="shared" si="14"/>
        <v>95.986447241871574</v>
      </c>
      <c r="Q36">
        <f t="shared" si="14"/>
        <v>0.28054969304722915</v>
      </c>
      <c r="R36">
        <f t="shared" si="14"/>
        <v>0.28054969304641264</v>
      </c>
      <c r="S36">
        <f t="shared" si="14"/>
        <v>0.28054969304559613</v>
      </c>
      <c r="T36">
        <f t="shared" si="14"/>
        <v>14.308034345283762</v>
      </c>
      <c r="V36">
        <f t="shared" si="22"/>
        <v>115.36762487193107</v>
      </c>
    </row>
    <row r="37" spans="2:22">
      <c r="B37" s="3">
        <f t="shared" si="23"/>
        <v>0.17499999999999999</v>
      </c>
      <c r="C37">
        <f t="shared" si="15"/>
        <v>17.5</v>
      </c>
      <c r="D37">
        <f t="shared" si="16"/>
        <v>82.5</v>
      </c>
      <c r="E37">
        <f t="shared" si="17"/>
        <v>16.365398761421773</v>
      </c>
      <c r="F37">
        <f t="shared" si="18"/>
        <v>91.518244542634818</v>
      </c>
      <c r="G37" s="3">
        <f t="shared" si="19"/>
        <v>107.88364330405659</v>
      </c>
      <c r="I37" s="3">
        <f t="shared" si="20"/>
        <v>5.820766091346741E-12</v>
      </c>
      <c r="K37">
        <f t="shared" si="21"/>
        <v>0.32730797522748289</v>
      </c>
      <c r="L37">
        <f t="shared" si="14"/>
        <v>1.7000816433580619</v>
      </c>
      <c r="M37">
        <f t="shared" si="14"/>
        <v>0.32730797522557764</v>
      </c>
      <c r="N37">
        <f t="shared" si="14"/>
        <v>1.700081643348166</v>
      </c>
      <c r="O37">
        <f t="shared" si="14"/>
        <v>0.3273079752236725</v>
      </c>
      <c r="P37">
        <f t="shared" si="14"/>
        <v>93.218326184374988</v>
      </c>
      <c r="Q37">
        <f t="shared" si="14"/>
        <v>0.3273079752217673</v>
      </c>
      <c r="R37">
        <f t="shared" si="14"/>
        <v>0.32730797522081473</v>
      </c>
      <c r="S37">
        <f t="shared" si="14"/>
        <v>0.3273079752198621</v>
      </c>
      <c r="T37">
        <f t="shared" si="14"/>
        <v>16.692706736164386</v>
      </c>
      <c r="V37">
        <f t="shared" si="22"/>
        <v>115.27504405858478</v>
      </c>
    </row>
    <row r="38" spans="2:22">
      <c r="B38" s="3">
        <f t="shared" si="23"/>
        <v>0.19999999999999998</v>
      </c>
      <c r="C38">
        <f t="shared" si="15"/>
        <v>20</v>
      </c>
      <c r="D38">
        <f t="shared" si="16"/>
        <v>80</v>
      </c>
      <c r="E38">
        <f t="shared" si="17"/>
        <v>18.703312870196314</v>
      </c>
      <c r="F38">
        <f t="shared" si="18"/>
        <v>88.744964404979214</v>
      </c>
      <c r="G38" s="3">
        <f t="shared" si="19"/>
        <v>107.44827727517553</v>
      </c>
      <c r="I38" s="3">
        <f t="shared" si="20"/>
        <v>5.820766091346741E-12</v>
      </c>
      <c r="K38">
        <f t="shared" si="21"/>
        <v>0.37406625740283755</v>
      </c>
      <c r="L38">
        <f t="shared" si="14"/>
        <v>1.7052407234686888</v>
      </c>
      <c r="M38">
        <f t="shared" si="14"/>
        <v>0.37406625740066024</v>
      </c>
      <c r="N38">
        <f t="shared" si="14"/>
        <v>1.7052407234587628</v>
      </c>
      <c r="O38">
        <f t="shared" si="14"/>
        <v>0.37406625739848287</v>
      </c>
      <c r="P38">
        <f t="shared" si="14"/>
        <v>90.450205126878359</v>
      </c>
      <c r="Q38">
        <f t="shared" si="14"/>
        <v>0.37406625739630556</v>
      </c>
      <c r="R38">
        <f t="shared" si="14"/>
        <v>0.37406625739521687</v>
      </c>
      <c r="S38">
        <f t="shared" si="14"/>
        <v>0.37406625739412819</v>
      </c>
      <c r="T38">
        <f t="shared" si="14"/>
        <v>19.077379127045017</v>
      </c>
      <c r="V38">
        <f t="shared" si="22"/>
        <v>115.18246324523847</v>
      </c>
    </row>
    <row r="39" spans="2:22">
      <c r="B39" s="3">
        <f t="shared" si="23"/>
        <v>0.22499999999999998</v>
      </c>
      <c r="C39">
        <f t="shared" si="15"/>
        <v>22.499999999999996</v>
      </c>
      <c r="D39">
        <f t="shared" si="16"/>
        <v>77.5</v>
      </c>
      <c r="E39">
        <f t="shared" si="17"/>
        <v>21.041226978970847</v>
      </c>
      <c r="F39">
        <f t="shared" si="18"/>
        <v>85.971684267323624</v>
      </c>
      <c r="G39" s="3">
        <f t="shared" si="19"/>
        <v>107.01291124629446</v>
      </c>
      <c r="I39" s="3">
        <f t="shared" si="20"/>
        <v>5.820766091346741E-12</v>
      </c>
      <c r="K39">
        <f t="shared" si="21"/>
        <v>0.42082453957819221</v>
      </c>
      <c r="L39">
        <f t="shared" si="14"/>
        <v>1.7103998035793158</v>
      </c>
      <c r="M39">
        <f t="shared" si="14"/>
        <v>0.42082453957574267</v>
      </c>
      <c r="N39">
        <f t="shared" si="14"/>
        <v>1.7103998035693599</v>
      </c>
      <c r="O39">
        <f t="shared" si="14"/>
        <v>0.42082453957329313</v>
      </c>
      <c r="P39">
        <f t="shared" si="14"/>
        <v>87.682084069381759</v>
      </c>
      <c r="Q39">
        <f t="shared" si="14"/>
        <v>0.42082453957084359</v>
      </c>
      <c r="R39">
        <f t="shared" si="14"/>
        <v>0.42082453956961885</v>
      </c>
      <c r="S39">
        <f t="shared" si="14"/>
        <v>0.42082453956839411</v>
      </c>
      <c r="T39">
        <f t="shared" si="14"/>
        <v>21.462051517925637</v>
      </c>
      <c r="V39">
        <f t="shared" si="22"/>
        <v>115.08988243189216</v>
      </c>
    </row>
    <row r="40" spans="2:22">
      <c r="B40" s="3">
        <f t="shared" si="23"/>
        <v>0.24999999999999997</v>
      </c>
      <c r="C40">
        <f t="shared" si="15"/>
        <v>24.999999999999996</v>
      </c>
      <c r="D40">
        <f t="shared" si="16"/>
        <v>75</v>
      </c>
      <c r="E40">
        <f t="shared" si="17"/>
        <v>23.379141087745385</v>
      </c>
      <c r="F40">
        <f t="shared" si="18"/>
        <v>83.19840412966802</v>
      </c>
      <c r="G40" s="3">
        <f t="shared" si="19"/>
        <v>106.5775452174134</v>
      </c>
      <c r="I40" s="3">
        <f t="shared" si="20"/>
        <v>5.820766091346741E-12</v>
      </c>
      <c r="K40">
        <f t="shared" si="21"/>
        <v>0.46758282175354687</v>
      </c>
      <c r="L40">
        <f t="shared" si="14"/>
        <v>1.715558883689942</v>
      </c>
      <c r="M40">
        <f t="shared" si="14"/>
        <v>0.46758282175082522</v>
      </c>
      <c r="N40">
        <f t="shared" si="14"/>
        <v>1.715558883679956</v>
      </c>
      <c r="O40">
        <f t="shared" si="14"/>
        <v>0.46758282174810345</v>
      </c>
      <c r="P40">
        <f t="shared" si="14"/>
        <v>84.913963011885173</v>
      </c>
      <c r="Q40">
        <f t="shared" si="14"/>
        <v>0.46758282174538179</v>
      </c>
      <c r="R40">
        <f t="shared" si="14"/>
        <v>0.46758282174402099</v>
      </c>
      <c r="S40">
        <f t="shared" si="14"/>
        <v>0.46758282174266008</v>
      </c>
      <c r="T40">
        <f t="shared" si="14"/>
        <v>23.846723908806261</v>
      </c>
      <c r="V40">
        <f t="shared" si="22"/>
        <v>114.99730161854586</v>
      </c>
    </row>
    <row r="41" spans="2:22">
      <c r="B41" s="3">
        <f t="shared" si="23"/>
        <v>0.27499999999999997</v>
      </c>
      <c r="C41">
        <f t="shared" si="15"/>
        <v>27.499999999999996</v>
      </c>
      <c r="D41">
        <f t="shared" si="16"/>
        <v>72.5</v>
      </c>
      <c r="E41">
        <f t="shared" si="17"/>
        <v>25.717055196519929</v>
      </c>
      <c r="F41">
        <f t="shared" si="18"/>
        <v>80.425123992012416</v>
      </c>
      <c r="G41" s="3">
        <f t="shared" si="19"/>
        <v>106.14217918853234</v>
      </c>
      <c r="I41" s="3">
        <f t="shared" si="20"/>
        <v>5.820766091346741E-12</v>
      </c>
      <c r="K41">
        <f t="shared" si="21"/>
        <v>0.51434110392890164</v>
      </c>
      <c r="L41">
        <f t="shared" si="14"/>
        <v>1.7207179638005692</v>
      </c>
      <c r="M41">
        <f t="shared" si="14"/>
        <v>0.51434110392590782</v>
      </c>
      <c r="N41">
        <f t="shared" si="14"/>
        <v>1.7207179637905532</v>
      </c>
      <c r="O41">
        <f t="shared" si="14"/>
        <v>0.51434110392291399</v>
      </c>
      <c r="P41">
        <f t="shared" si="14"/>
        <v>82.145841954388544</v>
      </c>
      <c r="Q41">
        <f t="shared" si="14"/>
        <v>0.51434110391992005</v>
      </c>
      <c r="R41">
        <f t="shared" si="14"/>
        <v>0.51434110391842314</v>
      </c>
      <c r="S41">
        <f t="shared" si="14"/>
        <v>0.51434110391692622</v>
      </c>
      <c r="T41">
        <f t="shared" si="14"/>
        <v>26.231396299686892</v>
      </c>
      <c r="V41">
        <f t="shared" si="22"/>
        <v>114.90472080519955</v>
      </c>
    </row>
    <row r="42" spans="2:22">
      <c r="B42" s="3">
        <f t="shared" si="23"/>
        <v>0.3</v>
      </c>
      <c r="C42">
        <f t="shared" si="15"/>
        <v>30</v>
      </c>
      <c r="D42">
        <f t="shared" si="16"/>
        <v>70</v>
      </c>
      <c r="E42">
        <f t="shared" si="17"/>
        <v>28.05496930529447</v>
      </c>
      <c r="F42">
        <f t="shared" si="18"/>
        <v>77.651843854356812</v>
      </c>
      <c r="G42" s="3">
        <f t="shared" si="19"/>
        <v>105.70681315965129</v>
      </c>
      <c r="I42" s="3">
        <f t="shared" si="20"/>
        <v>5.820766091346741E-12</v>
      </c>
      <c r="K42">
        <f t="shared" si="21"/>
        <v>0.56109938610425647</v>
      </c>
      <c r="L42">
        <f t="shared" si="14"/>
        <v>1.7258770439111959</v>
      </c>
      <c r="M42">
        <f t="shared" si="14"/>
        <v>0.5610993861009903</v>
      </c>
      <c r="N42">
        <f t="shared" si="14"/>
        <v>1.7258770439011499</v>
      </c>
      <c r="O42">
        <f t="shared" si="14"/>
        <v>0.56109938609772436</v>
      </c>
      <c r="P42">
        <f t="shared" si="14"/>
        <v>79.377720896891944</v>
      </c>
      <c r="Q42">
        <f t="shared" si="14"/>
        <v>0.56109938609445831</v>
      </c>
      <c r="R42">
        <f t="shared" si="14"/>
        <v>0.56109938609282528</v>
      </c>
      <c r="S42">
        <f t="shared" si="14"/>
        <v>0.56109938609119225</v>
      </c>
      <c r="T42">
        <f t="shared" si="14"/>
        <v>28.616068690567523</v>
      </c>
      <c r="V42">
        <f t="shared" si="22"/>
        <v>114.81213999185326</v>
      </c>
    </row>
    <row r="43" spans="2:22">
      <c r="B43" s="3">
        <f t="shared" si="23"/>
        <v>0.32500000000000001</v>
      </c>
      <c r="C43">
        <f t="shared" si="15"/>
        <v>32.5</v>
      </c>
      <c r="D43">
        <f t="shared" si="16"/>
        <v>67.5</v>
      </c>
      <c r="E43">
        <f t="shared" si="17"/>
        <v>30.392883414069004</v>
      </c>
      <c r="F43">
        <f t="shared" si="18"/>
        <v>74.878563716701223</v>
      </c>
      <c r="G43" s="3">
        <f t="shared" si="19"/>
        <v>105.27144713077023</v>
      </c>
      <c r="I43" s="3">
        <f t="shared" si="20"/>
        <v>5.820766091346741E-12</v>
      </c>
      <c r="K43">
        <f t="shared" si="21"/>
        <v>0.60785766827961107</v>
      </c>
      <c r="L43">
        <f t="shared" si="14"/>
        <v>1.7310361240218226</v>
      </c>
      <c r="M43">
        <f t="shared" si="14"/>
        <v>0.60785766827607279</v>
      </c>
      <c r="N43">
        <f t="shared" si="14"/>
        <v>1.7310361240117464</v>
      </c>
      <c r="O43">
        <f t="shared" si="14"/>
        <v>0.60785766827253462</v>
      </c>
      <c r="P43">
        <f t="shared" si="14"/>
        <v>76.609599839395344</v>
      </c>
      <c r="Q43">
        <f t="shared" si="14"/>
        <v>0.60785766826899634</v>
      </c>
      <c r="R43">
        <f t="shared" si="14"/>
        <v>0.60785766826722731</v>
      </c>
      <c r="S43">
        <f t="shared" si="14"/>
        <v>0.60785766826545817</v>
      </c>
      <c r="T43">
        <f t="shared" si="14"/>
        <v>31.00074108144814</v>
      </c>
      <c r="V43">
        <f t="shared" si="22"/>
        <v>114.71955917850694</v>
      </c>
    </row>
    <row r="44" spans="2:22">
      <c r="B44" s="3">
        <f t="shared" si="23"/>
        <v>0.35000000000000003</v>
      </c>
      <c r="C44">
        <f t="shared" si="15"/>
        <v>35</v>
      </c>
      <c r="D44">
        <f t="shared" si="16"/>
        <v>65</v>
      </c>
      <c r="E44">
        <f t="shared" si="17"/>
        <v>32.730797522843545</v>
      </c>
      <c r="F44">
        <f t="shared" si="18"/>
        <v>72.105283579045619</v>
      </c>
      <c r="G44" s="3">
        <f t="shared" si="19"/>
        <v>104.83608110188916</v>
      </c>
      <c r="I44" s="3">
        <f t="shared" si="20"/>
        <v>5.820766091346741E-12</v>
      </c>
      <c r="K44">
        <f t="shared" si="21"/>
        <v>0.65461595045496579</v>
      </c>
      <c r="L44">
        <f t="shared" si="14"/>
        <v>1.7361952041324493</v>
      </c>
      <c r="M44">
        <f t="shared" si="14"/>
        <v>0.65461595045115528</v>
      </c>
      <c r="N44">
        <f t="shared" si="14"/>
        <v>1.7361952041223432</v>
      </c>
      <c r="O44">
        <f t="shared" si="14"/>
        <v>0.654615950447345</v>
      </c>
      <c r="P44">
        <f t="shared" si="14"/>
        <v>73.841478781898743</v>
      </c>
      <c r="Q44">
        <f t="shared" si="14"/>
        <v>0.6546159504435346</v>
      </c>
      <c r="R44">
        <f t="shared" si="14"/>
        <v>0.65461595044162946</v>
      </c>
      <c r="S44">
        <f t="shared" si="14"/>
        <v>0.6546159504397242</v>
      </c>
      <c r="T44">
        <f t="shared" si="14"/>
        <v>33.385413472328771</v>
      </c>
      <c r="V44">
        <f t="shared" si="22"/>
        <v>114.62697836516065</v>
      </c>
    </row>
    <row r="45" spans="2:22">
      <c r="B45" s="3">
        <f t="shared" si="23"/>
        <v>0.37500000000000006</v>
      </c>
      <c r="C45">
        <f t="shared" si="15"/>
        <v>37.500000000000007</v>
      </c>
      <c r="D45">
        <f t="shared" si="16"/>
        <v>62.499999999999993</v>
      </c>
      <c r="E45">
        <f t="shared" si="17"/>
        <v>35.068711631618093</v>
      </c>
      <c r="F45">
        <f t="shared" si="18"/>
        <v>69.332003441390015</v>
      </c>
      <c r="G45" s="3">
        <f t="shared" si="19"/>
        <v>104.40071507300812</v>
      </c>
      <c r="I45" s="3">
        <f t="shared" si="20"/>
        <v>5.820766091346741E-12</v>
      </c>
      <c r="K45">
        <f t="shared" si="21"/>
        <v>0.70137423263032062</v>
      </c>
      <c r="L45">
        <f t="shared" si="14"/>
        <v>1.741354284243076</v>
      </c>
      <c r="M45">
        <f t="shared" si="14"/>
        <v>0.7013742326262381</v>
      </c>
      <c r="N45">
        <f t="shared" si="14"/>
        <v>1.7413542842329399</v>
      </c>
      <c r="O45">
        <f t="shared" si="14"/>
        <v>0.70137423262215548</v>
      </c>
      <c r="P45">
        <f t="shared" si="14"/>
        <v>71.073357724402115</v>
      </c>
      <c r="Q45">
        <f t="shared" si="14"/>
        <v>0.70137423261807297</v>
      </c>
      <c r="R45">
        <f t="shared" si="14"/>
        <v>0.70137423261603171</v>
      </c>
      <c r="S45">
        <f t="shared" si="14"/>
        <v>0.70137423261399034</v>
      </c>
      <c r="T45">
        <f t="shared" si="14"/>
        <v>35.770085863209403</v>
      </c>
      <c r="V45">
        <f t="shared" si="22"/>
        <v>114.53439755181435</v>
      </c>
    </row>
    <row r="46" spans="2:22">
      <c r="B46" s="3">
        <f t="shared" si="23"/>
        <v>0.40000000000000008</v>
      </c>
      <c r="C46">
        <f t="shared" si="15"/>
        <v>40.000000000000007</v>
      </c>
      <c r="D46">
        <f t="shared" si="16"/>
        <v>59.999999999999993</v>
      </c>
      <c r="E46">
        <f t="shared" si="17"/>
        <v>37.406625740392627</v>
      </c>
      <c r="F46">
        <f t="shared" si="18"/>
        <v>66.558723303734411</v>
      </c>
      <c r="G46" s="3">
        <f t="shared" si="19"/>
        <v>103.96534904412704</v>
      </c>
      <c r="I46" s="3">
        <f t="shared" si="20"/>
        <v>5.820766091346741E-12</v>
      </c>
      <c r="K46">
        <f t="shared" si="21"/>
        <v>0.74813251480567511</v>
      </c>
      <c r="L46">
        <f t="shared" si="21"/>
        <v>1.7465133643537027</v>
      </c>
      <c r="M46">
        <f t="shared" si="21"/>
        <v>0.74813251480132048</v>
      </c>
      <c r="N46">
        <f t="shared" si="21"/>
        <v>1.7465133643435369</v>
      </c>
      <c r="O46">
        <f t="shared" si="21"/>
        <v>0.74813251479696574</v>
      </c>
      <c r="P46">
        <f t="shared" si="21"/>
        <v>68.305236666905515</v>
      </c>
      <c r="Q46">
        <f t="shared" si="21"/>
        <v>0.74813251479261111</v>
      </c>
      <c r="R46">
        <f t="shared" si="21"/>
        <v>0.74813251479043374</v>
      </c>
      <c r="S46">
        <f t="shared" si="21"/>
        <v>0.74813251478825638</v>
      </c>
      <c r="T46">
        <f t="shared" si="21"/>
        <v>38.154758254090034</v>
      </c>
      <c r="V46">
        <f t="shared" si="22"/>
        <v>114.44181673846805</v>
      </c>
    </row>
    <row r="47" spans="2:22">
      <c r="B47" s="3">
        <f t="shared" si="23"/>
        <v>0.4250000000000001</v>
      </c>
      <c r="C47">
        <f t="shared" si="15"/>
        <v>42.500000000000007</v>
      </c>
      <c r="D47">
        <f t="shared" si="16"/>
        <v>57.499999999999993</v>
      </c>
      <c r="E47">
        <f t="shared" si="17"/>
        <v>39.744539849167168</v>
      </c>
      <c r="F47">
        <f t="shared" si="18"/>
        <v>63.785443166078807</v>
      </c>
      <c r="G47" s="3">
        <f t="shared" si="19"/>
        <v>103.52998301524597</v>
      </c>
      <c r="I47" s="3">
        <f t="shared" si="20"/>
        <v>5.820766091346741E-12</v>
      </c>
      <c r="K47">
        <f t="shared" si="21"/>
        <v>0.79489079698102993</v>
      </c>
      <c r="L47">
        <f t="shared" si="21"/>
        <v>1.7516724444643297</v>
      </c>
      <c r="M47">
        <f t="shared" si="21"/>
        <v>0.79489079697640308</v>
      </c>
      <c r="N47">
        <f t="shared" si="21"/>
        <v>1.7516724444541334</v>
      </c>
      <c r="O47">
        <f t="shared" si="21"/>
        <v>0.79489079697177611</v>
      </c>
      <c r="P47">
        <f t="shared" si="21"/>
        <v>65.537115609408914</v>
      </c>
      <c r="Q47">
        <f t="shared" si="21"/>
        <v>0.79489079696714926</v>
      </c>
      <c r="R47">
        <f t="shared" si="21"/>
        <v>0.79489079696483589</v>
      </c>
      <c r="S47">
        <f t="shared" si="21"/>
        <v>0.79489079696252229</v>
      </c>
      <c r="T47">
        <f t="shared" si="21"/>
        <v>40.539430644970665</v>
      </c>
      <c r="V47">
        <f t="shared" si="22"/>
        <v>114.34923592512176</v>
      </c>
    </row>
    <row r="48" spans="2:22">
      <c r="B48" s="3">
        <f t="shared" si="23"/>
        <v>0.45000000000000012</v>
      </c>
      <c r="C48">
        <f t="shared" si="15"/>
        <v>45.000000000000014</v>
      </c>
      <c r="D48">
        <f t="shared" si="16"/>
        <v>54.999999999999986</v>
      </c>
      <c r="E48">
        <f t="shared" si="17"/>
        <v>42.082453957941716</v>
      </c>
      <c r="F48">
        <f t="shared" si="18"/>
        <v>61.012163028423195</v>
      </c>
      <c r="G48" s="3">
        <f t="shared" si="19"/>
        <v>103.09461698636491</v>
      </c>
      <c r="I48" s="3">
        <f t="shared" si="20"/>
        <v>5.820766091346741E-12</v>
      </c>
      <c r="K48">
        <f t="shared" si="21"/>
        <v>0.84164907915638476</v>
      </c>
      <c r="L48">
        <f t="shared" si="21"/>
        <v>1.7568315245749562</v>
      </c>
      <c r="M48">
        <f t="shared" si="21"/>
        <v>0.84164907915148579</v>
      </c>
      <c r="N48">
        <f t="shared" si="21"/>
        <v>1.7568315245647301</v>
      </c>
      <c r="O48">
        <f t="shared" si="21"/>
        <v>0.84164907914658671</v>
      </c>
      <c r="P48">
        <f t="shared" si="21"/>
        <v>62.768994551912293</v>
      </c>
      <c r="Q48">
        <f t="shared" si="21"/>
        <v>0.84164907914168763</v>
      </c>
      <c r="R48">
        <f t="shared" si="21"/>
        <v>0.84164907913923814</v>
      </c>
      <c r="S48">
        <f t="shared" si="21"/>
        <v>0.84164907913678855</v>
      </c>
      <c r="T48">
        <f t="shared" si="21"/>
        <v>42.924103035851296</v>
      </c>
      <c r="V48">
        <f t="shared" si="22"/>
        <v>114.25665511177544</v>
      </c>
    </row>
    <row r="49" spans="2:22">
      <c r="B49" s="3">
        <f t="shared" si="23"/>
        <v>0.47500000000000014</v>
      </c>
      <c r="C49">
        <f t="shared" si="15"/>
        <v>47.500000000000014</v>
      </c>
      <c r="D49">
        <f t="shared" si="16"/>
        <v>52.499999999999986</v>
      </c>
      <c r="E49">
        <f t="shared" si="17"/>
        <v>44.42036806671625</v>
      </c>
      <c r="F49">
        <f t="shared" si="18"/>
        <v>58.238882890767599</v>
      </c>
      <c r="G49" s="3">
        <f t="shared" si="19"/>
        <v>102.65925095748385</v>
      </c>
      <c r="I49" s="3">
        <f t="shared" si="20"/>
        <v>5.820766091346741E-12</v>
      </c>
      <c r="K49">
        <f t="shared" si="21"/>
        <v>0.88840736133173948</v>
      </c>
      <c r="L49">
        <f t="shared" si="21"/>
        <v>1.7619906046855829</v>
      </c>
      <c r="M49">
        <f t="shared" si="21"/>
        <v>0.88840736132656817</v>
      </c>
      <c r="N49">
        <f t="shared" si="21"/>
        <v>1.7619906046753269</v>
      </c>
      <c r="O49">
        <f t="shared" si="21"/>
        <v>0.88840736132139697</v>
      </c>
      <c r="P49">
        <f t="shared" si="21"/>
        <v>60.000873494415686</v>
      </c>
      <c r="Q49">
        <f t="shared" si="21"/>
        <v>0.88840736131622577</v>
      </c>
      <c r="R49">
        <f t="shared" si="21"/>
        <v>0.88840736131364006</v>
      </c>
      <c r="S49">
        <f t="shared" si="21"/>
        <v>0.88840736131105447</v>
      </c>
      <c r="T49">
        <f t="shared" si="21"/>
        <v>45.30877542673192</v>
      </c>
      <c r="V49">
        <f t="shared" si="22"/>
        <v>114.16407429842914</v>
      </c>
    </row>
    <row r="50" spans="2:22">
      <c r="B50" s="3">
        <f t="shared" si="23"/>
        <v>0.50000000000000011</v>
      </c>
      <c r="C50">
        <f t="shared" si="15"/>
        <v>50.000000000000014</v>
      </c>
      <c r="D50">
        <f t="shared" si="16"/>
        <v>49.999999999999986</v>
      </c>
      <c r="E50">
        <f t="shared" si="17"/>
        <v>46.758282175490798</v>
      </c>
      <c r="F50">
        <f t="shared" si="18"/>
        <v>55.465602753111995</v>
      </c>
      <c r="G50" s="3">
        <f t="shared" si="19"/>
        <v>102.22388492860279</v>
      </c>
      <c r="I50" s="3">
        <f t="shared" si="20"/>
        <v>5.820766091346741E-12</v>
      </c>
      <c r="K50">
        <f t="shared" si="21"/>
        <v>0.9351656435070943</v>
      </c>
      <c r="L50">
        <f t="shared" si="21"/>
        <v>1.7671496847962098</v>
      </c>
      <c r="M50">
        <f t="shared" si="21"/>
        <v>0.93516564350165099</v>
      </c>
      <c r="N50">
        <f t="shared" si="21"/>
        <v>1.7671496847859234</v>
      </c>
      <c r="O50">
        <f t="shared" si="21"/>
        <v>0.93516564349620745</v>
      </c>
      <c r="P50">
        <f t="shared" si="21"/>
        <v>57.232752436919071</v>
      </c>
      <c r="Q50">
        <f t="shared" si="21"/>
        <v>0.93516564349076414</v>
      </c>
      <c r="R50">
        <f t="shared" si="21"/>
        <v>0.93516564348804254</v>
      </c>
      <c r="S50">
        <f t="shared" si="21"/>
        <v>0.93516564348532072</v>
      </c>
      <c r="T50">
        <f t="shared" si="21"/>
        <v>47.693447817612551</v>
      </c>
      <c r="V50">
        <f t="shared" si="22"/>
        <v>114.07149348508284</v>
      </c>
    </row>
    <row r="51" spans="2:22">
      <c r="B51" s="3">
        <f t="shared" si="23"/>
        <v>0.52500000000000013</v>
      </c>
      <c r="C51">
        <f t="shared" si="15"/>
        <v>52.500000000000014</v>
      </c>
      <c r="D51">
        <f t="shared" si="16"/>
        <v>47.499999999999986</v>
      </c>
      <c r="E51">
        <f t="shared" si="17"/>
        <v>49.096196284265332</v>
      </c>
      <c r="F51">
        <f t="shared" si="18"/>
        <v>52.692322615456398</v>
      </c>
      <c r="G51" s="3">
        <f t="shared" si="19"/>
        <v>101.78851889972174</v>
      </c>
      <c r="I51" s="3">
        <f t="shared" si="20"/>
        <v>5.820766091346741E-12</v>
      </c>
      <c r="K51">
        <f t="shared" si="21"/>
        <v>0.98192392568244902</v>
      </c>
      <c r="L51">
        <f t="shared" si="21"/>
        <v>1.7723087649068363</v>
      </c>
      <c r="M51">
        <f t="shared" si="21"/>
        <v>0.98192392567673337</v>
      </c>
      <c r="N51">
        <f t="shared" si="21"/>
        <v>1.7723087648965201</v>
      </c>
      <c r="O51">
        <f t="shared" si="21"/>
        <v>0.98192392567101772</v>
      </c>
      <c r="P51">
        <f t="shared" si="21"/>
        <v>54.464631379422471</v>
      </c>
      <c r="Q51">
        <f t="shared" si="21"/>
        <v>0.98192392566530218</v>
      </c>
      <c r="R51">
        <f t="shared" si="21"/>
        <v>0.98192392566244446</v>
      </c>
      <c r="S51">
        <f t="shared" si="21"/>
        <v>0.98192392565958653</v>
      </c>
      <c r="T51">
        <f t="shared" si="21"/>
        <v>50.078120208493175</v>
      </c>
      <c r="V51">
        <f t="shared" si="22"/>
        <v>113.97891267173654</v>
      </c>
    </row>
    <row r="52" spans="2:22">
      <c r="B52" s="3">
        <f t="shared" si="23"/>
        <v>0.55000000000000016</v>
      </c>
      <c r="C52">
        <f t="shared" si="15"/>
        <v>55.000000000000014</v>
      </c>
      <c r="D52">
        <f t="shared" si="16"/>
        <v>44.999999999999986</v>
      </c>
      <c r="E52">
        <f t="shared" si="17"/>
        <v>51.43411039303988</v>
      </c>
      <c r="F52">
        <f t="shared" si="18"/>
        <v>49.919042477800794</v>
      </c>
      <c r="G52" s="3">
        <f t="shared" si="19"/>
        <v>101.35315287084067</v>
      </c>
      <c r="I52" s="3">
        <f t="shared" si="20"/>
        <v>5.820766091346741E-12</v>
      </c>
      <c r="K52">
        <f t="shared" si="21"/>
        <v>1.0286822078578037</v>
      </c>
      <c r="L52">
        <f t="shared" si="21"/>
        <v>1.777467845017463</v>
      </c>
      <c r="M52">
        <f t="shared" si="21"/>
        <v>1.0286822078518161</v>
      </c>
      <c r="N52">
        <f t="shared" si="21"/>
        <v>1.7774678450071171</v>
      </c>
      <c r="O52">
        <f t="shared" si="21"/>
        <v>1.0286822078458284</v>
      </c>
      <c r="P52">
        <f t="shared" si="21"/>
        <v>51.696510321925871</v>
      </c>
      <c r="Q52">
        <f t="shared" si="21"/>
        <v>1.0286822078398405</v>
      </c>
      <c r="R52">
        <f t="shared" si="21"/>
        <v>1.0286822078368467</v>
      </c>
      <c r="S52">
        <f t="shared" si="21"/>
        <v>1.0286822078338529</v>
      </c>
      <c r="T52">
        <f t="shared" si="21"/>
        <v>52.462792599373806</v>
      </c>
      <c r="V52">
        <f t="shared" si="22"/>
        <v>113.88633185839024</v>
      </c>
    </row>
    <row r="53" spans="2:22">
      <c r="B53" s="3">
        <f t="shared" si="23"/>
        <v>0.57500000000000018</v>
      </c>
      <c r="C53">
        <f t="shared" si="15"/>
        <v>57.500000000000014</v>
      </c>
      <c r="D53">
        <f t="shared" si="16"/>
        <v>42.499999999999986</v>
      </c>
      <c r="E53">
        <f t="shared" si="17"/>
        <v>53.772024501814407</v>
      </c>
      <c r="F53">
        <f t="shared" si="18"/>
        <v>47.145762340145197</v>
      </c>
      <c r="G53" s="3">
        <f t="shared" si="19"/>
        <v>100.91778684195961</v>
      </c>
      <c r="I53" s="3">
        <f t="shared" si="20"/>
        <v>5.820766091346741E-12</v>
      </c>
      <c r="K53">
        <f t="shared" si="21"/>
        <v>1.0754404900331582</v>
      </c>
      <c r="L53">
        <f t="shared" si="21"/>
        <v>1.78262692512809</v>
      </c>
      <c r="M53">
        <f t="shared" si="21"/>
        <v>1.0754404900268983</v>
      </c>
      <c r="N53">
        <f t="shared" si="21"/>
        <v>1.7826269251177136</v>
      </c>
      <c r="O53">
        <f t="shared" si="21"/>
        <v>1.0754404900206385</v>
      </c>
      <c r="P53">
        <f t="shared" si="21"/>
        <v>48.928389264429271</v>
      </c>
      <c r="Q53">
        <f t="shared" si="21"/>
        <v>1.0754404900143786</v>
      </c>
      <c r="R53">
        <f t="shared" si="21"/>
        <v>1.0754404900112486</v>
      </c>
      <c r="S53">
        <f t="shared" si="21"/>
        <v>1.0754404900081185</v>
      </c>
      <c r="T53">
        <f t="shared" si="21"/>
        <v>54.847464990254423</v>
      </c>
      <c r="V53">
        <f t="shared" si="22"/>
        <v>113.79375104504393</v>
      </c>
    </row>
    <row r="54" spans="2:22">
      <c r="B54" s="3">
        <f t="shared" si="23"/>
        <v>0.6000000000000002</v>
      </c>
      <c r="C54">
        <f t="shared" si="15"/>
        <v>60.000000000000021</v>
      </c>
      <c r="D54">
        <f t="shared" si="16"/>
        <v>39.999999999999979</v>
      </c>
      <c r="E54">
        <f t="shared" si="17"/>
        <v>56.109938610588962</v>
      </c>
      <c r="F54">
        <f t="shared" si="18"/>
        <v>44.372482202489586</v>
      </c>
      <c r="G54" s="3">
        <f t="shared" si="19"/>
        <v>100.48242081307855</v>
      </c>
      <c r="I54" s="3">
        <f t="shared" si="20"/>
        <v>5.820766091346741E-12</v>
      </c>
      <c r="K54">
        <f t="shared" si="21"/>
        <v>1.1221987722085134</v>
      </c>
      <c r="L54">
        <f t="shared" si="21"/>
        <v>1.7877860052387167</v>
      </c>
      <c r="M54">
        <f t="shared" si="21"/>
        <v>1.1221987722019811</v>
      </c>
      <c r="N54">
        <f t="shared" si="21"/>
        <v>1.7877860052283103</v>
      </c>
      <c r="O54">
        <f t="shared" si="21"/>
        <v>1.1221987721954492</v>
      </c>
      <c r="P54">
        <f t="shared" si="21"/>
        <v>46.160268206932649</v>
      </c>
      <c r="Q54">
        <f t="shared" si="21"/>
        <v>1.1221987721889171</v>
      </c>
      <c r="R54">
        <f t="shared" si="21"/>
        <v>1.122198772185651</v>
      </c>
      <c r="S54">
        <f t="shared" si="21"/>
        <v>1.122198772182385</v>
      </c>
      <c r="T54">
        <f t="shared" si="21"/>
        <v>57.232137381135061</v>
      </c>
      <c r="V54">
        <f t="shared" si="22"/>
        <v>113.70117023169763</v>
      </c>
    </row>
    <row r="55" spans="2:22">
      <c r="B55" s="3">
        <f t="shared" si="23"/>
        <v>0.62500000000000022</v>
      </c>
      <c r="C55">
        <f t="shared" si="15"/>
        <v>62.500000000000021</v>
      </c>
      <c r="D55">
        <f t="shared" si="16"/>
        <v>37.499999999999979</v>
      </c>
      <c r="E55">
        <f t="shared" si="17"/>
        <v>58.447852719363489</v>
      </c>
      <c r="F55">
        <f t="shared" si="18"/>
        <v>41.599202064833982</v>
      </c>
      <c r="G55" s="3">
        <f t="shared" si="19"/>
        <v>100.04705478419747</v>
      </c>
      <c r="I55" s="3">
        <f t="shared" si="20"/>
        <v>5.820766091346741E-12</v>
      </c>
      <c r="K55">
        <f t="shared" si="21"/>
        <v>1.1689570543838677</v>
      </c>
      <c r="L55">
        <f t="shared" si="21"/>
        <v>1.7929450853493432</v>
      </c>
      <c r="M55">
        <f t="shared" si="21"/>
        <v>1.1689570543770633</v>
      </c>
      <c r="N55">
        <f t="shared" si="21"/>
        <v>1.7929450853389071</v>
      </c>
      <c r="O55">
        <f t="shared" si="21"/>
        <v>1.1689570543702592</v>
      </c>
      <c r="P55">
        <f t="shared" si="21"/>
        <v>43.392147149436042</v>
      </c>
      <c r="Q55">
        <f t="shared" si="21"/>
        <v>1.1689570543634549</v>
      </c>
      <c r="R55">
        <f t="shared" si="21"/>
        <v>1.1689570543600529</v>
      </c>
      <c r="S55">
        <f t="shared" si="21"/>
        <v>1.1689570543566505</v>
      </c>
      <c r="T55">
        <f t="shared" si="21"/>
        <v>59.616809772015678</v>
      </c>
      <c r="V55">
        <f t="shared" si="22"/>
        <v>113.60858941835131</v>
      </c>
    </row>
    <row r="56" spans="2:22">
      <c r="B56" s="3">
        <f t="shared" si="23"/>
        <v>0.65000000000000024</v>
      </c>
      <c r="C56">
        <f t="shared" si="15"/>
        <v>65.000000000000028</v>
      </c>
      <c r="D56">
        <f t="shared" si="16"/>
        <v>34.999999999999972</v>
      </c>
      <c r="E56">
        <f t="shared" si="17"/>
        <v>60.785766828138044</v>
      </c>
      <c r="F56">
        <f t="shared" si="18"/>
        <v>38.825921927178378</v>
      </c>
      <c r="G56" s="3">
        <f t="shared" si="19"/>
        <v>99.611688755316422</v>
      </c>
      <c r="I56" s="3">
        <f t="shared" si="20"/>
        <v>5.820766091346741E-12</v>
      </c>
      <c r="K56">
        <f t="shared" si="21"/>
        <v>1.2157153365592228</v>
      </c>
      <c r="L56">
        <f t="shared" si="21"/>
        <v>1.7981041654599701</v>
      </c>
      <c r="M56">
        <f t="shared" si="21"/>
        <v>1.2157153365521465</v>
      </c>
      <c r="N56">
        <f t="shared" si="21"/>
        <v>1.7981041654495036</v>
      </c>
      <c r="O56">
        <f t="shared" si="21"/>
        <v>1.2157153365450699</v>
      </c>
      <c r="P56">
        <f t="shared" si="21"/>
        <v>40.624026091939427</v>
      </c>
      <c r="Q56">
        <f t="shared" si="21"/>
        <v>1.2157153365379936</v>
      </c>
      <c r="R56">
        <f t="shared" si="21"/>
        <v>1.2157153365344553</v>
      </c>
      <c r="S56">
        <f t="shared" si="21"/>
        <v>1.215715336530917</v>
      </c>
      <c r="T56">
        <f t="shared" si="21"/>
        <v>62.001482162896316</v>
      </c>
      <c r="V56">
        <f t="shared" si="22"/>
        <v>113.51600860500503</v>
      </c>
    </row>
    <row r="57" spans="2:22">
      <c r="B57" s="3">
        <f t="shared" si="23"/>
        <v>0.67500000000000027</v>
      </c>
      <c r="C57">
        <f t="shared" si="15"/>
        <v>67.500000000000028</v>
      </c>
      <c r="D57">
        <f t="shared" si="16"/>
        <v>32.499999999999972</v>
      </c>
      <c r="E57">
        <f t="shared" si="17"/>
        <v>63.123680936912585</v>
      </c>
      <c r="F57">
        <f t="shared" si="18"/>
        <v>36.052641789522774</v>
      </c>
      <c r="G57" s="3">
        <f t="shared" si="19"/>
        <v>99.176322726435359</v>
      </c>
      <c r="I57" s="3">
        <f t="shared" si="20"/>
        <v>5.820766091346741E-12</v>
      </c>
      <c r="K57">
        <f t="shared" si="21"/>
        <v>1.2624736187345775</v>
      </c>
      <c r="L57">
        <f t="shared" si="21"/>
        <v>1.8032632455705968</v>
      </c>
      <c r="M57">
        <f t="shared" si="21"/>
        <v>1.262473618727229</v>
      </c>
      <c r="N57">
        <f t="shared" si="21"/>
        <v>1.8032632455601003</v>
      </c>
      <c r="O57">
        <f t="shared" si="21"/>
        <v>1.2624736187198804</v>
      </c>
      <c r="P57">
        <f t="shared" si="21"/>
        <v>37.85590503444282</v>
      </c>
      <c r="Q57">
        <f t="shared" si="21"/>
        <v>1.2624736187125318</v>
      </c>
      <c r="R57">
        <f t="shared" si="21"/>
        <v>1.2624736187088574</v>
      </c>
      <c r="S57">
        <f t="shared" si="21"/>
        <v>1.262473618705183</v>
      </c>
      <c r="T57">
        <f t="shared" si="21"/>
        <v>64.386154553776947</v>
      </c>
      <c r="V57">
        <f t="shared" si="22"/>
        <v>113.42342779165872</v>
      </c>
    </row>
    <row r="58" spans="2:22">
      <c r="B58" s="3">
        <f t="shared" si="23"/>
        <v>0.70000000000000029</v>
      </c>
      <c r="C58">
        <f t="shared" si="15"/>
        <v>70.000000000000028</v>
      </c>
      <c r="D58">
        <f t="shared" si="16"/>
        <v>29.999999999999972</v>
      </c>
      <c r="E58">
        <f t="shared" si="17"/>
        <v>65.461595045687119</v>
      </c>
      <c r="F58">
        <f t="shared" si="18"/>
        <v>33.279361651867177</v>
      </c>
      <c r="G58" s="3">
        <f t="shared" si="19"/>
        <v>98.740956697554296</v>
      </c>
      <c r="I58" s="3">
        <f t="shared" si="20"/>
        <v>5.820766091346741E-12</v>
      </c>
      <c r="K58">
        <f t="shared" si="21"/>
        <v>1.3092319009099322</v>
      </c>
      <c r="L58">
        <f t="shared" si="21"/>
        <v>1.8084223256812235</v>
      </c>
      <c r="M58">
        <f t="shared" si="21"/>
        <v>1.3092319009023112</v>
      </c>
      <c r="N58">
        <f t="shared" si="21"/>
        <v>1.8084223256706971</v>
      </c>
      <c r="O58">
        <f t="shared" si="21"/>
        <v>1.3092319008946904</v>
      </c>
      <c r="P58">
        <f t="shared" si="21"/>
        <v>35.087783976946213</v>
      </c>
      <c r="Q58">
        <f t="shared" si="21"/>
        <v>1.3092319008870696</v>
      </c>
      <c r="R58">
        <f t="shared" si="21"/>
        <v>1.3092319008832596</v>
      </c>
      <c r="S58">
        <f t="shared" si="21"/>
        <v>1.3092319008794491</v>
      </c>
      <c r="T58">
        <f t="shared" si="21"/>
        <v>66.770826944657571</v>
      </c>
      <c r="V58">
        <f t="shared" si="22"/>
        <v>113.33084697831242</v>
      </c>
    </row>
    <row r="59" spans="2:22">
      <c r="B59" s="3">
        <f t="shared" si="23"/>
        <v>0.72500000000000031</v>
      </c>
      <c r="C59">
        <f t="shared" si="15"/>
        <v>72.500000000000028</v>
      </c>
      <c r="D59">
        <f t="shared" si="16"/>
        <v>27.499999999999972</v>
      </c>
      <c r="E59">
        <f t="shared" si="17"/>
        <v>67.79950915446166</v>
      </c>
      <c r="F59">
        <f t="shared" si="18"/>
        <v>30.506081514211576</v>
      </c>
      <c r="G59" s="3">
        <f t="shared" si="19"/>
        <v>98.305590668673233</v>
      </c>
      <c r="I59" s="3">
        <f t="shared" si="20"/>
        <v>5.820766091346741E-12</v>
      </c>
      <c r="K59">
        <f t="shared" si="21"/>
        <v>1.3559901830852867</v>
      </c>
      <c r="L59">
        <f t="shared" si="21"/>
        <v>1.8135814057918502</v>
      </c>
      <c r="M59">
        <f t="shared" si="21"/>
        <v>1.3559901830773939</v>
      </c>
      <c r="N59">
        <f t="shared" si="21"/>
        <v>1.8135814057812936</v>
      </c>
      <c r="O59">
        <f t="shared" si="21"/>
        <v>1.3559901830695009</v>
      </c>
      <c r="P59">
        <f t="shared" si="21"/>
        <v>32.319662919449613</v>
      </c>
      <c r="Q59">
        <f t="shared" si="21"/>
        <v>1.3559901830616081</v>
      </c>
      <c r="R59">
        <f t="shared" si="21"/>
        <v>1.3559901830576615</v>
      </c>
      <c r="S59">
        <f t="shared" si="21"/>
        <v>1.3559901830537151</v>
      </c>
      <c r="T59">
        <f t="shared" si="21"/>
        <v>69.155499335538195</v>
      </c>
      <c r="V59">
        <f t="shared" si="22"/>
        <v>113.23826616496612</v>
      </c>
    </row>
    <row r="60" spans="2:22">
      <c r="B60" s="3">
        <f t="shared" si="23"/>
        <v>0.75000000000000033</v>
      </c>
      <c r="C60">
        <f t="shared" si="15"/>
        <v>75.000000000000028</v>
      </c>
      <c r="D60">
        <f t="shared" si="16"/>
        <v>24.999999999999972</v>
      </c>
      <c r="E60">
        <f t="shared" si="17"/>
        <v>70.137423263236201</v>
      </c>
      <c r="F60">
        <f t="shared" si="18"/>
        <v>27.732801376555976</v>
      </c>
      <c r="G60" s="3">
        <f t="shared" si="19"/>
        <v>97.870224639792184</v>
      </c>
      <c r="I60" s="3">
        <f t="shared" si="20"/>
        <v>5.820766091346741E-12</v>
      </c>
      <c r="K60">
        <f t="shared" si="21"/>
        <v>1.4027484652606415</v>
      </c>
      <c r="L60">
        <f t="shared" si="21"/>
        <v>1.8187404859024769</v>
      </c>
      <c r="M60">
        <f t="shared" si="21"/>
        <v>1.4027484652524764</v>
      </c>
      <c r="N60">
        <f t="shared" si="21"/>
        <v>1.8187404858918905</v>
      </c>
      <c r="O60">
        <f t="shared" si="21"/>
        <v>1.4027484652443112</v>
      </c>
      <c r="P60">
        <f t="shared" si="21"/>
        <v>29.551541861953002</v>
      </c>
      <c r="Q60">
        <f t="shared" si="21"/>
        <v>1.4027484652361464</v>
      </c>
      <c r="R60">
        <f t="shared" si="21"/>
        <v>1.4027484652320639</v>
      </c>
      <c r="S60">
        <f t="shared" si="21"/>
        <v>1.4027484652279809</v>
      </c>
      <c r="T60">
        <f t="shared" si="21"/>
        <v>71.540171726418833</v>
      </c>
      <c r="V60">
        <f t="shared" si="22"/>
        <v>113.14568535161982</v>
      </c>
    </row>
    <row r="61" spans="2:22">
      <c r="B61" s="3">
        <f t="shared" si="23"/>
        <v>0.77500000000000036</v>
      </c>
      <c r="C61">
        <f t="shared" si="15"/>
        <v>77.500000000000028</v>
      </c>
      <c r="D61">
        <f t="shared" si="16"/>
        <v>22.499999999999972</v>
      </c>
      <c r="E61">
        <f t="shared" si="17"/>
        <v>72.475337372010742</v>
      </c>
      <c r="F61">
        <f t="shared" si="18"/>
        <v>24.959521238900376</v>
      </c>
      <c r="G61" s="3">
        <f t="shared" si="19"/>
        <v>97.434858610911121</v>
      </c>
      <c r="I61" s="3">
        <f t="shared" si="20"/>
        <v>5.820766091346741E-12</v>
      </c>
      <c r="K61">
        <f t="shared" si="21"/>
        <v>1.4495067474359962</v>
      </c>
      <c r="L61">
        <f t="shared" si="21"/>
        <v>1.8238995660131039</v>
      </c>
      <c r="M61">
        <f t="shared" si="21"/>
        <v>1.4495067474275589</v>
      </c>
      <c r="N61">
        <f t="shared" si="21"/>
        <v>1.8238995660024875</v>
      </c>
      <c r="O61">
        <f t="shared" si="21"/>
        <v>1.4495067474191217</v>
      </c>
      <c r="P61">
        <f t="shared" si="21"/>
        <v>26.783420804456394</v>
      </c>
      <c r="Q61">
        <f t="shared" si="21"/>
        <v>1.4495067474106844</v>
      </c>
      <c r="R61">
        <f t="shared" si="21"/>
        <v>1.449506747406466</v>
      </c>
      <c r="S61">
        <f t="shared" si="21"/>
        <v>1.4495067474022472</v>
      </c>
      <c r="T61">
        <f t="shared" si="21"/>
        <v>73.924844117299457</v>
      </c>
      <c r="V61">
        <f t="shared" si="22"/>
        <v>113.05310453827352</v>
      </c>
    </row>
    <row r="62" spans="2:22">
      <c r="B62" s="3">
        <f t="shared" si="23"/>
        <v>0.80000000000000038</v>
      </c>
      <c r="C62">
        <f t="shared" si="15"/>
        <v>80.000000000000043</v>
      </c>
      <c r="D62">
        <f t="shared" si="16"/>
        <v>19.999999999999957</v>
      </c>
      <c r="E62">
        <f t="shared" si="17"/>
        <v>74.813251480785297</v>
      </c>
      <c r="F62">
        <f t="shared" si="18"/>
        <v>22.186241101244757</v>
      </c>
      <c r="G62" s="3">
        <f t="shared" si="19"/>
        <v>96.999492582030058</v>
      </c>
      <c r="I62" s="3">
        <f t="shared" si="20"/>
        <v>5.820766091346741E-12</v>
      </c>
      <c r="K62">
        <f t="shared" si="21"/>
        <v>1.4962650296113511</v>
      </c>
      <c r="L62">
        <f t="shared" si="21"/>
        <v>1.8290586461237308</v>
      </c>
      <c r="M62">
        <f t="shared" si="21"/>
        <v>1.4962650296026418</v>
      </c>
      <c r="N62">
        <f t="shared" si="21"/>
        <v>1.829058646113084</v>
      </c>
      <c r="O62">
        <f t="shared" si="21"/>
        <v>1.4962650295939324</v>
      </c>
      <c r="P62">
        <f t="shared" si="21"/>
        <v>24.015299746959773</v>
      </c>
      <c r="Q62">
        <f t="shared" si="21"/>
        <v>1.4962650295852231</v>
      </c>
      <c r="R62">
        <f t="shared" si="21"/>
        <v>1.4962650295808684</v>
      </c>
      <c r="S62">
        <f t="shared" si="21"/>
        <v>1.4962650295765136</v>
      </c>
      <c r="T62">
        <f t="shared" si="21"/>
        <v>76.30951650818011</v>
      </c>
      <c r="V62">
        <f t="shared" si="22"/>
        <v>112.96052372492723</v>
      </c>
    </row>
    <row r="63" spans="2:22">
      <c r="B63" s="3">
        <f t="shared" si="23"/>
        <v>0.8250000000000004</v>
      </c>
      <c r="C63">
        <f t="shared" si="15"/>
        <v>82.500000000000043</v>
      </c>
      <c r="D63">
        <f t="shared" si="16"/>
        <v>17.499999999999957</v>
      </c>
      <c r="E63">
        <f t="shared" si="17"/>
        <v>77.151165589559838</v>
      </c>
      <c r="F63">
        <f t="shared" si="18"/>
        <v>19.412960963589157</v>
      </c>
      <c r="G63" s="3">
        <f t="shared" si="19"/>
        <v>96.564126553148995</v>
      </c>
      <c r="I63" s="3">
        <f t="shared" si="20"/>
        <v>5.820766091346741E-12</v>
      </c>
      <c r="K63">
        <f t="shared" si="21"/>
        <v>1.543023311786706</v>
      </c>
      <c r="L63">
        <f t="shared" si="21"/>
        <v>1.8342177262343575</v>
      </c>
      <c r="M63">
        <f t="shared" si="21"/>
        <v>1.5430233117777243</v>
      </c>
      <c r="N63">
        <f t="shared" si="21"/>
        <v>1.8342177262236807</v>
      </c>
      <c r="O63">
        <f t="shared" si="21"/>
        <v>1.5430233117687429</v>
      </c>
      <c r="P63">
        <f t="shared" si="21"/>
        <v>21.247178689463166</v>
      </c>
      <c r="Q63">
        <f t="shared" si="21"/>
        <v>1.5430233117597612</v>
      </c>
      <c r="R63">
        <f t="shared" si="21"/>
        <v>1.5430233117552705</v>
      </c>
      <c r="S63">
        <f t="shared" si="21"/>
        <v>1.5430233117507797</v>
      </c>
      <c r="T63">
        <f t="shared" si="21"/>
        <v>78.694188899060734</v>
      </c>
      <c r="V63">
        <f t="shared" si="22"/>
        <v>112.86794291158093</v>
      </c>
    </row>
    <row r="64" spans="2:22">
      <c r="B64" s="3">
        <f t="shared" si="23"/>
        <v>0.85000000000000042</v>
      </c>
      <c r="C64">
        <f t="shared" si="15"/>
        <v>85.000000000000043</v>
      </c>
      <c r="D64">
        <f t="shared" si="16"/>
        <v>14.999999999999957</v>
      </c>
      <c r="E64">
        <f t="shared" si="17"/>
        <v>79.489079698334365</v>
      </c>
      <c r="F64">
        <f t="shared" si="18"/>
        <v>16.639680825933556</v>
      </c>
      <c r="G64" s="3">
        <f t="shared" si="19"/>
        <v>96.128760524267918</v>
      </c>
      <c r="I64" s="3">
        <f t="shared" si="20"/>
        <v>5.820766091346741E-12</v>
      </c>
      <c r="K64">
        <f t="shared" si="21"/>
        <v>1.5897815939620605</v>
      </c>
      <c r="L64">
        <f t="shared" si="21"/>
        <v>1.8393768063449838</v>
      </c>
      <c r="M64">
        <f t="shared" si="21"/>
        <v>1.5897815939528066</v>
      </c>
      <c r="N64">
        <f t="shared" si="21"/>
        <v>1.8393768063342772</v>
      </c>
      <c r="O64">
        <f t="shared" si="21"/>
        <v>1.5897815939435529</v>
      </c>
      <c r="P64">
        <f t="shared" si="21"/>
        <v>18.479057631966558</v>
      </c>
      <c r="Q64">
        <f t="shared" si="21"/>
        <v>1.589781593934299</v>
      </c>
      <c r="R64">
        <f t="shared" si="21"/>
        <v>1.5897815939296722</v>
      </c>
      <c r="S64">
        <f t="shared" si="21"/>
        <v>1.5897815939250453</v>
      </c>
      <c r="T64">
        <f t="shared" si="21"/>
        <v>81.078861289941358</v>
      </c>
      <c r="V64">
        <f t="shared" si="22"/>
        <v>112.77536209823461</v>
      </c>
    </row>
    <row r="65" spans="1:22">
      <c r="B65" s="3">
        <f t="shared" si="23"/>
        <v>0.87500000000000044</v>
      </c>
      <c r="C65">
        <f t="shared" si="15"/>
        <v>87.500000000000043</v>
      </c>
      <c r="D65">
        <f t="shared" si="16"/>
        <v>12.499999999999957</v>
      </c>
      <c r="E65">
        <f t="shared" si="17"/>
        <v>81.826993807108906</v>
      </c>
      <c r="F65">
        <f t="shared" si="18"/>
        <v>13.866400688277954</v>
      </c>
      <c r="G65" s="3">
        <f t="shared" si="19"/>
        <v>95.693394495386855</v>
      </c>
      <c r="I65" s="3">
        <f t="shared" si="20"/>
        <v>5.820766091346741E-12</v>
      </c>
      <c r="K65">
        <f t="shared" si="21"/>
        <v>1.6365398761374153</v>
      </c>
      <c r="L65">
        <f t="shared" si="21"/>
        <v>1.8445358864556107</v>
      </c>
      <c r="M65">
        <f t="shared" si="21"/>
        <v>1.6365398761278893</v>
      </c>
      <c r="N65">
        <f t="shared" si="21"/>
        <v>1.8445358864448742</v>
      </c>
      <c r="O65">
        <f t="shared" si="21"/>
        <v>1.6365398761183634</v>
      </c>
      <c r="P65">
        <f t="shared" si="21"/>
        <v>15.710936574469955</v>
      </c>
      <c r="Q65">
        <f t="shared" si="21"/>
        <v>1.6365398761088374</v>
      </c>
      <c r="R65">
        <f t="shared" si="21"/>
        <v>1.6365398761040746</v>
      </c>
      <c r="S65">
        <f t="shared" si="21"/>
        <v>1.6365398760993113</v>
      </c>
      <c r="T65">
        <f t="shared" si="21"/>
        <v>83.463533680821968</v>
      </c>
      <c r="V65">
        <f t="shared" si="22"/>
        <v>112.68278128488831</v>
      </c>
    </row>
    <row r="66" spans="1:22">
      <c r="B66" s="3">
        <f t="shared" si="23"/>
        <v>0.90000000000000047</v>
      </c>
      <c r="C66">
        <f t="shared" si="15"/>
        <v>90.000000000000043</v>
      </c>
      <c r="D66">
        <f t="shared" si="16"/>
        <v>9.9999999999999574</v>
      </c>
      <c r="E66">
        <f t="shared" si="17"/>
        <v>84.164907915883447</v>
      </c>
      <c r="F66">
        <f t="shared" si="18"/>
        <v>11.093120550622356</v>
      </c>
      <c r="G66" s="3">
        <f t="shared" si="19"/>
        <v>95.258028466505806</v>
      </c>
      <c r="I66" s="3">
        <f t="shared" si="20"/>
        <v>5.820766091346741E-12</v>
      </c>
      <c r="K66">
        <f t="shared" si="21"/>
        <v>1.68329815831277</v>
      </c>
      <c r="L66">
        <f t="shared" si="21"/>
        <v>1.8496949665662377</v>
      </c>
      <c r="M66">
        <f t="shared" si="21"/>
        <v>1.6832981583029718</v>
      </c>
      <c r="N66">
        <f t="shared" si="21"/>
        <v>1.8496949665554709</v>
      </c>
      <c r="O66">
        <f t="shared" si="21"/>
        <v>1.6832981582931736</v>
      </c>
      <c r="P66">
        <f t="shared" si="21"/>
        <v>12.942815516973349</v>
      </c>
      <c r="Q66">
        <f t="shared" si="21"/>
        <v>1.6832981582833755</v>
      </c>
      <c r="R66">
        <f t="shared" si="21"/>
        <v>1.6832981582784765</v>
      </c>
      <c r="S66">
        <f t="shared" si="21"/>
        <v>1.6832981582735775</v>
      </c>
      <c r="T66">
        <f t="shared" si="21"/>
        <v>85.848206071702606</v>
      </c>
      <c r="V66">
        <f t="shared" si="22"/>
        <v>112.590200471542</v>
      </c>
    </row>
    <row r="67" spans="1:22">
      <c r="B67" s="3">
        <f t="shared" si="23"/>
        <v>0.92500000000000049</v>
      </c>
      <c r="C67">
        <f t="shared" si="15"/>
        <v>92.500000000000043</v>
      </c>
      <c r="D67">
        <f t="shared" si="16"/>
        <v>7.4999999999999574</v>
      </c>
      <c r="E67">
        <f t="shared" si="17"/>
        <v>86.502822024657988</v>
      </c>
      <c r="F67">
        <f t="shared" si="18"/>
        <v>8.3198404129667551</v>
      </c>
      <c r="G67" s="3">
        <f t="shared" si="19"/>
        <v>94.822662437624743</v>
      </c>
      <c r="I67" s="3">
        <f t="shared" si="20"/>
        <v>5.820766091346741E-12</v>
      </c>
      <c r="K67">
        <f t="shared" si="21"/>
        <v>1.7300564404881245</v>
      </c>
      <c r="L67">
        <f t="shared" si="21"/>
        <v>1.8548540466768642</v>
      </c>
      <c r="M67">
        <f t="shared" si="21"/>
        <v>1.7300564404780545</v>
      </c>
      <c r="N67">
        <f t="shared" si="21"/>
        <v>1.8548540466660677</v>
      </c>
      <c r="O67">
        <f t="shared" si="21"/>
        <v>1.7300564404679841</v>
      </c>
      <c r="P67">
        <f t="shared" si="21"/>
        <v>10.174694459476743</v>
      </c>
      <c r="Q67">
        <f t="shared" si="21"/>
        <v>1.7300564404579137</v>
      </c>
      <c r="R67">
        <f t="shared" si="21"/>
        <v>1.7300564404528789</v>
      </c>
      <c r="S67">
        <f t="shared" si="21"/>
        <v>1.7300564404478436</v>
      </c>
      <c r="T67">
        <f t="shared" si="21"/>
        <v>88.23287846258323</v>
      </c>
      <c r="V67">
        <f t="shared" si="22"/>
        <v>112.4976196581957</v>
      </c>
    </row>
    <row r="68" spans="1:22">
      <c r="B68" s="3">
        <f t="shared" si="23"/>
        <v>0.95000000000000051</v>
      </c>
      <c r="C68">
        <f t="shared" si="15"/>
        <v>95.000000000000057</v>
      </c>
      <c r="D68">
        <f t="shared" si="16"/>
        <v>4.9999999999999432</v>
      </c>
      <c r="E68">
        <f t="shared" si="17"/>
        <v>88.840736133432543</v>
      </c>
      <c r="F68">
        <f t="shared" si="18"/>
        <v>5.5465602753111378</v>
      </c>
      <c r="G68" s="3">
        <f t="shared" si="19"/>
        <v>94.38729640874368</v>
      </c>
      <c r="I68" s="3">
        <f t="shared" si="20"/>
        <v>5.820766091346741E-12</v>
      </c>
      <c r="K68">
        <f t="shared" si="21"/>
        <v>1.7768147226634798</v>
      </c>
      <c r="L68">
        <f t="shared" si="21"/>
        <v>1.8600131267874911</v>
      </c>
      <c r="M68">
        <f t="shared" si="21"/>
        <v>1.7768147226531372</v>
      </c>
      <c r="N68">
        <f t="shared" si="21"/>
        <v>1.8600131267766644</v>
      </c>
      <c r="O68">
        <f t="shared" si="21"/>
        <v>1.7768147226427948</v>
      </c>
      <c r="P68">
        <f t="shared" si="21"/>
        <v>7.4065734019801202</v>
      </c>
      <c r="Q68">
        <f t="shared" si="21"/>
        <v>1.7768147226324524</v>
      </c>
      <c r="R68">
        <f t="shared" si="21"/>
        <v>1.776814722627281</v>
      </c>
      <c r="S68">
        <f t="shared" si="21"/>
        <v>1.7768147226221098</v>
      </c>
      <c r="T68">
        <f t="shared" si="21"/>
        <v>90.617550853463868</v>
      </c>
      <c r="V68">
        <f t="shared" si="22"/>
        <v>112.4050388448494</v>
      </c>
    </row>
    <row r="69" spans="1:22">
      <c r="B69" s="3">
        <f t="shared" si="23"/>
        <v>0.97500000000000053</v>
      </c>
      <c r="C69">
        <f t="shared" si="15"/>
        <v>97.500000000000057</v>
      </c>
      <c r="D69">
        <f t="shared" si="16"/>
        <v>2.4999999999999432</v>
      </c>
      <c r="E69">
        <f t="shared" si="17"/>
        <v>91.178650242207084</v>
      </c>
      <c r="F69">
        <f t="shared" si="18"/>
        <v>2.7732801376555374</v>
      </c>
      <c r="G69" s="3">
        <f t="shared" si="19"/>
        <v>93.951930379862617</v>
      </c>
      <c r="I69" s="3">
        <f t="shared" si="20"/>
        <v>5.820766091346741E-12</v>
      </c>
      <c r="K69">
        <f t="shared" si="21"/>
        <v>1.8235730048388346</v>
      </c>
      <c r="L69">
        <f t="shared" si="21"/>
        <v>1.865172206898118</v>
      </c>
      <c r="M69">
        <f t="shared" si="21"/>
        <v>1.8235730048282199</v>
      </c>
      <c r="N69">
        <f t="shared" si="21"/>
        <v>1.8651722068872614</v>
      </c>
      <c r="O69">
        <f t="shared" si="21"/>
        <v>1.8235730048176051</v>
      </c>
      <c r="P69">
        <f t="shared" si="21"/>
        <v>4.6384523444835146</v>
      </c>
      <c r="Q69">
        <f t="shared" si="21"/>
        <v>1.8235730048069905</v>
      </c>
      <c r="R69">
        <f t="shared" si="21"/>
        <v>1.8235730048016834</v>
      </c>
      <c r="S69">
        <f t="shared" si="21"/>
        <v>1.8235730047963759</v>
      </c>
      <c r="T69">
        <f t="shared" si="21"/>
        <v>93.002223244344492</v>
      </c>
      <c r="V69">
        <f t="shared" si="22"/>
        <v>112.3124580315031</v>
      </c>
    </row>
    <row r="70" spans="1:22">
      <c r="B70" s="3">
        <f t="shared" si="23"/>
        <v>1.0000000000000004</v>
      </c>
      <c r="C70">
        <f t="shared" si="15"/>
        <v>100.00000000000004</v>
      </c>
      <c r="D70">
        <f t="shared" si="16"/>
        <v>0</v>
      </c>
      <c r="E70">
        <f t="shared" si="17"/>
        <v>93.516564350981596</v>
      </c>
      <c r="F70">
        <f t="shared" si="18"/>
        <v>0</v>
      </c>
      <c r="G70" s="3">
        <f t="shared" si="19"/>
        <v>93.516564350981596</v>
      </c>
      <c r="I70" s="3">
        <f t="shared" si="20"/>
        <v>5.820766091346741E-12</v>
      </c>
      <c r="K70">
        <f t="shared" ref="K70:T70" si="24">EXP(-$I70*K$27)*($E70*K$25+$F70*K$26)/100</f>
        <v>1.8703312870141886</v>
      </c>
      <c r="L70">
        <f t="shared" si="24"/>
        <v>1.870331287008745</v>
      </c>
      <c r="M70">
        <f t="shared" si="24"/>
        <v>1.870331287003302</v>
      </c>
      <c r="N70">
        <f t="shared" si="24"/>
        <v>1.8703312869978583</v>
      </c>
      <c r="O70">
        <f t="shared" si="24"/>
        <v>1.8703312869924149</v>
      </c>
      <c r="P70">
        <f t="shared" si="24"/>
        <v>1.8703312869869717</v>
      </c>
      <c r="Q70">
        <f t="shared" si="24"/>
        <v>1.8703312869815283</v>
      </c>
      <c r="R70">
        <f t="shared" si="24"/>
        <v>1.8703312869760851</v>
      </c>
      <c r="S70">
        <f t="shared" si="24"/>
        <v>1.8703312869706414</v>
      </c>
      <c r="T70">
        <f t="shared" si="24"/>
        <v>95.386895635225102</v>
      </c>
      <c r="V70">
        <f t="shared" si="22"/>
        <v>112.21987721815684</v>
      </c>
    </row>
    <row r="73" spans="1:22" ht="18.75">
      <c r="A73" s="2" t="s">
        <v>28</v>
      </c>
    </row>
    <row r="74" spans="1:22">
      <c r="A74" s="3" t="s">
        <v>25</v>
      </c>
      <c r="B74" s="3"/>
      <c r="C74" s="3" t="s">
        <v>29</v>
      </c>
      <c r="D74" s="3" t="s">
        <v>31</v>
      </c>
      <c r="E74" s="3" t="s">
        <v>30</v>
      </c>
      <c r="F74" s="3" t="s">
        <v>32</v>
      </c>
    </row>
    <row r="75" spans="1:22">
      <c r="A75" s="4">
        <f>I30</f>
        <v>5.820766091346741E-12</v>
      </c>
      <c r="B75" s="4"/>
      <c r="C75" s="4">
        <f>(E30*$E$2+F30*$E$3)/G30</f>
        <v>0.05</v>
      </c>
      <c r="D75" s="4">
        <f>ABS(C75-A75)</f>
        <v>4.9999999994179235E-2</v>
      </c>
      <c r="E75" s="4">
        <f>(E30*$E$2*$E$21+F30*$E$3*$I$21)/($E$21*E30+$I$21*F30)</f>
        <v>4.9999999999999996E-2</v>
      </c>
      <c r="F75" s="4">
        <f>ABS(E75-A75)</f>
        <v>4.9999999994179228E-2</v>
      </c>
    </row>
    <row r="76" spans="1:22">
      <c r="A76" s="4">
        <f t="shared" ref="A76:A115" si="25">I31</f>
        <v>5.820766091346741E-12</v>
      </c>
      <c r="B76" s="4"/>
      <c r="C76" s="4">
        <f t="shared" ref="C76:C115" si="26">(E31*$E$2+F31*$E$3)/G31</f>
        <v>4.9471040240104715E-2</v>
      </c>
      <c r="D76" s="4">
        <f t="shared" ref="D76:D115" si="27">ABS(C76-A76)</f>
        <v>4.9471040234283947E-2</v>
      </c>
      <c r="E76" s="4">
        <f t="shared" ref="E76:E115" si="28">(E31*$E$2*$E$21+F31*$E$3*$I$21)/($E$21*E31+$I$21*F31)</f>
        <v>4.9186070173593666E-2</v>
      </c>
      <c r="F76" s="4">
        <f t="shared" ref="F76:F115" si="29">ABS(E76-A76)</f>
        <v>4.9186070167772898E-2</v>
      </c>
    </row>
    <row r="77" spans="1:22">
      <c r="A77" s="4">
        <f t="shared" si="25"/>
        <v>5.820766091346741E-12</v>
      </c>
      <c r="B77" s="4"/>
      <c r="C77" s="4">
        <f t="shared" si="26"/>
        <v>4.893789566975227E-2</v>
      </c>
      <c r="D77" s="4">
        <f t="shared" si="27"/>
        <v>4.8937895663931502E-2</v>
      </c>
      <c r="E77" s="4">
        <f t="shared" si="28"/>
        <v>4.8384660788492656E-2</v>
      </c>
      <c r="F77" s="4">
        <f t="shared" si="29"/>
        <v>4.8384660782671889E-2</v>
      </c>
    </row>
    <row r="78" spans="1:22">
      <c r="A78" s="4">
        <f t="shared" si="25"/>
        <v>5.820766091346741E-12</v>
      </c>
      <c r="B78" s="4"/>
      <c r="C78" s="4">
        <f t="shared" si="26"/>
        <v>4.8400516430173443E-2</v>
      </c>
      <c r="D78" s="4">
        <f t="shared" si="27"/>
        <v>4.8400516424352676E-2</v>
      </c>
      <c r="E78" s="4">
        <f t="shared" si="28"/>
        <v>4.7595485152391259E-2</v>
      </c>
      <c r="F78" s="4">
        <f t="shared" si="29"/>
        <v>4.7595485146570492E-2</v>
      </c>
    </row>
    <row r="79" spans="1:22">
      <c r="A79" s="4">
        <f t="shared" si="25"/>
        <v>5.820766091346741E-12</v>
      </c>
      <c r="B79" s="4"/>
      <c r="C79" s="4">
        <f t="shared" si="26"/>
        <v>4.7858851867402928E-2</v>
      </c>
      <c r="D79" s="4">
        <f t="shared" si="27"/>
        <v>4.7858851861582161E-2</v>
      </c>
      <c r="E79" s="4">
        <f t="shared" si="28"/>
        <v>4.6818265259566172E-2</v>
      </c>
      <c r="F79" s="4">
        <f t="shared" si="29"/>
        <v>4.6818265253745404E-2</v>
      </c>
    </row>
    <row r="80" spans="1:22">
      <c r="A80" s="4">
        <f t="shared" si="25"/>
        <v>5.820766091346741E-12</v>
      </c>
      <c r="B80" s="4"/>
      <c r="C80" s="4">
        <f t="shared" si="26"/>
        <v>4.7312850516362623E-2</v>
      </c>
      <c r="D80" s="4">
        <f t="shared" si="27"/>
        <v>4.7312850510541855E-2</v>
      </c>
      <c r="E80" s="4">
        <f t="shared" si="28"/>
        <v>4.6052731464352965E-2</v>
      </c>
      <c r="F80" s="4">
        <f t="shared" si="29"/>
        <v>4.6052731458532198E-2</v>
      </c>
    </row>
    <row r="81" spans="1:6">
      <c r="A81" s="4">
        <f t="shared" si="25"/>
        <v>5.820766091346741E-12</v>
      </c>
      <c r="B81" s="4"/>
      <c r="C81" s="4">
        <f t="shared" si="26"/>
        <v>4.6762460084561142E-2</v>
      </c>
      <c r="D81" s="4">
        <f t="shared" si="27"/>
        <v>4.6762460078740374E-2</v>
      </c>
      <c r="E81" s="4">
        <f t="shared" si="28"/>
        <v>4.5298622169241125E-2</v>
      </c>
      <c r="F81" s="4">
        <f t="shared" si="29"/>
        <v>4.5298622163420357E-2</v>
      </c>
    </row>
    <row r="82" spans="1:6">
      <c r="A82" s="4">
        <f t="shared" si="25"/>
        <v>5.820766091346741E-12</v>
      </c>
      <c r="B82" s="4"/>
      <c r="C82" s="4">
        <f t="shared" si="26"/>
        <v>4.6207627435398628E-2</v>
      </c>
      <c r="D82" s="4">
        <f t="shared" si="27"/>
        <v>4.6207627429577861E-2</v>
      </c>
      <c r="E82" s="4">
        <f t="shared" si="28"/>
        <v>4.4555683526830009E-2</v>
      </c>
      <c r="F82" s="4">
        <f t="shared" si="29"/>
        <v>4.4555683521009241E-2</v>
      </c>
    </row>
    <row r="83" spans="1:6">
      <c r="A83" s="4">
        <f t="shared" si="25"/>
        <v>5.820766091346741E-12</v>
      </c>
      <c r="B83" s="4"/>
      <c r="C83" s="4">
        <f t="shared" si="26"/>
        <v>4.5648298571065719E-2</v>
      </c>
      <c r="D83" s="4">
        <f t="shared" si="27"/>
        <v>4.5648298565244952E-2</v>
      </c>
      <c r="E83" s="4">
        <f t="shared" si="28"/>
        <v>4.3823669154932153E-2</v>
      </c>
      <c r="F83" s="4">
        <f t="shared" si="29"/>
        <v>4.3823669149111386E-2</v>
      </c>
    </row>
    <row r="84" spans="1:6">
      <c r="A84" s="4">
        <f t="shared" si="25"/>
        <v>5.820766091346741E-12</v>
      </c>
      <c r="B84" s="4"/>
      <c r="C84" s="4">
        <f t="shared" si="26"/>
        <v>4.508441861502497E-2</v>
      </c>
      <c r="D84" s="4">
        <f t="shared" si="27"/>
        <v>4.5084418609204202E-2</v>
      </c>
      <c r="E84" s="4">
        <f t="shared" si="28"/>
        <v>4.3102339864152378E-2</v>
      </c>
      <c r="F84" s="4">
        <f t="shared" si="29"/>
        <v>4.3102339858331611E-2</v>
      </c>
    </row>
    <row r="85" spans="1:6">
      <c r="A85" s="4">
        <f t="shared" si="25"/>
        <v>5.820766091346741E-12</v>
      </c>
      <c r="B85" s="4"/>
      <c r="C85" s="4">
        <f t="shared" si="26"/>
        <v>4.4515931794062956E-2</v>
      </c>
      <c r="D85" s="4">
        <f t="shared" si="27"/>
        <v>4.4515931788242188E-2</v>
      </c>
      <c r="E85" s="4">
        <f t="shared" si="28"/>
        <v>4.2391463397309849E-2</v>
      </c>
      <c r="F85" s="4">
        <f t="shared" si="29"/>
        <v>4.2391463391489081E-2</v>
      </c>
    </row>
    <row r="86" spans="1:6">
      <c r="A86" s="4">
        <f t="shared" si="25"/>
        <v>5.820766091346741E-12</v>
      </c>
      <c r="B86" s="4"/>
      <c r="C86" s="4">
        <f t="shared" si="26"/>
        <v>4.3942781419900788E-2</v>
      </c>
      <c r="D86" s="4">
        <f t="shared" si="27"/>
        <v>4.394278141408002E-2</v>
      </c>
      <c r="E86" s="4">
        <f t="shared" si="28"/>
        <v>4.1690814180106846E-2</v>
      </c>
      <c r="F86" s="4">
        <f t="shared" si="29"/>
        <v>4.1690814174286078E-2</v>
      </c>
    </row>
    <row r="87" spans="1:6">
      <c r="A87" s="4">
        <f t="shared" si="25"/>
        <v>5.820766091346741E-12</v>
      </c>
      <c r="B87" s="4"/>
      <c r="C87" s="4">
        <f t="shared" si="26"/>
        <v>4.3364909870349973E-2</v>
      </c>
      <c r="D87" s="4">
        <f t="shared" si="27"/>
        <v>4.3364909864529205E-2</v>
      </c>
      <c r="E87" s="4">
        <f t="shared" si="28"/>
        <v>4.1000173082481939E-2</v>
      </c>
      <c r="F87" s="4">
        <f t="shared" si="29"/>
        <v>4.1000173076661171E-2</v>
      </c>
    </row>
    <row r="88" spans="1:6">
      <c r="A88" s="4">
        <f t="shared" si="25"/>
        <v>5.820766091346741E-12</v>
      </c>
      <c r="B88" s="4"/>
      <c r="C88" s="4">
        <f t="shared" si="26"/>
        <v>4.2782258570000863E-2</v>
      </c>
      <c r="D88" s="4">
        <f t="shared" si="27"/>
        <v>4.2782258564180095E-2</v>
      </c>
      <c r="E88" s="4">
        <f t="shared" si="28"/>
        <v>4.0319327190117098E-2</v>
      </c>
      <c r="F88" s="4">
        <f t="shared" si="29"/>
        <v>4.031932718429633E-2</v>
      </c>
    </row>
    <row r="89" spans="1:6">
      <c r="A89" s="4">
        <f t="shared" si="25"/>
        <v>5.820766091346741E-12</v>
      </c>
      <c r="B89" s="4"/>
      <c r="C89" s="4">
        <f t="shared" si="26"/>
        <v>4.2194767970429758E-2</v>
      </c>
      <c r="D89" s="4">
        <f t="shared" si="27"/>
        <v>4.2194767964608991E-2</v>
      </c>
      <c r="E89" s="4">
        <f t="shared" si="28"/>
        <v>3.964806958559839E-2</v>
      </c>
      <c r="F89" s="4">
        <f t="shared" si="29"/>
        <v>3.9648069579777623E-2</v>
      </c>
    </row>
    <row r="90" spans="1:6">
      <c r="A90" s="4">
        <f t="shared" si="25"/>
        <v>5.820766091346741E-12</v>
      </c>
      <c r="B90" s="4"/>
      <c r="C90" s="4">
        <f t="shared" si="26"/>
        <v>4.1602377529911E-2</v>
      </c>
      <c r="D90" s="4">
        <f t="shared" si="27"/>
        <v>4.1602377524090232E-2</v>
      </c>
      <c r="E90" s="4">
        <f t="shared" si="28"/>
        <v>3.8986199138757782E-2</v>
      </c>
      <c r="F90" s="4">
        <f t="shared" si="29"/>
        <v>3.8986199132937015E-2</v>
      </c>
    </row>
    <row r="91" spans="1:6">
      <c r="A91" s="4">
        <f t="shared" si="25"/>
        <v>5.820766091346741E-12</v>
      </c>
      <c r="B91" s="4"/>
      <c r="C91" s="4">
        <f t="shared" si="26"/>
        <v>4.1005025692619046E-2</v>
      </c>
      <c r="D91" s="4">
        <f t="shared" si="27"/>
        <v>4.1005025686798278E-2</v>
      </c>
      <c r="E91" s="4">
        <f t="shared" si="28"/>
        <v>3.8333520305749533E-2</v>
      </c>
      <c r="F91" s="4">
        <f t="shared" si="29"/>
        <v>3.8333520299928765E-2</v>
      </c>
    </row>
    <row r="92" spans="1:6">
      <c r="A92" s="4">
        <f t="shared" si="25"/>
        <v>5.820766091346741E-12</v>
      </c>
      <c r="B92" s="4"/>
      <c r="C92" s="4">
        <f t="shared" si="26"/>
        <v>4.0402649867305997E-2</v>
      </c>
      <c r="D92" s="4">
        <f t="shared" si="27"/>
        <v>4.0402649861485229E-2</v>
      </c>
      <c r="E92" s="4">
        <f t="shared" si="28"/>
        <v>3.7689842936439948E-2</v>
      </c>
      <c r="F92" s="4">
        <f t="shared" si="29"/>
        <v>3.768984293061918E-2</v>
      </c>
    </row>
    <row r="93" spans="1:6">
      <c r="A93" s="4">
        <f t="shared" si="25"/>
        <v>5.820766091346741E-12</v>
      </c>
      <c r="B93" s="4"/>
      <c r="C93" s="4">
        <f t="shared" si="26"/>
        <v>3.9795186405438741E-2</v>
      </c>
      <c r="D93" s="4">
        <f t="shared" si="27"/>
        <v>3.9795186399617974E-2</v>
      </c>
      <c r="E93" s="4">
        <f t="shared" si="28"/>
        <v>3.7054982089711593E-2</v>
      </c>
      <c r="F93" s="4">
        <f t="shared" si="29"/>
        <v>3.7054982083890825E-2</v>
      </c>
    </row>
    <row r="94" spans="1:6">
      <c r="A94" s="4">
        <f t="shared" si="25"/>
        <v>5.820766091346741E-12</v>
      </c>
      <c r="B94" s="4"/>
      <c r="C94" s="4">
        <f t="shared" si="26"/>
        <v>3.9182570578779878E-2</v>
      </c>
      <c r="D94" s="4">
        <f t="shared" si="27"/>
        <v>3.9182570572959111E-2</v>
      </c>
      <c r="E94" s="4">
        <f t="shared" si="28"/>
        <v>3.6428757856305359E-2</v>
      </c>
      <c r="F94" s="4">
        <f t="shared" si="29"/>
        <v>3.6428757850484592E-2</v>
      </c>
    </row>
    <row r="95" spans="1:6">
      <c r="A95" s="4">
        <f t="shared" si="25"/>
        <v>5.820766091346741E-12</v>
      </c>
      <c r="B95" s="4"/>
      <c r="C95" s="4">
        <f t="shared" si="26"/>
        <v>3.8564736556395647E-2</v>
      </c>
      <c r="D95" s="4">
        <f t="shared" si="27"/>
        <v>3.856473655057488E-2</v>
      </c>
      <c r="E95" s="4">
        <f t="shared" si="28"/>
        <v>3.5810995188843814E-2</v>
      </c>
      <c r="F95" s="4">
        <f t="shared" si="29"/>
        <v>3.5810995183023046E-2</v>
      </c>
    </row>
    <row r="96" spans="1:6">
      <c r="A96" s="4">
        <f t="shared" si="25"/>
        <v>5.820766091346741E-12</v>
      </c>
      <c r="B96" s="4"/>
      <c r="C96" s="4">
        <f t="shared" si="26"/>
        <v>3.7941617381073919E-2</v>
      </c>
      <c r="D96" s="4">
        <f t="shared" si="27"/>
        <v>3.7941617375253152E-2</v>
      </c>
      <c r="E96" s="4">
        <f t="shared" si="28"/>
        <v>3.5201523738698483E-2</v>
      </c>
      <c r="F96" s="4">
        <f t="shared" si="29"/>
        <v>3.5201523732877715E-2</v>
      </c>
    </row>
    <row r="97" spans="1:6">
      <c r="A97" s="4">
        <f t="shared" si="25"/>
        <v>5.820766091346741E-12</v>
      </c>
      <c r="B97" s="4"/>
      <c r="C97" s="4">
        <f t="shared" si="26"/>
        <v>3.7313144945134345E-2</v>
      </c>
      <c r="D97" s="4">
        <f t="shared" si="27"/>
        <v>3.7313144939313578E-2</v>
      </c>
      <c r="E97" s="4">
        <f t="shared" si="28"/>
        <v>3.4600177699381743E-2</v>
      </c>
      <c r="F97" s="4">
        <f t="shared" si="29"/>
        <v>3.4600177693560975E-2</v>
      </c>
    </row>
    <row r="98" spans="1:6">
      <c r="A98" s="4">
        <f t="shared" si="25"/>
        <v>5.820766091346741E-12</v>
      </c>
      <c r="B98" s="4"/>
      <c r="C98" s="4">
        <f t="shared" si="26"/>
        <v>3.6679249965612337E-2</v>
      </c>
      <c r="D98" s="4">
        <f t="shared" si="27"/>
        <v>3.667924995979157E-2</v>
      </c>
      <c r="E98" s="4">
        <f t="shared" si="28"/>
        <v>3.4006795656160965E-2</v>
      </c>
      <c r="F98" s="4">
        <f t="shared" si="29"/>
        <v>3.4006795650340198E-2</v>
      </c>
    </row>
    <row r="99" spans="1:6">
      <c r="A99" s="4">
        <f t="shared" si="25"/>
        <v>5.820766091346741E-12</v>
      </c>
      <c r="B99" s="4"/>
      <c r="C99" s="4">
        <f t="shared" si="26"/>
        <v>3.603986195879802E-2</v>
      </c>
      <c r="D99" s="4">
        <f t="shared" si="27"/>
        <v>3.6039861952977252E-2</v>
      </c>
      <c r="E99" s="4">
        <f t="shared" si="28"/>
        <v>3.342122044160812E-2</v>
      </c>
      <c r="F99" s="4">
        <f t="shared" si="29"/>
        <v>3.3421220435787352E-2</v>
      </c>
    </row>
    <row r="100" spans="1:6">
      <c r="A100" s="4">
        <f t="shared" si="25"/>
        <v>5.820766091346741E-12</v>
      </c>
      <c r="B100" s="4"/>
      <c r="C100" s="4">
        <f t="shared" si="26"/>
        <v>3.5394909214110273E-2</v>
      </c>
      <c r="D100" s="4">
        <f t="shared" si="27"/>
        <v>3.5394909208289506E-2</v>
      </c>
      <c r="E100" s="4">
        <f t="shared" si="28"/>
        <v>3.2843298996813756E-2</v>
      </c>
      <c r="F100" s="4">
        <f t="shared" si="29"/>
        <v>3.2843298990992989E-2</v>
      </c>
    </row>
    <row r="101" spans="1:6">
      <c r="A101" s="4">
        <f t="shared" si="25"/>
        <v>5.820766091346741E-12</v>
      </c>
      <c r="B101" s="4"/>
      <c r="C101" s="4">
        <f t="shared" si="26"/>
        <v>3.474431876728578E-2</v>
      </c>
      <c r="D101" s="4">
        <f t="shared" si="27"/>
        <v>3.4744318761465012E-2</v>
      </c>
      <c r="E101" s="4">
        <f t="shared" si="28"/>
        <v>3.2272882238007457E-2</v>
      </c>
      <c r="F101" s="4">
        <f t="shared" si="29"/>
        <v>3.2272882232186689E-2</v>
      </c>
    </row>
    <row r="102" spans="1:6">
      <c r="A102" s="4">
        <f t="shared" si="25"/>
        <v>5.820766091346741E-12</v>
      </c>
      <c r="B102" s="4"/>
      <c r="C102" s="4">
        <f t="shared" si="26"/>
        <v>3.4088016372861789E-2</v>
      </c>
      <c r="D102" s="4">
        <f t="shared" si="27"/>
        <v>3.4088016367041021E-2</v>
      </c>
      <c r="E102" s="4">
        <f t="shared" si="28"/>
        <v>3.1709824928340936E-2</v>
      </c>
      <c r="F102" s="4">
        <f t="shared" si="29"/>
        <v>3.1709824922520169E-2</v>
      </c>
    </row>
    <row r="103" spans="1:6">
      <c r="A103" s="4">
        <f t="shared" si="25"/>
        <v>5.820766091346741E-12</v>
      </c>
      <c r="B103" s="4"/>
      <c r="C103" s="4">
        <f t="shared" si="26"/>
        <v>3.3425926475931005E-2</v>
      </c>
      <c r="D103" s="4">
        <f t="shared" si="27"/>
        <v>3.3425926470110237E-2</v>
      </c>
      <c r="E103" s="4">
        <f t="shared" si="28"/>
        <v>3.1153985554602016E-2</v>
      </c>
      <c r="F103" s="4">
        <f t="shared" si="29"/>
        <v>3.1153985548781248E-2</v>
      </c>
    </row>
    <row r="104" spans="1:6">
      <c r="A104" s="4">
        <f t="shared" si="25"/>
        <v>5.820766091346741E-12</v>
      </c>
      <c r="B104" s="4"/>
      <c r="C104" s="4">
        <f t="shared" si="26"/>
        <v>3.2757972183145856E-2</v>
      </c>
      <c r="D104" s="4">
        <f t="shared" si="27"/>
        <v>3.2757972177325088E-2</v>
      </c>
      <c r="E104" s="4">
        <f t="shared" si="28"/>
        <v>3.0605226208639695E-2</v>
      </c>
      <c r="F104" s="4">
        <f t="shared" si="29"/>
        <v>3.0605226202818928E-2</v>
      </c>
    </row>
    <row r="105" spans="1:6">
      <c r="A105" s="4">
        <f t="shared" si="25"/>
        <v>5.820766091346741E-12</v>
      </c>
      <c r="B105" s="4"/>
      <c r="C105" s="4">
        <f t="shared" si="26"/>
        <v>3.2084075232948928E-2</v>
      </c>
      <c r="D105" s="4">
        <f t="shared" si="27"/>
        <v>3.208407522712816E-2</v>
      </c>
      <c r="E105" s="4">
        <f t="shared" si="28"/>
        <v>3.0063412473291591E-2</v>
      </c>
      <c r="F105" s="4">
        <f t="shared" si="29"/>
        <v>3.0063412467470824E-2</v>
      </c>
    </row>
    <row r="106" spans="1:6">
      <c r="A106" s="4">
        <f t="shared" si="25"/>
        <v>5.820766091346741E-12</v>
      </c>
      <c r="B106" s="4"/>
      <c r="C106" s="4">
        <f t="shared" si="26"/>
        <v>3.1404155965005245E-2</v>
      </c>
      <c r="D106" s="4">
        <f t="shared" si="27"/>
        <v>3.1404155959184478E-2</v>
      </c>
      <c r="E106" s="4">
        <f t="shared" si="28"/>
        <v>2.9528413312615607E-2</v>
      </c>
      <c r="F106" s="4">
        <f t="shared" si="29"/>
        <v>2.9528413306794839E-2</v>
      </c>
    </row>
    <row r="107" spans="1:6">
      <c r="A107" s="4">
        <f t="shared" si="25"/>
        <v>5.820766091346741E-12</v>
      </c>
      <c r="B107" s="4"/>
      <c r="C107" s="4">
        <f t="shared" si="26"/>
        <v>3.0718133288811386E-2</v>
      </c>
      <c r="D107" s="4">
        <f t="shared" si="27"/>
        <v>3.0718133282990619E-2</v>
      </c>
      <c r="E107" s="4">
        <f t="shared" si="28"/>
        <v>2.9000100966237414E-2</v>
      </c>
      <c r="F107" s="4">
        <f t="shared" si="29"/>
        <v>2.9000100960416646E-2</v>
      </c>
    </row>
    <row r="108" spans="1:6">
      <c r="A108" s="4">
        <f t="shared" si="25"/>
        <v>5.820766091346741E-12</v>
      </c>
      <c r="B108" s="4"/>
      <c r="C108" s="4">
        <f t="shared" si="26"/>
        <v>3.0025924651455385E-2</v>
      </c>
      <c r="D108" s="4">
        <f t="shared" si="27"/>
        <v>3.0025924645634618E-2</v>
      </c>
      <c r="E108" s="4">
        <f t="shared" si="28"/>
        <v>2.8478350847635003E-2</v>
      </c>
      <c r="F108" s="4">
        <f t="shared" si="29"/>
        <v>2.8478350841814236E-2</v>
      </c>
    </row>
    <row r="109" spans="1:6">
      <c r="A109" s="4">
        <f t="shared" si="25"/>
        <v>5.820766091346741E-12</v>
      </c>
      <c r="B109" s="4"/>
      <c r="C109" s="4">
        <f t="shared" si="26"/>
        <v>2.9327446004500612E-2</v>
      </c>
      <c r="D109" s="4">
        <f t="shared" si="27"/>
        <v>2.9327445998679844E-2</v>
      </c>
      <c r="E109" s="4">
        <f t="shared" si="28"/>
        <v>2.7963041446190016E-2</v>
      </c>
      <c r="F109" s="4">
        <f t="shared" si="29"/>
        <v>2.7963041440369249E-2</v>
      </c>
    </row>
    <row r="110" spans="1:6">
      <c r="A110" s="4">
        <f t="shared" si="25"/>
        <v>5.820766091346741E-12</v>
      </c>
      <c r="B110" s="4"/>
      <c r="C110" s="4">
        <f t="shared" si="26"/>
        <v>2.8622611769965597E-2</v>
      </c>
      <c r="D110" s="4">
        <f t="shared" si="27"/>
        <v>2.862261176414483E-2</v>
      </c>
      <c r="E110" s="4">
        <f t="shared" si="28"/>
        <v>2.7454054232844218E-2</v>
      </c>
      <c r="F110" s="4">
        <f t="shared" si="29"/>
        <v>2.7454054227023451E-2</v>
      </c>
    </row>
    <row r="111" spans="1:6">
      <c r="A111" s="4">
        <f t="shared" si="25"/>
        <v>5.820766091346741E-12</v>
      </c>
      <c r="B111" s="4"/>
      <c r="C111" s="4">
        <f t="shared" si="26"/>
        <v>2.7911334805370988E-2</v>
      </c>
      <c r="D111" s="4">
        <f t="shared" si="27"/>
        <v>2.7911334799550221E-2</v>
      </c>
      <c r="E111" s="4">
        <f t="shared" si="28"/>
        <v>2.695127356920728E-2</v>
      </c>
      <c r="F111" s="4">
        <f t="shared" si="29"/>
        <v>2.6951273563386512E-2</v>
      </c>
    </row>
    <row r="112" spans="1:6">
      <c r="A112" s="4">
        <f t="shared" si="25"/>
        <v>5.820766091346741E-12</v>
      </c>
      <c r="B112" s="4"/>
      <c r="C112" s="4">
        <f t="shared" si="26"/>
        <v>2.7193526367823628E-2</v>
      </c>
      <c r="D112" s="4">
        <f t="shared" si="27"/>
        <v>2.7193526362002861E-2</v>
      </c>
      <c r="E112" s="4">
        <f t="shared" si="28"/>
        <v>2.6454586619969297E-2</v>
      </c>
      <c r="F112" s="4">
        <f t="shared" si="29"/>
        <v>2.6454586614148529E-2</v>
      </c>
    </row>
    <row r="113" spans="1:6">
      <c r="A113" s="4">
        <f t="shared" si="25"/>
        <v>5.820766091346741E-12</v>
      </c>
      <c r="B113" s="4"/>
      <c r="C113" s="4">
        <f t="shared" si="26"/>
        <v>2.6469096077106551E-2</v>
      </c>
      <c r="D113" s="4">
        <f t="shared" si="27"/>
        <v>2.6469096071285784E-2</v>
      </c>
      <c r="E113" s="4">
        <f t="shared" si="28"/>
        <v>2.5963883268478899E-2</v>
      </c>
      <c r="F113" s="4">
        <f t="shared" si="29"/>
        <v>2.5963883262658131E-2</v>
      </c>
    </row>
    <row r="114" spans="1:6">
      <c r="A114" s="4">
        <f t="shared" si="25"/>
        <v>5.820766091346741E-12</v>
      </c>
      <c r="B114" s="4"/>
      <c r="C114" s="4">
        <f t="shared" si="26"/>
        <v>2.5737951877742887E-2</v>
      </c>
      <c r="D114" s="4">
        <f t="shared" si="27"/>
        <v>2.573795187192212E-2</v>
      </c>
      <c r="E114" s="4">
        <f t="shared" si="28"/>
        <v>2.547905603535416E-2</v>
      </c>
      <c r="F114" s="4">
        <f t="shared" si="29"/>
        <v>2.5479056029533393E-2</v>
      </c>
    </row>
    <row r="115" spans="1:6">
      <c r="A115" s="4">
        <f t="shared" si="25"/>
        <v>5.820766091346741E-12</v>
      </c>
      <c r="B115" s="4"/>
      <c r="C115" s="4">
        <f t="shared" si="26"/>
        <v>2.5000000000000001E-2</v>
      </c>
      <c r="D115" s="4">
        <f t="shared" si="27"/>
        <v>2.4999999994179234E-2</v>
      </c>
      <c r="E115" s="4">
        <f t="shared" si="28"/>
        <v>2.5000000000000005E-2</v>
      </c>
      <c r="F115" s="4">
        <f t="shared" si="29"/>
        <v>2.4999999994179237E-2</v>
      </c>
    </row>
    <row r="118" spans="1:6" ht="15.75">
      <c r="A118" s="6" t="s">
        <v>37</v>
      </c>
      <c r="B118" s="5"/>
      <c r="C118" s="5"/>
      <c r="D118" s="5"/>
    </row>
    <row r="119" spans="1:6" ht="15.75">
      <c r="A119" s="6" t="s">
        <v>38</v>
      </c>
    </row>
  </sheetData>
  <phoneticPr fontId="1" type="noConversion"/>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2941A-518B-4791-9915-A92C73866953}">
  <dimension ref="A3:D16"/>
  <sheetViews>
    <sheetView tabSelected="1" workbookViewId="0">
      <selection activeCell="C18" sqref="C18"/>
    </sheetView>
  </sheetViews>
  <sheetFormatPr defaultRowHeight="15"/>
  <cols>
    <col min="2" max="2" width="16.7109375" customWidth="1"/>
    <col min="3" max="3" width="13.85546875" bestFit="1" customWidth="1"/>
    <col min="4" max="4" width="12.5703125" bestFit="1" customWidth="1"/>
  </cols>
  <sheetData>
    <row r="3" spans="1:4">
      <c r="A3" t="s">
        <v>77</v>
      </c>
      <c r="B3" t="s">
        <v>79</v>
      </c>
      <c r="C3" t="s">
        <v>80</v>
      </c>
      <c r="D3" t="s">
        <v>78</v>
      </c>
    </row>
    <row r="4" spans="1:4">
      <c r="A4" s="8">
        <v>1</v>
      </c>
      <c r="B4" s="9">
        <v>0.08</v>
      </c>
      <c r="C4" s="9">
        <v>0.95</v>
      </c>
      <c r="D4" s="10">
        <f>C4*B4</f>
        <v>7.5999999999999998E-2</v>
      </c>
    </row>
    <row r="5" spans="1:4">
      <c r="A5" s="8">
        <v>2</v>
      </c>
      <c r="B5" s="9">
        <v>0.08</v>
      </c>
      <c r="C5" s="9">
        <v>1</v>
      </c>
      <c r="D5" s="10">
        <f>C5*B5</f>
        <v>0.08</v>
      </c>
    </row>
    <row r="6" spans="1:4">
      <c r="A6" s="8">
        <v>3</v>
      </c>
      <c r="B6" s="9">
        <v>0.08</v>
      </c>
      <c r="C6" s="9">
        <v>1</v>
      </c>
      <c r="D6" s="10">
        <f t="shared" ref="D6:D14" si="0">C6*B6</f>
        <v>0.08</v>
      </c>
    </row>
    <row r="7" spans="1:4">
      <c r="A7" s="8">
        <v>4</v>
      </c>
      <c r="B7" s="9">
        <v>0.08</v>
      </c>
      <c r="C7" s="9">
        <v>1</v>
      </c>
      <c r="D7" s="10">
        <f t="shared" si="0"/>
        <v>0.08</v>
      </c>
    </row>
    <row r="8" spans="1:4">
      <c r="A8" s="8">
        <v>5</v>
      </c>
      <c r="B8" s="9">
        <v>0.08</v>
      </c>
      <c r="C8" s="9">
        <v>1</v>
      </c>
      <c r="D8" s="10">
        <f t="shared" si="0"/>
        <v>0.08</v>
      </c>
    </row>
    <row r="9" spans="1:4">
      <c r="A9" s="8">
        <v>6</v>
      </c>
      <c r="B9" s="9">
        <v>0.08</v>
      </c>
      <c r="C9" s="9">
        <v>1</v>
      </c>
      <c r="D9" s="10">
        <f t="shared" si="0"/>
        <v>0.08</v>
      </c>
    </row>
    <row r="10" spans="1:4">
      <c r="A10" s="8">
        <v>7</v>
      </c>
      <c r="B10" s="9">
        <v>0.08</v>
      </c>
      <c r="C10" s="9">
        <v>0.9</v>
      </c>
      <c r="D10" s="10">
        <f t="shared" si="0"/>
        <v>7.2000000000000008E-2</v>
      </c>
    </row>
    <row r="11" spans="1:4">
      <c r="A11" s="8">
        <v>8</v>
      </c>
      <c r="B11" s="9">
        <v>0.08</v>
      </c>
      <c r="C11" s="9">
        <v>1</v>
      </c>
      <c r="D11" s="10">
        <f t="shared" si="0"/>
        <v>0.08</v>
      </c>
    </row>
    <row r="12" spans="1:4">
      <c r="A12" s="8" t="s">
        <v>81</v>
      </c>
      <c r="B12" s="9">
        <v>0.12</v>
      </c>
      <c r="C12" s="9">
        <v>0.85</v>
      </c>
      <c r="D12" s="10">
        <f t="shared" si="0"/>
        <v>0.10199999999999999</v>
      </c>
    </row>
    <row r="13" spans="1:4">
      <c r="A13" s="8" t="s">
        <v>82</v>
      </c>
      <c r="B13" s="9">
        <v>0.12</v>
      </c>
      <c r="C13" s="9">
        <v>1</v>
      </c>
      <c r="D13" s="10">
        <f t="shared" si="0"/>
        <v>0.12</v>
      </c>
    </row>
    <row r="14" spans="1:4">
      <c r="A14" s="8" t="s">
        <v>83</v>
      </c>
      <c r="B14" s="9">
        <v>0.12</v>
      </c>
      <c r="C14" s="9">
        <v>1</v>
      </c>
      <c r="D14" s="10">
        <f t="shared" si="0"/>
        <v>0.12</v>
      </c>
    </row>
    <row r="16" spans="1:4">
      <c r="C16" t="s">
        <v>84</v>
      </c>
      <c r="D16" s="11">
        <f>SUM(D4:D14)</f>
        <v>0.97</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Grade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2018-09-09T22:57:43Z</dcterms:modified>
</cp:coreProperties>
</file>