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Bledi\Desktop\TA\MTH 9814\Homework 5\Group 5\"/>
    </mc:Choice>
  </mc:AlternateContent>
  <xr:revisionPtr revIDLastSave="0" documentId="13_ncr:1_{8DB777F2-C6FB-4B9D-BC2A-1BF2D36E89DD}" xr6:coauthVersionLast="37" xr6:coauthVersionMax="37" xr10:uidLastSave="{00000000-0000-0000-0000-000000000000}"/>
  <bookViews>
    <workbookView xWindow="0" yWindow="0" windowWidth="28770" windowHeight="11535" tabRatio="724" xr2:uid="{00000000-000D-0000-FFFF-FFFF00000000}"/>
  </bookViews>
  <sheets>
    <sheet name="Grade" sheetId="7" r:id="rId1"/>
    <sheet name="exercise1" sheetId="1" r:id="rId2"/>
    <sheet name="exercise2" sheetId="2" r:id="rId3"/>
    <sheet name="exercise3" sheetId="5" r:id="rId4"/>
    <sheet name="exercise4" sheetId="6" r:id="rId5"/>
    <sheet name="exercise 5" sheetId="3" r:id="rId6"/>
    <sheet name="app" sheetId="4" r:id="rId7"/>
  </sheets>
  <definedNames>
    <definedName name="solver_adj" localSheetId="2" hidden="1">exercise2!$C$86:$E$86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itr" localSheetId="2" hidden="1">2147483647</definedName>
    <definedName name="solver_lhs1" localSheetId="2" hidden="1">exercise2!$G$83</definedName>
    <definedName name="solver_lhs2" localSheetId="2" hidden="1">exercise2!$G$84</definedName>
    <definedName name="solver_lhs3" localSheetId="2" hidden="1">exercise2!$G$85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opt" localSheetId="2" hidden="1">exercise2!$G$83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2</definedName>
    <definedName name="solver_rel3" localSheetId="2" hidden="1">2</definedName>
    <definedName name="solver_rhs1" localSheetId="2" hidden="1">0</definedName>
    <definedName name="solver_rhs2" localSheetId="2" hidden="1">0</definedName>
    <definedName name="solver_rhs3" localSheetId="2" hidden="1">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2</definedName>
  </definedNames>
  <calcPr calcId="179021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7" l="1"/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B6" i="6"/>
  <c r="F6" i="6" s="1"/>
  <c r="B7" i="6"/>
  <c r="F7" i="6" s="1"/>
  <c r="B8" i="6"/>
  <c r="F8" i="6" s="1"/>
  <c r="B9" i="6"/>
  <c r="F9" i="6" s="1"/>
  <c r="B10" i="6"/>
  <c r="F10" i="6" s="1"/>
  <c r="B11" i="6"/>
  <c r="F11" i="6" s="1"/>
  <c r="B12" i="6"/>
  <c r="F12" i="6" s="1"/>
  <c r="B13" i="6"/>
  <c r="F13" i="6" s="1"/>
  <c r="B14" i="6"/>
  <c r="F14" i="6" s="1"/>
  <c r="B15" i="6"/>
  <c r="F15" i="6" s="1"/>
  <c r="B16" i="6"/>
  <c r="F16" i="6" s="1"/>
  <c r="B17" i="6"/>
  <c r="F17" i="6" s="1"/>
  <c r="B18" i="6"/>
  <c r="F18" i="6" s="1"/>
  <c r="B19" i="6"/>
  <c r="F19" i="6" s="1"/>
  <c r="B20" i="6"/>
  <c r="F20" i="6" s="1"/>
  <c r="B21" i="6"/>
  <c r="F21" i="6" s="1"/>
  <c r="B22" i="6"/>
  <c r="F22" i="6" s="1"/>
  <c r="B23" i="6"/>
  <c r="F23" i="6" s="1"/>
  <c r="B24" i="6"/>
  <c r="F24" i="6" s="1"/>
  <c r="B25" i="6"/>
  <c r="F25" i="6" s="1"/>
  <c r="B26" i="6"/>
  <c r="F26" i="6" s="1"/>
  <c r="B27" i="6"/>
  <c r="F27" i="6" s="1"/>
  <c r="B28" i="6"/>
  <c r="F28" i="6" s="1"/>
  <c r="B29" i="6"/>
  <c r="F29" i="6" s="1"/>
  <c r="B30" i="6"/>
  <c r="F30" i="6" s="1"/>
  <c r="B31" i="6"/>
  <c r="F31" i="6" s="1"/>
  <c r="B32" i="6"/>
  <c r="F32" i="6" s="1"/>
  <c r="B33" i="6"/>
  <c r="F33" i="6" s="1"/>
  <c r="B34" i="6"/>
  <c r="F34" i="6" s="1"/>
  <c r="B35" i="6"/>
  <c r="F35" i="6" s="1"/>
  <c r="B36" i="6"/>
  <c r="F36" i="6" s="1"/>
  <c r="B37" i="6"/>
  <c r="F37" i="6" s="1"/>
  <c r="B38" i="6"/>
  <c r="F38" i="6" s="1"/>
  <c r="B39" i="6"/>
  <c r="F39" i="6" s="1"/>
  <c r="B40" i="6"/>
  <c r="F40" i="6" s="1"/>
  <c r="B41" i="6"/>
  <c r="F41" i="6" s="1"/>
  <c r="B42" i="6"/>
  <c r="F42" i="6" s="1"/>
  <c r="B43" i="6"/>
  <c r="F43" i="6" s="1"/>
  <c r="B44" i="6"/>
  <c r="F44" i="6" s="1"/>
  <c r="B45" i="6"/>
  <c r="F45" i="6" s="1"/>
  <c r="B46" i="6"/>
  <c r="F46" i="6" s="1"/>
  <c r="B47" i="6"/>
  <c r="F47" i="6" s="1"/>
  <c r="B48" i="6"/>
  <c r="F48" i="6" s="1"/>
  <c r="B49" i="6"/>
  <c r="F49" i="6" s="1"/>
  <c r="B50" i="6"/>
  <c r="F50" i="6" s="1"/>
  <c r="B51" i="6"/>
  <c r="F51" i="6" s="1"/>
  <c r="B52" i="6"/>
  <c r="F52" i="6" s="1"/>
  <c r="B53" i="6"/>
  <c r="F53" i="6" s="1"/>
  <c r="B54" i="6"/>
  <c r="F54" i="6" s="1"/>
  <c r="B55" i="6"/>
  <c r="F55" i="6" s="1"/>
  <c r="B56" i="6"/>
  <c r="F56" i="6" s="1"/>
  <c r="B57" i="6"/>
  <c r="F57" i="6" s="1"/>
  <c r="B58" i="6"/>
  <c r="F58" i="6" s="1"/>
  <c r="B59" i="6"/>
  <c r="F59" i="6" s="1"/>
  <c r="B60" i="6"/>
  <c r="F60" i="6" s="1"/>
  <c r="B61" i="6"/>
  <c r="F61" i="6" s="1"/>
  <c r="B62" i="6"/>
  <c r="F62" i="6" s="1"/>
  <c r="B63" i="6"/>
  <c r="F63" i="6" s="1"/>
  <c r="B64" i="6"/>
  <c r="F64" i="6" s="1"/>
  <c r="B65" i="6"/>
  <c r="F65" i="6" s="1"/>
  <c r="B66" i="6"/>
  <c r="F66" i="6" s="1"/>
  <c r="B67" i="6"/>
  <c r="F67" i="6" s="1"/>
  <c r="B68" i="6"/>
  <c r="F68" i="6" s="1"/>
  <c r="B69" i="6"/>
  <c r="F69" i="6" s="1"/>
  <c r="B70" i="6"/>
  <c r="F70" i="6" s="1"/>
  <c r="B71" i="6"/>
  <c r="F71" i="6" s="1"/>
  <c r="B72" i="6"/>
  <c r="F72" i="6" s="1"/>
  <c r="B73" i="6"/>
  <c r="F73" i="6" s="1"/>
  <c r="B74" i="6"/>
  <c r="F74" i="6" s="1"/>
  <c r="B75" i="6"/>
  <c r="F75" i="6" s="1"/>
  <c r="B76" i="6"/>
  <c r="F76" i="6" s="1"/>
  <c r="B77" i="6"/>
  <c r="F77" i="6" s="1"/>
  <c r="B78" i="6"/>
  <c r="F78" i="6" s="1"/>
  <c r="B79" i="6"/>
  <c r="F79" i="6" s="1"/>
  <c r="B80" i="6"/>
  <c r="F80" i="6" s="1"/>
  <c r="B81" i="6"/>
  <c r="F81" i="6" s="1"/>
  <c r="B82" i="6"/>
  <c r="F82" i="6" s="1"/>
  <c r="B83" i="6"/>
  <c r="F83" i="6" s="1"/>
  <c r="B84" i="6"/>
  <c r="F84" i="6" s="1"/>
  <c r="B85" i="6"/>
  <c r="F85" i="6" s="1"/>
  <c r="B86" i="6"/>
  <c r="F86" i="6" s="1"/>
  <c r="B87" i="6"/>
  <c r="F87" i="6" s="1"/>
  <c r="B88" i="6"/>
  <c r="F88" i="6" s="1"/>
  <c r="B89" i="6"/>
  <c r="F89" i="6" s="1"/>
  <c r="B90" i="6"/>
  <c r="F90" i="6" s="1"/>
  <c r="B91" i="6"/>
  <c r="F91" i="6" s="1"/>
  <c r="B92" i="6"/>
  <c r="F92" i="6" s="1"/>
  <c r="B93" i="6"/>
  <c r="F93" i="6" s="1"/>
  <c r="B94" i="6"/>
  <c r="F94" i="6" s="1"/>
  <c r="B95" i="6"/>
  <c r="F95" i="6" s="1"/>
  <c r="B96" i="6"/>
  <c r="F96" i="6" s="1"/>
  <c r="B97" i="6"/>
  <c r="F97" i="6" s="1"/>
  <c r="B98" i="6"/>
  <c r="F98" i="6" s="1"/>
  <c r="B99" i="6"/>
  <c r="F99" i="6" s="1"/>
  <c r="B100" i="6"/>
  <c r="F100" i="6" s="1"/>
  <c r="B101" i="6"/>
  <c r="F101" i="6" s="1"/>
  <c r="B102" i="6"/>
  <c r="F102" i="6" s="1"/>
  <c r="B103" i="6"/>
  <c r="F103" i="6" s="1"/>
  <c r="B104" i="6"/>
  <c r="F104" i="6" s="1"/>
  <c r="B5" i="6"/>
  <c r="F5" i="6" s="1"/>
  <c r="E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5" i="6"/>
  <c r="B16" i="2" l="1"/>
  <c r="E11" i="2" s="1"/>
  <c r="B86" i="2"/>
  <c r="E44" i="2"/>
  <c r="E48" i="2" s="1"/>
  <c r="C83" i="2" s="1"/>
  <c r="B79" i="2"/>
  <c r="E74" i="2"/>
  <c r="E78" i="2" s="1"/>
  <c r="D83" i="2" s="1"/>
  <c r="B33" i="2"/>
  <c r="E28" i="2"/>
  <c r="E29" i="2" s="1"/>
  <c r="E31" i="2" s="1"/>
  <c r="B15" i="1"/>
  <c r="E10" i="1" s="1"/>
  <c r="G10" i="1" s="1"/>
  <c r="E25" i="1"/>
  <c r="E31" i="1" l="1"/>
  <c r="E79" i="2"/>
  <c r="D84" i="2" s="1"/>
  <c r="E29" i="1"/>
  <c r="E26" i="1"/>
  <c r="I26" i="1" s="1"/>
  <c r="E15" i="2"/>
  <c r="E12" i="2"/>
  <c r="E14" i="2" s="1"/>
  <c r="E17" i="2"/>
  <c r="E16" i="2"/>
  <c r="E15" i="1"/>
  <c r="E30" i="1"/>
  <c r="G25" i="1"/>
  <c r="I25" i="1"/>
  <c r="I44" i="2"/>
  <c r="E77" i="2"/>
  <c r="E80" i="2"/>
  <c r="D85" i="2" s="1"/>
  <c r="E11" i="1"/>
  <c r="G44" i="2"/>
  <c r="E14" i="1"/>
  <c r="E75" i="2"/>
  <c r="E49" i="2"/>
  <c r="C84" i="2" s="1"/>
  <c r="E16" i="1"/>
  <c r="E13" i="1"/>
  <c r="I10" i="1"/>
  <c r="E45" i="2"/>
  <c r="E47" i="2" s="1"/>
  <c r="E50" i="2"/>
  <c r="C85" i="2" s="1"/>
  <c r="G26" i="1" l="1"/>
  <c r="E32" i="1"/>
  <c r="E33" i="1"/>
  <c r="E28" i="1"/>
  <c r="A53" i="2"/>
  <c r="A67" i="2" s="1"/>
  <c r="B85" i="2"/>
  <c r="G85" i="2" s="1"/>
  <c r="E17" i="1"/>
  <c r="E18" i="1"/>
  <c r="I11" i="1"/>
  <c r="G11" i="1"/>
  <c r="B84" i="2"/>
  <c r="G84" i="2" s="1"/>
  <c r="A64" i="2"/>
  <c r="B83" i="2"/>
  <c r="G83" i="2" s="1"/>
  <c r="A20" i="2"/>
  <c r="G45" i="2"/>
  <c r="I45" i="2"/>
  <c r="A55" i="2" l="1"/>
  <c r="A36" i="2"/>
  <c r="A23" i="2"/>
</calcChain>
</file>

<file path=xl/sharedStrings.xml><?xml version="1.0" encoding="utf-8"?>
<sst xmlns="http://schemas.openxmlformats.org/spreadsheetml/2006/main" count="156" uniqueCount="97">
  <si>
    <t>1. The risk-free rate expressed with continuous compounding is 2.25% to all maturities.</t>
  </si>
  <si>
    <t>An asset has spot price 36, its continuously compounded dividend rate is 80 basis points</t>
  </si>
  <si>
    <t>to all maturities, and its volatility is 40%. Determine the price of the option, along with</t>
  </si>
  <si>
    <t>the Greeks delta, gamma, vega, theta, and rho under Black-Scholes assumptions for the</t>
  </si>
  <si>
    <t>following options on the asset:</t>
  </si>
  <si>
    <t>(a) A European call option struck at 36 with expiry in 3 months.</t>
  </si>
  <si>
    <t>(b) A European put option struck at 45 with expiry in 6 months.</t>
  </si>
  <si>
    <t>r</t>
    <phoneticPr fontId="1" type="noConversion"/>
  </si>
  <si>
    <t>S</t>
    <phoneticPr fontId="1" type="noConversion"/>
  </si>
  <si>
    <t>q</t>
    <phoneticPr fontId="1" type="noConversion"/>
  </si>
  <si>
    <t>sigma</t>
    <phoneticPr fontId="1" type="noConversion"/>
  </si>
  <si>
    <t>price</t>
    <phoneticPr fontId="1" type="noConversion"/>
  </si>
  <si>
    <t>d1</t>
    <phoneticPr fontId="1" type="noConversion"/>
  </si>
  <si>
    <t>T</t>
    <phoneticPr fontId="1" type="noConversion"/>
  </si>
  <si>
    <t>K</t>
    <phoneticPr fontId="1" type="noConversion"/>
  </si>
  <si>
    <t>d2</t>
    <phoneticPr fontId="1" type="noConversion"/>
  </si>
  <si>
    <t>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</si>
  <si>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</si>
  <si>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</si>
  <si>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</si>
  <si>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rho</t>
    <phoneticPr fontId="1" type="noConversion"/>
  </si>
  <si>
    <t>2. At a time when the risk-free rate is 5% to all maturities (expressed with continuous</t>
  </si>
  <si>
    <t>compounding), you are short 100 European call options with expiry 3 months and strike</t>
  </si>
  <si>
    <t>60 on an asset priced at 55. The asset’s volatility is 45%, and it pays no dividends.</t>
  </si>
  <si>
    <t>For the purposes of the below, assume that all assets can be traded in any quantity, and</t>
  </si>
  <si>
    <t>that Black-Scholes assumptions hold; further, assume that the asset’s volatility is constant</t>
  </si>
  <si>
    <t>through time.</t>
  </si>
  <si>
    <t>(a) Suppose you wish to delta-hedge your exposure. How many shares of the underlying</t>
  </si>
  <si>
    <t>must you add to the portfolio in order for it to be delta-neutral?</t>
  </si>
  <si>
    <t>(b) Suppose you wish to hedge your exposure to changes in the asset’s volatility, as well</t>
  </si>
  <si>
    <t>as delta-hedging your exposure. You select a European put option with strike 50 and</t>
  </si>
  <si>
    <t>expiry 6 months for the purposes of vega-hedging. What quantity of this option and</t>
  </si>
  <si>
    <t>underlying must you add to the portfolio in order for it to be delta- and vega-neutral?</t>
  </si>
  <si>
    <t>(c) What is the gamma of your initial short option position? What is the gamma of the</t>
  </si>
  <si>
    <t>hedged portfolio you constructed in (b)?</t>
  </si>
  <si>
    <t>(d) You wish to hedge your gamma exposure as well. An additional asset—a European</t>
  </si>
  <si>
    <t>call option struck at 55 with expiry 1 month—is available for this purpose. Create a</t>
  </si>
  <si>
    <t>portfolio hedging the original option exposure which is delta-, vega-, and gamma-neutral.</t>
  </si>
  <si>
    <t>N(d1)</t>
    <phoneticPr fontId="1" type="noConversion"/>
  </si>
  <si>
    <t>N(d2)</t>
    <phoneticPr fontId="1" type="noConversion"/>
  </si>
  <si>
    <t>N(-d1)</t>
    <phoneticPr fontId="1" type="noConversion"/>
  </si>
  <si>
    <t>N(-d2)</t>
  </si>
  <si>
    <t>call_price</t>
    <phoneticPr fontId="1" type="noConversion"/>
  </si>
  <si>
    <t>shares of underlying we need to add:</t>
    <phoneticPr fontId="1" type="noConversion"/>
  </si>
  <si>
    <t>total potfolio value</t>
    <phoneticPr fontId="1" type="noConversion"/>
  </si>
  <si>
    <t>which does not changes a lot. So it's delta-neutral.</t>
    <phoneticPr fontId="1" type="noConversion"/>
  </si>
  <si>
    <t>Let's check the result. If the stock price goes up by $1</t>
    <phoneticPr fontId="1" type="noConversion"/>
  </si>
  <si>
    <t>put_price</t>
    <phoneticPr fontId="1" type="noConversion"/>
  </si>
  <si>
    <t>put_delta</t>
    <phoneticPr fontId="1" type="noConversion"/>
  </si>
  <si>
    <t>put_vega</t>
    <phoneticPr fontId="1" type="noConversion"/>
  </si>
  <si>
    <t>call_delta</t>
    <phoneticPr fontId="1" type="noConversion"/>
  </si>
  <si>
    <t>call_vega</t>
    <phoneticPr fontId="1" type="noConversion"/>
  </si>
  <si>
    <t>call_gamma</t>
    <phoneticPr fontId="1" type="noConversion"/>
  </si>
  <si>
    <t>put_gamma</t>
    <phoneticPr fontId="1" type="noConversion"/>
  </si>
  <si>
    <t>Conclusion: We long about 41.35 shares of underlying assets and short 100 calls.</t>
    <phoneticPr fontId="1" type="noConversion"/>
  </si>
  <si>
    <t>To keep vega neutral, we need to let the sum of the options' vega equal 0</t>
    <phoneticPr fontId="1" type="noConversion"/>
  </si>
  <si>
    <t>To keep delta neutral, we need to add some assets to the portfolio.</t>
    <phoneticPr fontId="1" type="noConversion"/>
  </si>
  <si>
    <t>Conclusion: We finally long about 79.76 shares of put options, long about 64.92 shares of underlying assets, and short 100 call options.</t>
    <phoneticPr fontId="1" type="noConversion"/>
  </si>
  <si>
    <t>initial short position gamma:</t>
    <phoneticPr fontId="1" type="noConversion"/>
  </si>
  <si>
    <t>hedged portfolio gamma:</t>
    <phoneticPr fontId="1" type="noConversion"/>
  </si>
  <si>
    <t>call2_price</t>
    <phoneticPr fontId="1" type="noConversion"/>
  </si>
  <si>
    <t>call2_delta</t>
    <phoneticPr fontId="1" type="noConversion"/>
  </si>
  <si>
    <t>call2_gamma</t>
    <phoneticPr fontId="1" type="noConversion"/>
  </si>
  <si>
    <t>call2_vega</t>
    <phoneticPr fontId="1" type="noConversion"/>
  </si>
  <si>
    <t>call_1</t>
    <phoneticPr fontId="1" type="noConversion"/>
  </si>
  <si>
    <t>put</t>
    <phoneticPr fontId="1" type="noConversion"/>
  </si>
  <si>
    <t>call_2</t>
    <phoneticPr fontId="1" type="noConversion"/>
  </si>
  <si>
    <t>underlying asset</t>
    <phoneticPr fontId="1" type="noConversion"/>
  </si>
  <si>
    <t>shares</t>
    <phoneticPr fontId="1" type="noConversion"/>
  </si>
  <si>
    <t>neutral</t>
    <phoneticPr fontId="1" type="noConversion"/>
  </si>
  <si>
    <t>Conclusion: We short 100 shares call option with strike 60, long about 63.8 shares put option and long 33.98 shares call option with strike 55 and 41.9 shares of underlying asset.</t>
    <phoneticPr fontId="1" type="noConversion"/>
  </si>
  <si>
    <t>The portfolio is delta-, vega-, and gamma-neutral.</t>
    <phoneticPr fontId="1" type="noConversion"/>
  </si>
  <si>
    <t>Because the call's payoff is linear to ST, then we can replicate piecewise  linear payoff</t>
  </si>
  <si>
    <t xml:space="preserve">It is simliar with bootstrap, we build the whole protfolio from interval [0, ST,1] to the last [ST,N-1, ST,N] </t>
  </si>
  <si>
    <t xml:space="preserve">to replicate 0-ST,1, use bond and asset. Then in next each interval [ST,n, ST,n+1], we add a long/short position of call with strike ST,n. </t>
  </si>
  <si>
    <t>b)</t>
  </si>
  <si>
    <t>call strike 80</t>
  </si>
  <si>
    <t>call strike 60</t>
  </si>
  <si>
    <t>call strike 40</t>
  </si>
  <si>
    <t>call strike 20</t>
  </si>
  <si>
    <t>asset</t>
  </si>
  <si>
    <t>100*PT</t>
  </si>
  <si>
    <t>risk-free bond</t>
  </si>
  <si>
    <t>position</t>
  </si>
  <si>
    <t>intrument</t>
  </si>
  <si>
    <t>a)</t>
  </si>
  <si>
    <t>long 1 share</t>
    <phoneticPr fontId="1" type="noConversion"/>
  </si>
  <si>
    <t>long 2 puts with K=40</t>
    <phoneticPr fontId="1" type="noConversion"/>
  </si>
  <si>
    <t>short 2 puts with K=30</t>
    <phoneticPr fontId="1" type="noConversion"/>
  </si>
  <si>
    <t>long 2 calls with K=35</t>
    <phoneticPr fontId="1" type="noConversion"/>
  </si>
  <si>
    <t>short 4 calls with K=50</t>
    <phoneticPr fontId="1" type="noConversion"/>
  </si>
  <si>
    <t>Total Value</t>
    <phoneticPr fontId="1" type="noConversion"/>
  </si>
  <si>
    <t>4. Graph the payoff VT of the portfolio below versus the terminal spot price ST. All options have the same expiry:</t>
    <phoneticPr fontId="1" type="noConversion"/>
  </si>
  <si>
    <t>Problem</t>
  </si>
  <si>
    <t>Weight</t>
  </si>
  <si>
    <t>Score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</si>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</sst>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Helvetica"/>
    </font>
    <font>
      <sz val="11"/>
      <color theme="1"/>
      <name val="DengXian"/>
      <family val="2"/>
      <scheme val="minor"/>
    </font>
    <font>
      <b/>
      <sz val="12"/>
      <color theme="1"/>
      <name val="DengXian"/>
      <scheme val="minor"/>
    </font>
    <font>
      <sz val="12"/>
      <color theme="1"/>
      <name val="DengXian"/>
      <family val="2"/>
      <charset val="134"/>
      <scheme val="minor"/>
    </font>
    <font>
      <b/>
      <sz val="11"/>
      <color rgb="FFFF000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5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Fill="1"/>
    <xf numFmtId="164" fontId="0" fillId="0" borderId="0" xfId="0" applyNumberFormat="1"/>
    <xf numFmtId="0" fontId="2" fillId="3" borderId="0" xfId="0" applyFont="1" applyFill="1"/>
    <xf numFmtId="0" fontId="0" fillId="3" borderId="0" xfId="0" applyFill="1"/>
    <xf numFmtId="0" fontId="3" fillId="0" borderId="0" xfId="1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exercise4!$F$4</c:f>
              <c:strCache>
                <c:ptCount val="1"/>
                <c:pt idx="0">
                  <c:v>Total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exercise4!$F$5:$F$104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49</c:v>
                </c:pt>
                <c:pt idx="32">
                  <c:v>48</c:v>
                </c:pt>
                <c:pt idx="33">
                  <c:v>47</c:v>
                </c:pt>
                <c:pt idx="34">
                  <c:v>46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53</c:v>
                </c:pt>
                <c:pt idx="42">
                  <c:v>56</c:v>
                </c:pt>
                <c:pt idx="43">
                  <c:v>59</c:v>
                </c:pt>
                <c:pt idx="44">
                  <c:v>62</c:v>
                </c:pt>
                <c:pt idx="45">
                  <c:v>65</c:v>
                </c:pt>
                <c:pt idx="46">
                  <c:v>68</c:v>
                </c:pt>
                <c:pt idx="47">
                  <c:v>71</c:v>
                </c:pt>
                <c:pt idx="48">
                  <c:v>74</c:v>
                </c:pt>
                <c:pt idx="49">
                  <c:v>77</c:v>
                </c:pt>
                <c:pt idx="50">
                  <c:v>80</c:v>
                </c:pt>
                <c:pt idx="51">
                  <c:v>79</c:v>
                </c:pt>
                <c:pt idx="52">
                  <c:v>78</c:v>
                </c:pt>
                <c:pt idx="53">
                  <c:v>77</c:v>
                </c:pt>
                <c:pt idx="54">
                  <c:v>76</c:v>
                </c:pt>
                <c:pt idx="55">
                  <c:v>75</c:v>
                </c:pt>
                <c:pt idx="56">
                  <c:v>74</c:v>
                </c:pt>
                <c:pt idx="57">
                  <c:v>73</c:v>
                </c:pt>
                <c:pt idx="58">
                  <c:v>72</c:v>
                </c:pt>
                <c:pt idx="59">
                  <c:v>71</c:v>
                </c:pt>
                <c:pt idx="60">
                  <c:v>70</c:v>
                </c:pt>
                <c:pt idx="61">
                  <c:v>69</c:v>
                </c:pt>
                <c:pt idx="62">
                  <c:v>68</c:v>
                </c:pt>
                <c:pt idx="63">
                  <c:v>67</c:v>
                </c:pt>
                <c:pt idx="64">
                  <c:v>66</c:v>
                </c:pt>
                <c:pt idx="65">
                  <c:v>65</c:v>
                </c:pt>
                <c:pt idx="66">
                  <c:v>64</c:v>
                </c:pt>
                <c:pt idx="67">
                  <c:v>63</c:v>
                </c:pt>
                <c:pt idx="68">
                  <c:v>62</c:v>
                </c:pt>
                <c:pt idx="69">
                  <c:v>61</c:v>
                </c:pt>
                <c:pt idx="70">
                  <c:v>60</c:v>
                </c:pt>
                <c:pt idx="71">
                  <c:v>59</c:v>
                </c:pt>
                <c:pt idx="72">
                  <c:v>58</c:v>
                </c:pt>
                <c:pt idx="73">
                  <c:v>57</c:v>
                </c:pt>
                <c:pt idx="74">
                  <c:v>56</c:v>
                </c:pt>
                <c:pt idx="75">
                  <c:v>55</c:v>
                </c:pt>
                <c:pt idx="76">
                  <c:v>54</c:v>
                </c:pt>
                <c:pt idx="77">
                  <c:v>53</c:v>
                </c:pt>
                <c:pt idx="78">
                  <c:v>52</c:v>
                </c:pt>
                <c:pt idx="79">
                  <c:v>51</c:v>
                </c:pt>
                <c:pt idx="80">
                  <c:v>50</c:v>
                </c:pt>
                <c:pt idx="81">
                  <c:v>49</c:v>
                </c:pt>
                <c:pt idx="82">
                  <c:v>48</c:v>
                </c:pt>
                <c:pt idx="83">
                  <c:v>47</c:v>
                </c:pt>
                <c:pt idx="84">
                  <c:v>46</c:v>
                </c:pt>
                <c:pt idx="85">
                  <c:v>45</c:v>
                </c:pt>
                <c:pt idx="86">
                  <c:v>44</c:v>
                </c:pt>
                <c:pt idx="87">
                  <c:v>43</c:v>
                </c:pt>
                <c:pt idx="88">
                  <c:v>42</c:v>
                </c:pt>
                <c:pt idx="89">
                  <c:v>41</c:v>
                </c:pt>
                <c:pt idx="90">
                  <c:v>40</c:v>
                </c:pt>
                <c:pt idx="91">
                  <c:v>39</c:v>
                </c:pt>
                <c:pt idx="92">
                  <c:v>38</c:v>
                </c:pt>
                <c:pt idx="93">
                  <c:v>37</c:v>
                </c:pt>
                <c:pt idx="94">
                  <c:v>36</c:v>
                </c:pt>
                <c:pt idx="95">
                  <c:v>35</c:v>
                </c:pt>
                <c:pt idx="96">
                  <c:v>34</c:v>
                </c:pt>
                <c:pt idx="97">
                  <c:v>33</c:v>
                </c:pt>
                <c:pt idx="98">
                  <c:v>32</c:v>
                </c:pt>
                <c:pt idx="9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327-B321-DC0F97887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566960"/>
        <c:axId val="557564008"/>
      </c:lineChart>
      <c:catAx>
        <c:axId val="5575669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64008"/>
        <c:crosses val="autoZero"/>
        <c:auto val="1"/>
        <c:lblAlgn val="ctr"/>
        <c:lblOffset val="100"/>
        <c:noMultiLvlLbl val="0"/>
      </c:catAx>
      <c:valAx>
        <c:axId val="55756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6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0</xdr:rowOff>
    </xdr:from>
    <xdr:to>
      <xdr:col>3</xdr:col>
      <xdr:colOff>0</xdr:colOff>
      <xdr:row>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2BB08F-E991-4E66-A812-6062E9AC1A10}"/>
            </a:ext>
          </a:extLst>
        </xdr:cNvPr>
        <xdr:cNvSpPr txBox="1"/>
      </xdr:nvSpPr>
      <xdr:spPr>
        <a:xfrm>
          <a:off x="19050" y="400050"/>
          <a:ext cx="2038350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Problem 1 comments:</a:t>
          </a:r>
        </a:p>
        <a:p>
          <a:r>
            <a:rPr lang="en-US" sz="1100" b="1">
              <a:solidFill>
                <a:srgbClr val="FF0000"/>
              </a:solidFill>
            </a:rPr>
            <a:t>Grade: 100%</a:t>
          </a:r>
        </a:p>
      </xdr:txBody>
    </xdr:sp>
    <xdr:clientData/>
  </xdr:twoCellAnchor>
  <xdr:twoCellAnchor>
    <xdr:from>
      <xdr:col>0</xdr:col>
      <xdr:colOff>0</xdr:colOff>
      <xdr:row>6</xdr:row>
      <xdr:rowOff>0</xdr:rowOff>
    </xdr:from>
    <xdr:to>
      <xdr:col>2</xdr:col>
      <xdr:colOff>676275</xdr:colOff>
      <xdr:row>12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FDD654B-2E21-4D0B-99C5-80DF77329DFE}"/>
            </a:ext>
          </a:extLst>
        </xdr:cNvPr>
        <xdr:cNvSpPr txBox="1"/>
      </xdr:nvSpPr>
      <xdr:spPr>
        <a:xfrm>
          <a:off x="0" y="1200150"/>
          <a:ext cx="2047875" cy="129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Problem 2 comments:</a:t>
          </a:r>
        </a:p>
        <a:p>
          <a:r>
            <a:rPr lang="en-US" sz="1100" b="0">
              <a:solidFill>
                <a:sysClr val="windowText" lastClr="000000"/>
              </a:solidFill>
            </a:rPr>
            <a:t>1)</a:t>
          </a:r>
          <a:r>
            <a:rPr lang="en-US" sz="1100" b="0" baseline="0">
              <a:solidFill>
                <a:sysClr val="windowText" lastClr="000000"/>
              </a:solidFill>
            </a:rPr>
            <a:t> Part d): it is not clear how the numbers highlighted in yellow are found.</a:t>
          </a:r>
          <a:endParaRPr lang="en-US" sz="1100" b="0">
            <a:solidFill>
              <a:sysClr val="windowText" lastClr="000000"/>
            </a:solidFill>
          </a:endParaRPr>
        </a:p>
        <a:p>
          <a:endParaRPr lang="en-US" sz="11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Grade: 95%</a:t>
          </a:r>
        </a:p>
      </xdr:txBody>
    </xdr:sp>
    <xdr:clientData/>
  </xdr:twoCellAnchor>
  <xdr:twoCellAnchor>
    <xdr:from>
      <xdr:col>0</xdr:col>
      <xdr:colOff>0</xdr:colOff>
      <xdr:row>14</xdr:row>
      <xdr:rowOff>0</xdr:rowOff>
    </xdr:from>
    <xdr:to>
      <xdr:col>2</xdr:col>
      <xdr:colOff>676275</xdr:colOff>
      <xdr:row>21</xdr:row>
      <xdr:rowOff>161925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576A637-3ACD-4960-80E9-854E4AE99C4E}"/>
            </a:ext>
          </a:extLst>
        </xdr:cNvPr>
        <xdr:cNvSpPr txBox="1"/>
      </xdr:nvSpPr>
      <xdr:spPr>
        <a:xfrm>
          <a:off x="0" y="2800350"/>
          <a:ext cx="2047875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Problem 3 comments:</a:t>
          </a:r>
        </a:p>
        <a:p>
          <a:r>
            <a:rPr lang="en-US" sz="1100" b="0">
              <a:solidFill>
                <a:sysClr val="windowText" lastClr="000000"/>
              </a:solidFill>
            </a:rPr>
            <a:t>1)</a:t>
          </a:r>
          <a:r>
            <a:rPr lang="en-US" sz="1100" b="0" baseline="0">
              <a:solidFill>
                <a:sysClr val="windowText" lastClr="000000"/>
              </a:solidFill>
            </a:rPr>
            <a:t>Lack of showing the work. You are not being penalized significantly because of our discussion over the email. </a:t>
          </a:r>
          <a:endParaRPr lang="en-US" sz="1100" b="0">
            <a:solidFill>
              <a:sysClr val="windowText" lastClr="000000"/>
            </a:solidFill>
          </a:endParaRPr>
        </a:p>
        <a:p>
          <a:endParaRPr lang="en-US" sz="11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Grade: 90%</a:t>
          </a:r>
        </a:p>
      </xdr:txBody>
    </xdr:sp>
    <xdr:clientData/>
  </xdr:twoCellAnchor>
  <xdr:twoCellAnchor>
    <xdr:from>
      <xdr:col>0</xdr:col>
      <xdr:colOff>0</xdr:colOff>
      <xdr:row>23</xdr:row>
      <xdr:rowOff>0</xdr:rowOff>
    </xdr:from>
    <xdr:to>
      <xdr:col>3</xdr:col>
      <xdr:colOff>0</xdr:colOff>
      <xdr:row>26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DF883A4-2DC5-4440-8BF1-F13231759351}"/>
            </a:ext>
          </a:extLst>
        </xdr:cNvPr>
        <xdr:cNvSpPr txBox="1"/>
      </xdr:nvSpPr>
      <xdr:spPr>
        <a:xfrm>
          <a:off x="0" y="4600575"/>
          <a:ext cx="2057400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Problem 4 comments:</a:t>
          </a:r>
        </a:p>
        <a:p>
          <a:r>
            <a:rPr lang="en-US" sz="1100" b="1">
              <a:solidFill>
                <a:srgbClr val="FF0000"/>
              </a:solidFill>
            </a:rPr>
            <a:t>Grade: 100%</a:t>
          </a:r>
        </a:p>
      </xdr:txBody>
    </xdr:sp>
    <xdr:clientData/>
  </xdr:twoCellAnchor>
  <xdr:twoCellAnchor>
    <xdr:from>
      <xdr:col>0</xdr:col>
      <xdr:colOff>0</xdr:colOff>
      <xdr:row>26</xdr:row>
      <xdr:rowOff>76200</xdr:rowOff>
    </xdr:from>
    <xdr:to>
      <xdr:col>3</xdr:col>
      <xdr:colOff>0</xdr:colOff>
      <xdr:row>29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49D680E-5585-4FE2-9BF5-3018C8F459C4}"/>
            </a:ext>
          </a:extLst>
        </xdr:cNvPr>
        <xdr:cNvSpPr txBox="1"/>
      </xdr:nvSpPr>
      <xdr:spPr>
        <a:xfrm>
          <a:off x="0" y="5276850"/>
          <a:ext cx="2057400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Problem 5 comments:</a:t>
          </a:r>
        </a:p>
        <a:p>
          <a:r>
            <a:rPr lang="en-US" sz="1100" b="1">
              <a:solidFill>
                <a:srgbClr val="FF0000"/>
              </a:solidFill>
            </a:rPr>
            <a:t>Grade: 100%</a:t>
          </a:r>
        </a:p>
      </xdr:txBody>
    </xdr:sp>
    <xdr:clientData/>
  </xdr:twoCellAnchor>
  <xdr:twoCellAnchor>
    <xdr:from>
      <xdr:col>0</xdr:col>
      <xdr:colOff>0</xdr:colOff>
      <xdr:row>30</xdr:row>
      <xdr:rowOff>85725</xdr:rowOff>
    </xdr:from>
    <xdr:to>
      <xdr:col>3</xdr:col>
      <xdr:colOff>0</xdr:colOff>
      <xdr:row>39</xdr:row>
      <xdr:rowOff>85726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FD2CA92-4853-4BB6-B33D-788FF47DC915}"/>
            </a:ext>
          </a:extLst>
        </xdr:cNvPr>
        <xdr:cNvSpPr txBox="1"/>
      </xdr:nvSpPr>
      <xdr:spPr>
        <a:xfrm>
          <a:off x="0" y="6086475"/>
          <a:ext cx="2057400" cy="1800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Problem 6 comments:</a:t>
          </a:r>
        </a:p>
        <a:p>
          <a:r>
            <a:rPr lang="en-US" sz="1100" b="0"/>
            <a:t>1. There is no jutification for part a). </a:t>
          </a:r>
        </a:p>
        <a:p>
          <a:r>
            <a:rPr lang="en-US" sz="1100" b="0"/>
            <a:t>2. Part b) is not elaborated</a:t>
          </a:r>
        </a:p>
        <a:p>
          <a:r>
            <a:rPr lang="en-US" sz="1100" b="0"/>
            <a:t>3. Your homework</a:t>
          </a:r>
          <a:r>
            <a:rPr lang="en-US" sz="1100" b="0" baseline="0"/>
            <a:t> seems very similar to that of another group.</a:t>
          </a:r>
          <a:endParaRPr lang="en-US" sz="1100" b="0"/>
        </a:p>
        <a:p>
          <a:endParaRPr lang="en-US" sz="1100" b="1"/>
        </a:p>
        <a:p>
          <a:r>
            <a:rPr lang="en-US" sz="1100" b="1">
              <a:solidFill>
                <a:srgbClr val="FF0000"/>
              </a:solidFill>
            </a:rPr>
            <a:t>Grade: 60%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146326</xdr:colOff>
      <xdr:row>32</xdr:row>
      <xdr:rowOff>12211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6DA13E4-C857-4BF3-9338-D36BA09E2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52095" cy="62645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2</xdr:row>
      <xdr:rowOff>193675</xdr:rowOff>
    </xdr:from>
    <xdr:to>
      <xdr:col>13</xdr:col>
      <xdr:colOff>6350</xdr:colOff>
      <xdr:row>16</xdr:row>
      <xdr:rowOff>180975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0E2C07-7193-42CC-A106-82289000F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7543800" cy="100584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617220" y="1623060"/>
          <a:ext cx="10058400" cy="7543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B23B-94B3-4F90-AFAA-22FFE739176F}">
  <dimension ref="E3:G11"/>
  <sheetViews>
    <sheetView tabSelected="1" workbookViewId="0">
      <selection activeCell="H15" sqref="H15"/>
    </sheetView>
  </sheetViews>
  <sheetFormatPr defaultRowHeight="15.75" x14ac:dyDescent="0.25"/>
  <sheetData>
    <row r="3" spans="5:7" x14ac:dyDescent="0.25">
      <c r="E3" s="9" t="s">
        <v>93</v>
      </c>
      <c r="F3" s="9" t="s">
        <v>94</v>
      </c>
      <c r="G3" s="9" t="s">
        <v>95</v>
      </c>
    </row>
    <row r="4" spans="5:7" x14ac:dyDescent="0.25">
      <c r="E4" s="9">
        <v>1</v>
      </c>
      <c r="F4" s="10">
        <v>0.17</v>
      </c>
      <c r="G4" s="10">
        <v>1</v>
      </c>
    </row>
    <row r="5" spans="5:7" x14ac:dyDescent="0.25">
      <c r="E5" s="9">
        <v>2</v>
      </c>
      <c r="F5" s="10">
        <v>0.17</v>
      </c>
      <c r="G5" s="10">
        <v>0.95</v>
      </c>
    </row>
    <row r="6" spans="5:7" x14ac:dyDescent="0.25">
      <c r="E6" s="9">
        <v>3</v>
      </c>
      <c r="F6" s="10">
        <v>0.17</v>
      </c>
      <c r="G6" s="10">
        <v>0.9</v>
      </c>
    </row>
    <row r="7" spans="5:7" x14ac:dyDescent="0.25">
      <c r="E7" s="9">
        <v>4</v>
      </c>
      <c r="F7" s="10">
        <v>0.17</v>
      </c>
      <c r="G7" s="10">
        <v>1</v>
      </c>
    </row>
    <row r="8" spans="5:7" x14ac:dyDescent="0.25">
      <c r="E8" s="9">
        <v>5</v>
      </c>
      <c r="F8" s="10">
        <v>0.17</v>
      </c>
      <c r="G8" s="10">
        <v>1</v>
      </c>
    </row>
    <row r="9" spans="5:7" x14ac:dyDescent="0.25">
      <c r="E9" s="9">
        <v>6</v>
      </c>
      <c r="F9" s="10">
        <v>0.15</v>
      </c>
      <c r="G9" s="10">
        <v>0.6</v>
      </c>
    </row>
    <row r="11" spans="5:7" x14ac:dyDescent="0.25">
      <c r="F11" s="11" t="s">
        <v>96</v>
      </c>
      <c r="G11" s="12">
        <f>SUMPRODUCT(G4:G9,F4:F9)</f>
        <v>0.91450000000000009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opLeftCell="A7" workbookViewId="0">
      <selection activeCell="E18" sqref="E18"/>
    </sheetView>
  </sheetViews>
  <sheetFormatPr defaultColWidth="10.75" defaultRowHeight="15.75" x14ac:dyDescent="0.25"/>
  <cols>
    <col min="5" max="5" width="1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</row>
    <row r="8" spans="1:9" x14ac:dyDescent="0.25">
      <c r="A8" s="1" t="s">
        <v>5</v>
      </c>
    </row>
    <row r="10" spans="1:9" x14ac:dyDescent="0.25">
      <c r="A10" t="s">
        <v>7</v>
      </c>
      <c r="B10">
        <v>2.2499999999999999E-2</v>
      </c>
      <c r="D10" t="s">
        <v>12</v>
      </c>
      <c r="E10">
        <f>1/(B14*SQRT(B15))*(LN(B11/B12)+(B10-B13+B14^2/2)*B15)</f>
        <v>0.11812500000000002</v>
      </c>
      <c r="F10" t="s">
        <v>38</v>
      </c>
      <c r="G10">
        <f>_xlfn.NORM.DIST(E10,0,1,TRUE)</f>
        <v>0.54701569250425452</v>
      </c>
      <c r="H10" t="s">
        <v>40</v>
      </c>
      <c r="I10">
        <f>_xlfn.NORM.DIST(-E10,0,1,TRUE)</f>
        <v>0.45298430749574548</v>
      </c>
    </row>
    <row r="11" spans="1:9" x14ac:dyDescent="0.25">
      <c r="A11" t="s">
        <v>8</v>
      </c>
      <c r="B11">
        <v>36</v>
      </c>
      <c r="D11" t="s">
        <v>15</v>
      </c>
      <c r="E11">
        <f>E10-B14*SQRT(B15)</f>
        <v>-8.1874999999999989E-2</v>
      </c>
      <c r="F11" t="s">
        <v>39</v>
      </c>
      <c r="G11">
        <f>_xlfn.NORM.DIST(E11,0,1,TRUE)</f>
        <v>0.46737305739424484</v>
      </c>
      <c r="H11" t="s">
        <v>41</v>
      </c>
      <c r="I11">
        <f>_xlfn.NORM.DIST(-E11,0,1,TRUE)</f>
        <v>0.53262694260575516</v>
      </c>
    </row>
    <row r="12" spans="1:9" x14ac:dyDescent="0.25">
      <c r="A12" t="s">
        <v>14</v>
      </c>
      <c r="B12">
        <v>36</v>
      </c>
    </row>
    <row r="13" spans="1:9" x14ac:dyDescent="0.25">
      <c r="A13" t="s">
        <v>9</v>
      </c>
      <c r="B13">
        <v>8.0000000000000002E-3</v>
      </c>
      <c r="D13" t="s">
        <v>11</v>
      </c>
      <c r="E13" s="2">
        <f>B11*EXP(-B13*B15)*_xlfn.NORM.DIST(E10,0,1,TRUE)-B12*EXP(-B10*B15)*_xlfn.NORM.DIST(E11,0,1,TRUE)</f>
        <v>2.9221664519401287</v>
      </c>
      <c r="G13" s="4"/>
    </row>
    <row r="14" spans="1:9" x14ac:dyDescent="0.25">
      <c r="A14" t="s">
        <v>10</v>
      </c>
      <c r="B14">
        <v>0.4</v>
      </c>
      <c r="D14" t="s">
        <v>16</v>
      </c>
      <c r="E14" s="2">
        <f>EXP(-B13*B15)*_xlfn.NORM.DIST(E10,0,1,TRUE)</f>
        <v>0.54592275442164129</v>
      </c>
    </row>
    <row r="15" spans="1:9" x14ac:dyDescent="0.25">
      <c r="A15" t="s">
        <v>13</v>
      </c>
      <c r="B15">
        <f>3/12</f>
        <v>0.25</v>
      </c>
      <c r="D15" t="s">
        <v>17</v>
      </c>
      <c r="E15" s="2">
        <f>1/(B11*B14*SQRT(B15))*EXP(-B13*B15)*_xlfn.NORM.DIST(E10,0,1,FALSE)</f>
        <v>5.4913485833251167E-2</v>
      </c>
      <c r="F15" s="3"/>
    </row>
    <row r="16" spans="1:9" x14ac:dyDescent="0.25">
      <c r="D16" t="s">
        <v>18</v>
      </c>
      <c r="E16" s="2">
        <f>B11*SQRT(B15)*EXP(-B13*B15)*_xlfn.NORM.DIST(E10,0,1,FALSE)</f>
        <v>7.1167877639893513</v>
      </c>
    </row>
    <row r="17" spans="1:9" x14ac:dyDescent="0.25">
      <c r="D17" t="s">
        <v>19</v>
      </c>
      <c r="E17" s="2">
        <f>B10*E13-(B10-B13)*B11*E14-0.5*B14^2*B11^2*E15</f>
        <v>-5.9126531438309264</v>
      </c>
    </row>
    <row r="18" spans="1:9" x14ac:dyDescent="0.25">
      <c r="D18" t="s">
        <v>20</v>
      </c>
      <c r="E18" s="2">
        <f>B15*B12*EXP(-B10*B15)*_xlfn.NORM.DIST(E11,0,1,TRUE)</f>
        <v>4.1827631768097397</v>
      </c>
    </row>
    <row r="22" spans="1:9" x14ac:dyDescent="0.25">
      <c r="A22" s="1"/>
    </row>
    <row r="23" spans="1:9" x14ac:dyDescent="0.25">
      <c r="A23" s="1" t="s">
        <v>6</v>
      </c>
    </row>
    <row r="25" spans="1:9" x14ac:dyDescent="0.25">
      <c r="A25" t="s">
        <v>7</v>
      </c>
      <c r="B25">
        <v>2.2499999999999999E-2</v>
      </c>
      <c r="D25" t="s">
        <v>12</v>
      </c>
      <c r="E25">
        <f>1/(B29*SQRT(B30))*(LN(B26/B27)+(B25-B28+B29*B29/2)*B30)</f>
        <v>-0.62187761450630807</v>
      </c>
      <c r="F25" t="s">
        <v>38</v>
      </c>
      <c r="G25">
        <f>_xlfn.NORM.DIST(E25,0,1,TRUE)</f>
        <v>0.2670111728725747</v>
      </c>
      <c r="H25" t="s">
        <v>40</v>
      </c>
      <c r="I25">
        <f>_xlfn.NORM.DIST(-E25,0,1,TRUE)</f>
        <v>0.7329888271274253</v>
      </c>
    </row>
    <row r="26" spans="1:9" x14ac:dyDescent="0.25">
      <c r="A26" t="s">
        <v>8</v>
      </c>
      <c r="B26">
        <v>36</v>
      </c>
      <c r="D26" t="s">
        <v>15</v>
      </c>
      <c r="E26">
        <f>E25-B29*SQRT(B30)</f>
        <v>-0.90472032698092719</v>
      </c>
      <c r="F26" t="s">
        <v>39</v>
      </c>
      <c r="G26">
        <f>_xlfn.NORM.DIST(E26,0,1,TRUE)</f>
        <v>0.18280678478655196</v>
      </c>
      <c r="H26" t="s">
        <v>41</v>
      </c>
      <c r="I26">
        <f>_xlfn.NORM.DIST(-E26,0,1,TRUE)</f>
        <v>0.81719321521344801</v>
      </c>
    </row>
    <row r="27" spans="1:9" x14ac:dyDescent="0.25">
      <c r="A27" t="s">
        <v>14</v>
      </c>
      <c r="B27">
        <v>45</v>
      </c>
    </row>
    <row r="28" spans="1:9" x14ac:dyDescent="0.25">
      <c r="A28" t="s">
        <v>9</v>
      </c>
      <c r="B28">
        <v>8.0000000000000002E-3</v>
      </c>
      <c r="D28" t="s">
        <v>11</v>
      </c>
      <c r="E28" s="2">
        <f>-B26*EXP(-B28*B30)*_xlfn.NORM.DIST(-E25,0,1,TRUE)+B27*EXP(-B25*B30)*_xlfn.NORM.DIST(-E26,0,1,TRUE)</f>
        <v>10.080050797611641</v>
      </c>
    </row>
    <row r="29" spans="1:9" x14ac:dyDescent="0.25">
      <c r="A29" t="s">
        <v>10</v>
      </c>
      <c r="B29">
        <v>0.4</v>
      </c>
      <c r="D29" t="s">
        <v>16</v>
      </c>
      <c r="E29" s="2">
        <f>-EXP(-B28*B30)*_xlfn.NORM.DIST(-E25,0,1,TRUE)</f>
        <v>-0.73006272791879745</v>
      </c>
    </row>
    <row r="30" spans="1:9" x14ac:dyDescent="0.25">
      <c r="A30" t="s">
        <v>13</v>
      </c>
      <c r="B30">
        <v>0.5</v>
      </c>
      <c r="D30" t="s">
        <v>17</v>
      </c>
      <c r="E30" s="2">
        <f>1/(B26*B29*SQRT(B30))*EXP(-B28*B30)*_xlfn.NORM.DIST(E25,0,1,FALSE)</f>
        <v>3.216234137994535E-2</v>
      </c>
    </row>
    <row r="31" spans="1:9" x14ac:dyDescent="0.25">
      <c r="D31" t="s">
        <v>18</v>
      </c>
      <c r="E31" s="2">
        <f>B26*SQRT(B30)*EXP(-B28*B30)*_xlfn.NORM.DIST(E25,0,1,FALSE)</f>
        <v>8.3364788856818368</v>
      </c>
    </row>
    <row r="32" spans="1:9" x14ac:dyDescent="0.25">
      <c r="D32" t="s">
        <v>19</v>
      </c>
      <c r="E32" s="2">
        <f>B25*E28-(B25-B28)*B26*E29-0.5*B29^2*B26^2*E30</f>
        <v>-2.7266976673528602</v>
      </c>
    </row>
    <row r="33" spans="1:5" x14ac:dyDescent="0.25">
      <c r="D33" t="s">
        <v>20</v>
      </c>
      <c r="E33" s="2">
        <f>-B30*B27*EXP(-B25*B30)*_xlfn.NORM.DIST(-E26,0,1,TRUE)</f>
        <v>-18.181154501344174</v>
      </c>
    </row>
    <row r="35" spans="1:5" x14ac:dyDescent="0.25">
      <c r="A35" s="3"/>
      <c r="B35" s="3"/>
      <c r="C35" s="3"/>
      <c r="D35" s="3"/>
      <c r="E35" s="3"/>
    </row>
    <row r="36" spans="1:5" x14ac:dyDescent="0.25">
      <c r="A36" s="3"/>
      <c r="B36" s="3"/>
      <c r="C36" s="3"/>
      <c r="D36" s="3"/>
      <c r="E36" s="3"/>
    </row>
    <row r="37" spans="1:5" x14ac:dyDescent="0.25">
      <c r="A37" s="3"/>
      <c r="B37" s="3"/>
      <c r="C37" s="3"/>
      <c r="D37" s="3"/>
      <c r="E37" s="3"/>
    </row>
    <row r="38" spans="1:5" x14ac:dyDescent="0.25">
      <c r="A38" s="3"/>
      <c r="B38" s="3"/>
      <c r="C38" s="3"/>
      <c r="D38" s="3"/>
      <c r="E38" s="3"/>
    </row>
    <row r="39" spans="1:5" x14ac:dyDescent="0.25">
      <c r="A39" s="3"/>
      <c r="B39" s="3"/>
      <c r="C39" s="3"/>
      <c r="D39" s="3"/>
      <c r="E39" s="3"/>
    </row>
    <row r="40" spans="1:5" x14ac:dyDescent="0.25">
      <c r="A40" s="3"/>
      <c r="B40" s="3"/>
      <c r="C40" s="3"/>
      <c r="D40" s="3"/>
      <c r="E40" s="3"/>
    </row>
    <row r="41" spans="1:5" x14ac:dyDescent="0.25">
      <c r="A41" s="3"/>
      <c r="B41" s="3"/>
      <c r="C41" s="3"/>
      <c r="D41" s="3"/>
      <c r="E41" s="3"/>
    </row>
    <row r="42" spans="1:5" x14ac:dyDescent="0.25">
      <c r="A42" s="3"/>
      <c r="B42" s="3"/>
      <c r="C42" s="3"/>
      <c r="D42" s="3"/>
      <c r="E42" s="3"/>
    </row>
    <row r="43" spans="1:5" x14ac:dyDescent="0.25">
      <c r="A43" s="3"/>
      <c r="B43" s="3"/>
      <c r="C43" s="3"/>
      <c r="D43" s="3"/>
      <c r="E43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9"/>
  <sheetViews>
    <sheetView topLeftCell="A63" zoomScaleNormal="100" workbookViewId="0">
      <selection activeCell="E86" sqref="E86"/>
    </sheetView>
  </sheetViews>
  <sheetFormatPr defaultColWidth="10.75" defaultRowHeight="15.75" x14ac:dyDescent="0.25"/>
  <cols>
    <col min="4" max="4" width="11.75" customWidth="1"/>
  </cols>
  <sheetData>
    <row r="1" spans="1:5" x14ac:dyDescent="0.25">
      <c r="A1" s="1" t="s">
        <v>21</v>
      </c>
    </row>
    <row r="2" spans="1:5" x14ac:dyDescent="0.25">
      <c r="A2" s="1" t="s">
        <v>22</v>
      </c>
    </row>
    <row r="3" spans="1:5" x14ac:dyDescent="0.25">
      <c r="A3" s="1" t="s">
        <v>23</v>
      </c>
    </row>
    <row r="4" spans="1:5" x14ac:dyDescent="0.25">
      <c r="A4" s="1" t="s">
        <v>24</v>
      </c>
    </row>
    <row r="5" spans="1:5" x14ac:dyDescent="0.25">
      <c r="A5" s="1" t="s">
        <v>25</v>
      </c>
    </row>
    <row r="6" spans="1:5" x14ac:dyDescent="0.25">
      <c r="A6" s="1" t="s">
        <v>26</v>
      </c>
    </row>
    <row r="8" spans="1:5" s="6" customFormat="1" x14ac:dyDescent="0.25">
      <c r="A8" s="5" t="s">
        <v>27</v>
      </c>
    </row>
    <row r="9" spans="1:5" x14ac:dyDescent="0.25">
      <c r="A9" s="1" t="s">
        <v>28</v>
      </c>
    </row>
    <row r="11" spans="1:5" x14ac:dyDescent="0.25">
      <c r="A11" t="s">
        <v>7</v>
      </c>
      <c r="B11">
        <v>0.05</v>
      </c>
      <c r="D11" t="s">
        <v>12</v>
      </c>
      <c r="E11">
        <f>1/(B15*SQRT(B16))*(LN(B12/B13)+(B11-B14+B15*B15/2)*B16)</f>
        <v>-0.21866167550946583</v>
      </c>
    </row>
    <row r="12" spans="1:5" x14ac:dyDescent="0.25">
      <c r="A12" t="s">
        <v>8</v>
      </c>
      <c r="B12">
        <v>55</v>
      </c>
      <c r="D12" t="s">
        <v>15</v>
      </c>
      <c r="E12">
        <f>E11-B15*SQRT(B16)</f>
        <v>-0.44366167550946584</v>
      </c>
    </row>
    <row r="13" spans="1:5" x14ac:dyDescent="0.25">
      <c r="A13" t="s">
        <v>14</v>
      </c>
      <c r="B13">
        <v>60</v>
      </c>
    </row>
    <row r="14" spans="1:5" x14ac:dyDescent="0.25">
      <c r="A14" t="s">
        <v>9</v>
      </c>
      <c r="B14">
        <v>0</v>
      </c>
      <c r="D14" t="s">
        <v>42</v>
      </c>
      <c r="E14" s="3">
        <f>B12*EXP(-B14*B16)*_xlfn.NORM.DIST(E11,0,1,TRUE)-B13*EXP(-B11*B16)*_xlfn.NORM.DIST(E12,0,1,TRUE)</f>
        <v>3.266456493919712</v>
      </c>
    </row>
    <row r="15" spans="1:5" x14ac:dyDescent="0.25">
      <c r="A15" t="s">
        <v>10</v>
      </c>
      <c r="B15">
        <v>0.45</v>
      </c>
      <c r="D15" t="s">
        <v>50</v>
      </c>
      <c r="E15" s="3">
        <f>EXP(-B14*B16)*_xlfn.NORM.DIST(E11,0,1,TRUE)</f>
        <v>0.41345680251211292</v>
      </c>
    </row>
    <row r="16" spans="1:5" x14ac:dyDescent="0.25">
      <c r="A16" t="s">
        <v>13</v>
      </c>
      <c r="B16">
        <f>3/12</f>
        <v>0.25</v>
      </c>
      <c r="D16" t="s">
        <v>52</v>
      </c>
      <c r="E16" s="3">
        <f>1/(B12*B15*SQRT(B16))*EXP(-B14*B16)*_xlfn.NORM.DIST(E11,0,1,FALSE)</f>
        <v>3.1476208449923278E-2</v>
      </c>
    </row>
    <row r="17" spans="1:5" x14ac:dyDescent="0.25">
      <c r="D17" t="s">
        <v>51</v>
      </c>
      <c r="E17" s="3">
        <f>B12*SQRT(B16)*EXP(-B14*B16)*_xlfn.NORM.DIST(E11,0,1,FALSE)</f>
        <v>10.711747188114513</v>
      </c>
    </row>
    <row r="19" spans="1:5" x14ac:dyDescent="0.25">
      <c r="A19" t="s">
        <v>43</v>
      </c>
    </row>
    <row r="20" spans="1:5" x14ac:dyDescent="0.25">
      <c r="A20" s="2">
        <f>100*E15</f>
        <v>41.345680251211292</v>
      </c>
    </row>
    <row r="21" spans="1:5" x14ac:dyDescent="0.25">
      <c r="A21" s="3"/>
    </row>
    <row r="22" spans="1:5" x14ac:dyDescent="0.25">
      <c r="A22" t="s">
        <v>44</v>
      </c>
    </row>
    <row r="23" spans="1:5" x14ac:dyDescent="0.25">
      <c r="A23">
        <f>A20*B12-E14*100</f>
        <v>1947.3667644246498</v>
      </c>
    </row>
    <row r="25" spans="1:5" x14ac:dyDescent="0.25">
      <c r="A25" s="2" t="s">
        <v>54</v>
      </c>
    </row>
    <row r="27" spans="1:5" x14ac:dyDescent="0.25">
      <c r="A27" t="s">
        <v>46</v>
      </c>
    </row>
    <row r="28" spans="1:5" x14ac:dyDescent="0.25">
      <c r="A28" t="s">
        <v>7</v>
      </c>
      <c r="B28">
        <v>0.05</v>
      </c>
      <c r="D28" t="s">
        <v>12</v>
      </c>
      <c r="E28">
        <f>1/(B32*SQRT(B33))*(LN(B29/B30)+(B28-B31+B32*B32/2)*B33)</f>
        <v>-0.13857942883089527</v>
      </c>
    </row>
    <row r="29" spans="1:5" x14ac:dyDescent="0.25">
      <c r="A29" t="s">
        <v>8</v>
      </c>
      <c r="B29">
        <v>56</v>
      </c>
      <c r="D29" t="s">
        <v>15</v>
      </c>
      <c r="E29">
        <f>E28-B32*SQRT(B33)</f>
        <v>-0.36357942883089528</v>
      </c>
    </row>
    <row r="30" spans="1:5" x14ac:dyDescent="0.25">
      <c r="A30" t="s">
        <v>14</v>
      </c>
      <c r="B30">
        <v>60</v>
      </c>
    </row>
    <row r="31" spans="1:5" x14ac:dyDescent="0.25">
      <c r="A31" t="s">
        <v>9</v>
      </c>
      <c r="B31">
        <v>0</v>
      </c>
      <c r="D31" t="s">
        <v>42</v>
      </c>
      <c r="E31" s="3">
        <f>B29*EXP(-B31*B33)*_xlfn.NORM.DIST(E28,0,1,TRUE)-B30*EXP(-B28*B33)*_xlfn.NORM.DIST(E29,0,1,TRUE)</f>
        <v>3.6956402625158731</v>
      </c>
    </row>
    <row r="32" spans="1:5" x14ac:dyDescent="0.25">
      <c r="A32" t="s">
        <v>10</v>
      </c>
      <c r="B32">
        <v>0.45</v>
      </c>
    </row>
    <row r="33" spans="1:9" x14ac:dyDescent="0.25">
      <c r="A33" t="s">
        <v>13</v>
      </c>
      <c r="B33">
        <f>3/12</f>
        <v>0.25</v>
      </c>
    </row>
    <row r="35" spans="1:9" x14ac:dyDescent="0.25">
      <c r="A35" t="s">
        <v>44</v>
      </c>
    </row>
    <row r="36" spans="1:9" x14ac:dyDescent="0.25">
      <c r="A36">
        <f>A20*B29-E31*100</f>
        <v>1945.7940678162449</v>
      </c>
      <c r="B36" t="s">
        <v>45</v>
      </c>
    </row>
    <row r="39" spans="1:9" s="6" customFormat="1" x14ac:dyDescent="0.25">
      <c r="A39" s="5" t="s">
        <v>29</v>
      </c>
    </row>
    <row r="40" spans="1:9" x14ac:dyDescent="0.25">
      <c r="A40" s="1" t="s">
        <v>30</v>
      </c>
    </row>
    <row r="41" spans="1:9" x14ac:dyDescent="0.25">
      <c r="A41" s="1" t="s">
        <v>31</v>
      </c>
    </row>
    <row r="42" spans="1:9" x14ac:dyDescent="0.25">
      <c r="A42" s="1" t="s">
        <v>32</v>
      </c>
    </row>
    <row r="44" spans="1:9" x14ac:dyDescent="0.25">
      <c r="A44" t="s">
        <v>7</v>
      </c>
      <c r="B44">
        <v>0.05</v>
      </c>
      <c r="D44" t="s">
        <v>12</v>
      </c>
      <c r="E44">
        <f>1/(B48*SQRT(B49))*(LN(B45/B46)+(B44-B47+B48*B48/2)*B49)</f>
        <v>0.53719744347991083</v>
      </c>
      <c r="F44" t="s">
        <v>38</v>
      </c>
      <c r="G44">
        <f>_xlfn.NORM.DIST(E44,0,1,TRUE)</f>
        <v>0.70443438149933546</v>
      </c>
      <c r="H44" t="s">
        <v>40</v>
      </c>
      <c r="I44">
        <f>_xlfn.NORM.DIST(-E44,0,1,TRUE)</f>
        <v>0.29556561850066454</v>
      </c>
    </row>
    <row r="45" spans="1:9" x14ac:dyDescent="0.25">
      <c r="A45" t="s">
        <v>8</v>
      </c>
      <c r="B45">
        <v>55</v>
      </c>
      <c r="D45" t="s">
        <v>15</v>
      </c>
      <c r="E45">
        <f>E44-B48*SQRT(B49)</f>
        <v>0.21899939194596441</v>
      </c>
      <c r="F45" t="s">
        <v>39</v>
      </c>
      <c r="G45">
        <f>_xlfn.NORM.DIST(E45,0,1,TRUE)</f>
        <v>0.58667473928621594</v>
      </c>
      <c r="H45" t="s">
        <v>41</v>
      </c>
      <c r="I45">
        <f>_xlfn.NORM.DIST(-E45,0,1,TRUE)</f>
        <v>0.41332526071378406</v>
      </c>
    </row>
    <row r="46" spans="1:9" x14ac:dyDescent="0.25">
      <c r="A46" t="s">
        <v>14</v>
      </c>
      <c r="B46">
        <v>50</v>
      </c>
    </row>
    <row r="47" spans="1:9" x14ac:dyDescent="0.25">
      <c r="A47" t="s">
        <v>9</v>
      </c>
      <c r="B47">
        <v>0</v>
      </c>
      <c r="D47" t="s">
        <v>47</v>
      </c>
      <c r="E47" s="3">
        <f>-B45*EXP(-B47*B49)*_xlfn.NORM.DIST(-E44,0,1,TRUE)+B46*EXP(-B44*B49)*_xlfn.NORM.DIST(-E45,0,1,TRUE)</f>
        <v>3.8999021657558721</v>
      </c>
    </row>
    <row r="48" spans="1:9" x14ac:dyDescent="0.25">
      <c r="A48" t="s">
        <v>10</v>
      </c>
      <c r="B48">
        <v>0.45</v>
      </c>
      <c r="D48" t="s">
        <v>48</v>
      </c>
      <c r="E48" s="3">
        <f>-EXP(-B47*B49)*_xlfn.NORM.DIST(-E44,0,1,TRUE)</f>
        <v>-0.29556561850066454</v>
      </c>
    </row>
    <row r="49" spans="1:5" x14ac:dyDescent="0.25">
      <c r="A49" t="s">
        <v>13</v>
      </c>
      <c r="B49">
        <v>0.5</v>
      </c>
      <c r="D49" t="s">
        <v>53</v>
      </c>
      <c r="E49" s="3">
        <f>1/(B45*B48*SQRT(B49))*EXP(-B47*B49)*_xlfn.NORM.DIST(E44,0,1,FALSE)</f>
        <v>1.9732643609743465E-2</v>
      </c>
    </row>
    <row r="50" spans="1:5" x14ac:dyDescent="0.25">
      <c r="D50" t="s">
        <v>49</v>
      </c>
      <c r="E50" s="3">
        <f>B45*SQRT(B49)*EXP(-B47*B49)*_xlfn.NORM.DIST(E44,0,1,FALSE)</f>
        <v>13.430530556881649</v>
      </c>
    </row>
    <row r="51" spans="1:5" x14ac:dyDescent="0.25">
      <c r="E51" s="3"/>
    </row>
    <row r="52" spans="1:5" x14ac:dyDescent="0.25">
      <c r="A52" t="s">
        <v>55</v>
      </c>
      <c r="E52" s="3"/>
    </row>
    <row r="53" spans="1:5" x14ac:dyDescent="0.25">
      <c r="A53" s="2">
        <f>100*E17/E50</f>
        <v>79.756694218054832</v>
      </c>
    </row>
    <row r="54" spans="1:5" x14ac:dyDescent="0.25">
      <c r="A54" t="s">
        <v>56</v>
      </c>
    </row>
    <row r="55" spans="1:5" x14ac:dyDescent="0.25">
      <c r="A55" s="2">
        <f>100*E15-A53*E48</f>
        <v>64.919016907339042</v>
      </c>
    </row>
    <row r="56" spans="1:5" x14ac:dyDescent="0.25">
      <c r="E56" s="3"/>
    </row>
    <row r="57" spans="1:5" x14ac:dyDescent="0.25">
      <c r="A57" s="2" t="s">
        <v>57</v>
      </c>
      <c r="E57" s="3"/>
    </row>
    <row r="58" spans="1:5" x14ac:dyDescent="0.25">
      <c r="A58" s="3"/>
      <c r="E58" s="3"/>
    </row>
    <row r="59" spans="1:5" x14ac:dyDescent="0.25">
      <c r="E59" s="3"/>
    </row>
    <row r="60" spans="1:5" s="6" customFormat="1" x14ac:dyDescent="0.25">
      <c r="A60" s="5" t="s">
        <v>33</v>
      </c>
    </row>
    <row r="61" spans="1:5" x14ac:dyDescent="0.25">
      <c r="A61" s="1" t="s">
        <v>34</v>
      </c>
    </row>
    <row r="62" spans="1:5" x14ac:dyDescent="0.25">
      <c r="A62" s="1"/>
    </row>
    <row r="63" spans="1:5" x14ac:dyDescent="0.25">
      <c r="A63" t="s">
        <v>58</v>
      </c>
    </row>
    <row r="64" spans="1:5" x14ac:dyDescent="0.25">
      <c r="A64" s="2">
        <f>-E16*100</f>
        <v>-3.147620844992328</v>
      </c>
    </row>
    <row r="66" spans="1:5" x14ac:dyDescent="0.25">
      <c r="A66" t="s">
        <v>59</v>
      </c>
    </row>
    <row r="67" spans="1:5" x14ac:dyDescent="0.25">
      <c r="A67" s="2">
        <f>A53*E49-100*E16</f>
        <v>-1.5738104224961647</v>
      </c>
    </row>
    <row r="69" spans="1:5" x14ac:dyDescent="0.25">
      <c r="A69" s="1"/>
    </row>
    <row r="70" spans="1:5" s="6" customFormat="1" x14ac:dyDescent="0.25">
      <c r="A70" s="5" t="s">
        <v>35</v>
      </c>
    </row>
    <row r="71" spans="1:5" x14ac:dyDescent="0.25">
      <c r="A71" s="1" t="s">
        <v>36</v>
      </c>
    </row>
    <row r="72" spans="1:5" x14ac:dyDescent="0.25">
      <c r="A72" s="1" t="s">
        <v>37</v>
      </c>
    </row>
    <row r="74" spans="1:5" x14ac:dyDescent="0.25">
      <c r="A74" t="s">
        <v>7</v>
      </c>
      <c r="B74">
        <v>0.05</v>
      </c>
      <c r="D74" t="s">
        <v>12</v>
      </c>
      <c r="E74">
        <f>1/(B78*SQRT(B79))*(LN(B75/B76)+(B74-B77+B78*B78/2)*B79)</f>
        <v>9.7026920238812112E-2</v>
      </c>
    </row>
    <row r="75" spans="1:5" x14ac:dyDescent="0.25">
      <c r="A75" t="s">
        <v>8</v>
      </c>
      <c r="B75">
        <v>55</v>
      </c>
      <c r="D75" t="s">
        <v>15</v>
      </c>
      <c r="E75">
        <f>E74-B78*SQRT(B79)</f>
        <v>-3.2876890328853672E-2</v>
      </c>
    </row>
    <row r="76" spans="1:5" x14ac:dyDescent="0.25">
      <c r="A76" t="s">
        <v>14</v>
      </c>
      <c r="B76">
        <v>55</v>
      </c>
    </row>
    <row r="77" spans="1:5" x14ac:dyDescent="0.25">
      <c r="A77" t="s">
        <v>9</v>
      </c>
      <c r="B77">
        <v>0</v>
      </c>
      <c r="D77" t="s">
        <v>60</v>
      </c>
      <c r="E77" s="3">
        <f>B75*EXP(-B77*B79)*_xlfn.NORM.DIST(E74,0,1,TRUE)-B76*EXP(-B74*B79)*_xlfn.NORM.DIST(E75,0,1,TRUE)</f>
        <v>2.9582071095970086</v>
      </c>
    </row>
    <row r="78" spans="1:5" x14ac:dyDescent="0.25">
      <c r="A78" t="s">
        <v>10</v>
      </c>
      <c r="B78">
        <v>0.45</v>
      </c>
      <c r="D78" t="s">
        <v>61</v>
      </c>
      <c r="E78" s="3">
        <f>EXP(-B77*B79)*_xlfn.NORM.DIST(E74,0,1,TRUE)</f>
        <v>0.53864749197638773</v>
      </c>
    </row>
    <row r="79" spans="1:5" x14ac:dyDescent="0.25">
      <c r="A79" t="s">
        <v>13</v>
      </c>
      <c r="B79">
        <f>1/12</f>
        <v>8.3333333333333329E-2</v>
      </c>
      <c r="D79" t="s">
        <v>62</v>
      </c>
      <c r="E79" s="3">
        <f>1/(B75*B78*SQRT(B79))*EXP(-B77*B79)*_xlfn.NORM.DIST(E74,0,1,FALSE)</f>
        <v>5.5575222866255429E-2</v>
      </c>
    </row>
    <row r="80" spans="1:5" x14ac:dyDescent="0.25">
      <c r="D80" t="s">
        <v>63</v>
      </c>
      <c r="E80" s="3">
        <f>B75*SQRT(B79)*EXP(-B77*B79)*_xlfn.NORM.DIST(E74,0,1,FALSE)</f>
        <v>6.3043143438908489</v>
      </c>
    </row>
    <row r="81" spans="1:7" x14ac:dyDescent="0.25">
      <c r="E81" s="3"/>
    </row>
    <row r="82" spans="1:7" x14ac:dyDescent="0.25">
      <c r="B82" t="s">
        <v>64</v>
      </c>
      <c r="C82" t="s">
        <v>65</v>
      </c>
      <c r="D82" t="s">
        <v>66</v>
      </c>
      <c r="E82" t="s">
        <v>67</v>
      </c>
      <c r="G82" t="s">
        <v>69</v>
      </c>
    </row>
    <row r="83" spans="1:7" x14ac:dyDescent="0.25">
      <c r="A83" t="s">
        <v>16</v>
      </c>
      <c r="B83">
        <f>E15</f>
        <v>0.41345680251211292</v>
      </c>
      <c r="C83">
        <f>E48</f>
        <v>-0.29556561850066454</v>
      </c>
      <c r="D83">
        <f>E78</f>
        <v>0.53864749197638773</v>
      </c>
      <c r="E83">
        <v>1</v>
      </c>
      <c r="G83">
        <f>B83*$B$86+C83*$C$86+D83*$D$86+E83*$E$86</f>
        <v>-2.4292270239811842E-7</v>
      </c>
    </row>
    <row r="84" spans="1:7" x14ac:dyDescent="0.25">
      <c r="A84" t="s">
        <v>17</v>
      </c>
      <c r="B84">
        <f>E16</f>
        <v>3.1476208449923278E-2</v>
      </c>
      <c r="C84">
        <f>E49</f>
        <v>1.9732643609743465E-2</v>
      </c>
      <c r="D84">
        <f>E79</f>
        <v>5.5575222866255429E-2</v>
      </c>
      <c r="E84">
        <v>0</v>
      </c>
      <c r="G84">
        <f t="shared" ref="G84:G85" si="0">B84*$B$86+C84*$C$86+D84*$D$86+E84*$E$86</f>
        <v>1.1053357560353305E-6</v>
      </c>
    </row>
    <row r="85" spans="1:7" x14ac:dyDescent="0.25">
      <c r="A85" t="s">
        <v>18</v>
      </c>
      <c r="B85">
        <f>E17</f>
        <v>10.711747188114513</v>
      </c>
      <c r="C85">
        <f>E50</f>
        <v>13.430530556881649</v>
      </c>
      <c r="D85">
        <f>E80</f>
        <v>6.3043143438908489</v>
      </c>
      <c r="E85">
        <v>0</v>
      </c>
      <c r="G85">
        <f t="shared" si="0"/>
        <v>-1.0710436981753446E-9</v>
      </c>
    </row>
    <row r="86" spans="1:7" x14ac:dyDescent="0.25">
      <c r="A86" t="s">
        <v>68</v>
      </c>
      <c r="B86" s="2">
        <f>-100</f>
        <v>-100</v>
      </c>
      <c r="C86" s="2">
        <v>63.805344171229329</v>
      </c>
      <c r="D86" s="2">
        <v>33.98229887345915</v>
      </c>
      <c r="E86" s="2">
        <v>41.899865962124956</v>
      </c>
    </row>
    <row r="88" spans="1:7" x14ac:dyDescent="0.25">
      <c r="A88" s="2" t="s">
        <v>70</v>
      </c>
    </row>
    <row r="89" spans="1:7" x14ac:dyDescent="0.25">
      <c r="B89" t="s">
        <v>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9D0E-AD20-4879-9A63-5F59EECE9776}">
  <dimension ref="A1"/>
  <sheetViews>
    <sheetView zoomScaleNormal="100" workbookViewId="0">
      <selection activeCell="K17" sqref="K17"/>
    </sheetView>
  </sheetViews>
  <sheetFormatPr defaultRowHeight="15.75" x14ac:dyDescent="0.2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016E1-C129-456B-B21A-49255DC904D2}">
  <dimension ref="A1:F104"/>
  <sheetViews>
    <sheetView workbookViewId="0">
      <selection activeCell="A6" sqref="A6"/>
    </sheetView>
  </sheetViews>
  <sheetFormatPr defaultRowHeight="15.75" x14ac:dyDescent="0.25"/>
  <sheetData>
    <row r="1" spans="1:6" x14ac:dyDescent="0.25">
      <c r="A1" s="8" t="s">
        <v>92</v>
      </c>
    </row>
    <row r="4" spans="1:6" x14ac:dyDescent="0.25">
      <c r="A4" s="8" t="s">
        <v>86</v>
      </c>
      <c r="B4" s="8" t="s">
        <v>88</v>
      </c>
      <c r="C4" s="8" t="s">
        <v>87</v>
      </c>
      <c r="D4" s="8" t="s">
        <v>89</v>
      </c>
      <c r="E4" s="8" t="s">
        <v>90</v>
      </c>
      <c r="F4" s="8" t="s">
        <v>91</v>
      </c>
    </row>
    <row r="5" spans="1:6" x14ac:dyDescent="0.25">
      <c r="A5">
        <v>0</v>
      </c>
      <c r="B5">
        <f>-MAX(30-$A5,0)</f>
        <v>-30</v>
      </c>
      <c r="C5">
        <f>2*MAX(40-$A5,0)</f>
        <v>80</v>
      </c>
      <c r="D5">
        <f>2*MAX($A5-35,0)</f>
        <v>0</v>
      </c>
      <c r="E5">
        <f>-MAX($A5-50,0)*4</f>
        <v>0</v>
      </c>
      <c r="F5">
        <f>SUM($A5:$E5)</f>
        <v>50</v>
      </c>
    </row>
    <row r="6" spans="1:6" x14ac:dyDescent="0.25">
      <c r="A6">
        <v>1</v>
      </c>
      <c r="B6">
        <f t="shared" ref="B6:B69" si="0">-MAX(30-$A6,0)</f>
        <v>-29</v>
      </c>
      <c r="C6">
        <f t="shared" ref="C6:C69" si="1">2*MAX(40-$A6,0)</f>
        <v>78</v>
      </c>
      <c r="D6">
        <f t="shared" ref="D6:D69" si="2">2*MAX($A6-35,0)</f>
        <v>0</v>
      </c>
      <c r="E6">
        <f t="shared" ref="E6:E69" si="3">-MAX($A6-50,0)*4</f>
        <v>0</v>
      </c>
      <c r="F6">
        <f t="shared" ref="F6:F69" si="4">SUM($A6:$E6)</f>
        <v>50</v>
      </c>
    </row>
    <row r="7" spans="1:6" x14ac:dyDescent="0.25">
      <c r="A7">
        <v>2</v>
      </c>
      <c r="B7">
        <f t="shared" si="0"/>
        <v>-28</v>
      </c>
      <c r="C7">
        <f t="shared" si="1"/>
        <v>76</v>
      </c>
      <c r="D7">
        <f t="shared" si="2"/>
        <v>0</v>
      </c>
      <c r="E7">
        <f t="shared" si="3"/>
        <v>0</v>
      </c>
      <c r="F7">
        <f t="shared" si="4"/>
        <v>50</v>
      </c>
    </row>
    <row r="8" spans="1:6" x14ac:dyDescent="0.25">
      <c r="A8">
        <v>3</v>
      </c>
      <c r="B8">
        <f t="shared" si="0"/>
        <v>-27</v>
      </c>
      <c r="C8">
        <f t="shared" si="1"/>
        <v>74</v>
      </c>
      <c r="D8">
        <f t="shared" si="2"/>
        <v>0</v>
      </c>
      <c r="E8">
        <f t="shared" si="3"/>
        <v>0</v>
      </c>
      <c r="F8">
        <f t="shared" si="4"/>
        <v>50</v>
      </c>
    </row>
    <row r="9" spans="1:6" x14ac:dyDescent="0.25">
      <c r="A9">
        <v>4</v>
      </c>
      <c r="B9">
        <f t="shared" si="0"/>
        <v>-26</v>
      </c>
      <c r="C9">
        <f t="shared" si="1"/>
        <v>72</v>
      </c>
      <c r="D9">
        <f t="shared" si="2"/>
        <v>0</v>
      </c>
      <c r="E9">
        <f t="shared" si="3"/>
        <v>0</v>
      </c>
      <c r="F9">
        <f t="shared" si="4"/>
        <v>50</v>
      </c>
    </row>
    <row r="10" spans="1:6" x14ac:dyDescent="0.25">
      <c r="A10">
        <v>5</v>
      </c>
      <c r="B10">
        <f t="shared" si="0"/>
        <v>-25</v>
      </c>
      <c r="C10">
        <f t="shared" si="1"/>
        <v>70</v>
      </c>
      <c r="D10">
        <f t="shared" si="2"/>
        <v>0</v>
      </c>
      <c r="E10">
        <f t="shared" si="3"/>
        <v>0</v>
      </c>
      <c r="F10">
        <f t="shared" si="4"/>
        <v>50</v>
      </c>
    </row>
    <row r="11" spans="1:6" x14ac:dyDescent="0.25">
      <c r="A11">
        <v>6</v>
      </c>
      <c r="B11">
        <f t="shared" si="0"/>
        <v>-24</v>
      </c>
      <c r="C11">
        <f t="shared" si="1"/>
        <v>68</v>
      </c>
      <c r="D11">
        <f t="shared" si="2"/>
        <v>0</v>
      </c>
      <c r="E11">
        <f t="shared" si="3"/>
        <v>0</v>
      </c>
      <c r="F11">
        <f t="shared" si="4"/>
        <v>50</v>
      </c>
    </row>
    <row r="12" spans="1:6" x14ac:dyDescent="0.25">
      <c r="A12">
        <v>7</v>
      </c>
      <c r="B12">
        <f t="shared" si="0"/>
        <v>-23</v>
      </c>
      <c r="C12">
        <f t="shared" si="1"/>
        <v>66</v>
      </c>
      <c r="D12">
        <f t="shared" si="2"/>
        <v>0</v>
      </c>
      <c r="E12">
        <f t="shared" si="3"/>
        <v>0</v>
      </c>
      <c r="F12">
        <f t="shared" si="4"/>
        <v>50</v>
      </c>
    </row>
    <row r="13" spans="1:6" x14ac:dyDescent="0.25">
      <c r="A13">
        <v>8</v>
      </c>
      <c r="B13">
        <f t="shared" si="0"/>
        <v>-22</v>
      </c>
      <c r="C13">
        <f t="shared" si="1"/>
        <v>64</v>
      </c>
      <c r="D13">
        <f t="shared" si="2"/>
        <v>0</v>
      </c>
      <c r="E13">
        <f t="shared" si="3"/>
        <v>0</v>
      </c>
      <c r="F13">
        <f t="shared" si="4"/>
        <v>50</v>
      </c>
    </row>
    <row r="14" spans="1:6" x14ac:dyDescent="0.25">
      <c r="A14">
        <v>9</v>
      </c>
      <c r="B14">
        <f t="shared" si="0"/>
        <v>-21</v>
      </c>
      <c r="C14">
        <f t="shared" si="1"/>
        <v>62</v>
      </c>
      <c r="D14">
        <f t="shared" si="2"/>
        <v>0</v>
      </c>
      <c r="E14">
        <f t="shared" si="3"/>
        <v>0</v>
      </c>
      <c r="F14">
        <f t="shared" si="4"/>
        <v>50</v>
      </c>
    </row>
    <row r="15" spans="1:6" x14ac:dyDescent="0.25">
      <c r="A15">
        <v>10</v>
      </c>
      <c r="B15">
        <f t="shared" si="0"/>
        <v>-20</v>
      </c>
      <c r="C15">
        <f t="shared" si="1"/>
        <v>60</v>
      </c>
      <c r="D15">
        <f t="shared" si="2"/>
        <v>0</v>
      </c>
      <c r="E15">
        <f t="shared" si="3"/>
        <v>0</v>
      </c>
      <c r="F15">
        <f t="shared" si="4"/>
        <v>50</v>
      </c>
    </row>
    <row r="16" spans="1:6" x14ac:dyDescent="0.25">
      <c r="A16">
        <v>11</v>
      </c>
      <c r="B16">
        <f t="shared" si="0"/>
        <v>-19</v>
      </c>
      <c r="C16">
        <f t="shared" si="1"/>
        <v>58</v>
      </c>
      <c r="D16">
        <f t="shared" si="2"/>
        <v>0</v>
      </c>
      <c r="E16">
        <f t="shared" si="3"/>
        <v>0</v>
      </c>
      <c r="F16">
        <f t="shared" si="4"/>
        <v>50</v>
      </c>
    </row>
    <row r="17" spans="1:6" x14ac:dyDescent="0.25">
      <c r="A17">
        <v>12</v>
      </c>
      <c r="B17">
        <f t="shared" si="0"/>
        <v>-18</v>
      </c>
      <c r="C17">
        <f t="shared" si="1"/>
        <v>56</v>
      </c>
      <c r="D17">
        <f t="shared" si="2"/>
        <v>0</v>
      </c>
      <c r="E17">
        <f t="shared" si="3"/>
        <v>0</v>
      </c>
      <c r="F17">
        <f t="shared" si="4"/>
        <v>50</v>
      </c>
    </row>
    <row r="18" spans="1:6" x14ac:dyDescent="0.25">
      <c r="A18">
        <v>13</v>
      </c>
      <c r="B18">
        <f t="shared" si="0"/>
        <v>-17</v>
      </c>
      <c r="C18">
        <f t="shared" si="1"/>
        <v>54</v>
      </c>
      <c r="D18">
        <f t="shared" si="2"/>
        <v>0</v>
      </c>
      <c r="E18">
        <f t="shared" si="3"/>
        <v>0</v>
      </c>
      <c r="F18">
        <f t="shared" si="4"/>
        <v>50</v>
      </c>
    </row>
    <row r="19" spans="1:6" x14ac:dyDescent="0.25">
      <c r="A19">
        <v>14</v>
      </c>
      <c r="B19">
        <f t="shared" si="0"/>
        <v>-16</v>
      </c>
      <c r="C19">
        <f t="shared" si="1"/>
        <v>52</v>
      </c>
      <c r="D19">
        <f t="shared" si="2"/>
        <v>0</v>
      </c>
      <c r="E19">
        <f t="shared" si="3"/>
        <v>0</v>
      </c>
      <c r="F19">
        <f t="shared" si="4"/>
        <v>50</v>
      </c>
    </row>
    <row r="20" spans="1:6" x14ac:dyDescent="0.25">
      <c r="A20">
        <v>15</v>
      </c>
      <c r="B20">
        <f t="shared" si="0"/>
        <v>-15</v>
      </c>
      <c r="C20">
        <f t="shared" si="1"/>
        <v>50</v>
      </c>
      <c r="D20">
        <f t="shared" si="2"/>
        <v>0</v>
      </c>
      <c r="E20">
        <f t="shared" si="3"/>
        <v>0</v>
      </c>
      <c r="F20">
        <f t="shared" si="4"/>
        <v>50</v>
      </c>
    </row>
    <row r="21" spans="1:6" x14ac:dyDescent="0.25">
      <c r="A21">
        <v>16</v>
      </c>
      <c r="B21">
        <f t="shared" si="0"/>
        <v>-14</v>
      </c>
      <c r="C21">
        <f t="shared" si="1"/>
        <v>48</v>
      </c>
      <c r="D21">
        <f t="shared" si="2"/>
        <v>0</v>
      </c>
      <c r="E21">
        <f t="shared" si="3"/>
        <v>0</v>
      </c>
      <c r="F21">
        <f t="shared" si="4"/>
        <v>50</v>
      </c>
    </row>
    <row r="22" spans="1:6" x14ac:dyDescent="0.25">
      <c r="A22">
        <v>17</v>
      </c>
      <c r="B22">
        <f t="shared" si="0"/>
        <v>-13</v>
      </c>
      <c r="C22">
        <f t="shared" si="1"/>
        <v>46</v>
      </c>
      <c r="D22">
        <f t="shared" si="2"/>
        <v>0</v>
      </c>
      <c r="E22">
        <f t="shared" si="3"/>
        <v>0</v>
      </c>
      <c r="F22">
        <f t="shared" si="4"/>
        <v>50</v>
      </c>
    </row>
    <row r="23" spans="1:6" x14ac:dyDescent="0.25">
      <c r="A23">
        <v>18</v>
      </c>
      <c r="B23">
        <f t="shared" si="0"/>
        <v>-12</v>
      </c>
      <c r="C23">
        <f t="shared" si="1"/>
        <v>44</v>
      </c>
      <c r="D23">
        <f t="shared" si="2"/>
        <v>0</v>
      </c>
      <c r="E23">
        <f t="shared" si="3"/>
        <v>0</v>
      </c>
      <c r="F23">
        <f t="shared" si="4"/>
        <v>50</v>
      </c>
    </row>
    <row r="24" spans="1:6" x14ac:dyDescent="0.25">
      <c r="A24">
        <v>19</v>
      </c>
      <c r="B24">
        <f t="shared" si="0"/>
        <v>-11</v>
      </c>
      <c r="C24">
        <f t="shared" si="1"/>
        <v>42</v>
      </c>
      <c r="D24">
        <f t="shared" si="2"/>
        <v>0</v>
      </c>
      <c r="E24">
        <f t="shared" si="3"/>
        <v>0</v>
      </c>
      <c r="F24">
        <f t="shared" si="4"/>
        <v>50</v>
      </c>
    </row>
    <row r="25" spans="1:6" x14ac:dyDescent="0.25">
      <c r="A25">
        <v>20</v>
      </c>
      <c r="B25">
        <f t="shared" si="0"/>
        <v>-10</v>
      </c>
      <c r="C25">
        <f t="shared" si="1"/>
        <v>40</v>
      </c>
      <c r="D25">
        <f t="shared" si="2"/>
        <v>0</v>
      </c>
      <c r="E25">
        <f t="shared" si="3"/>
        <v>0</v>
      </c>
      <c r="F25">
        <f t="shared" si="4"/>
        <v>50</v>
      </c>
    </row>
    <row r="26" spans="1:6" x14ac:dyDescent="0.25">
      <c r="A26">
        <v>21</v>
      </c>
      <c r="B26">
        <f t="shared" si="0"/>
        <v>-9</v>
      </c>
      <c r="C26">
        <f t="shared" si="1"/>
        <v>38</v>
      </c>
      <c r="D26">
        <f t="shared" si="2"/>
        <v>0</v>
      </c>
      <c r="E26">
        <f t="shared" si="3"/>
        <v>0</v>
      </c>
      <c r="F26">
        <f t="shared" si="4"/>
        <v>50</v>
      </c>
    </row>
    <row r="27" spans="1:6" x14ac:dyDescent="0.25">
      <c r="A27">
        <v>22</v>
      </c>
      <c r="B27">
        <f t="shared" si="0"/>
        <v>-8</v>
      </c>
      <c r="C27">
        <f t="shared" si="1"/>
        <v>36</v>
      </c>
      <c r="D27">
        <f t="shared" si="2"/>
        <v>0</v>
      </c>
      <c r="E27">
        <f t="shared" si="3"/>
        <v>0</v>
      </c>
      <c r="F27">
        <f t="shared" si="4"/>
        <v>50</v>
      </c>
    </row>
    <row r="28" spans="1:6" x14ac:dyDescent="0.25">
      <c r="A28">
        <v>23</v>
      </c>
      <c r="B28">
        <f t="shared" si="0"/>
        <v>-7</v>
      </c>
      <c r="C28">
        <f t="shared" si="1"/>
        <v>34</v>
      </c>
      <c r="D28">
        <f t="shared" si="2"/>
        <v>0</v>
      </c>
      <c r="E28">
        <f t="shared" si="3"/>
        <v>0</v>
      </c>
      <c r="F28">
        <f t="shared" si="4"/>
        <v>50</v>
      </c>
    </row>
    <row r="29" spans="1:6" x14ac:dyDescent="0.25">
      <c r="A29">
        <v>24</v>
      </c>
      <c r="B29">
        <f t="shared" si="0"/>
        <v>-6</v>
      </c>
      <c r="C29">
        <f t="shared" si="1"/>
        <v>32</v>
      </c>
      <c r="D29">
        <f t="shared" si="2"/>
        <v>0</v>
      </c>
      <c r="E29">
        <f t="shared" si="3"/>
        <v>0</v>
      </c>
      <c r="F29">
        <f t="shared" si="4"/>
        <v>50</v>
      </c>
    </row>
    <row r="30" spans="1:6" x14ac:dyDescent="0.25">
      <c r="A30">
        <v>25</v>
      </c>
      <c r="B30">
        <f t="shared" si="0"/>
        <v>-5</v>
      </c>
      <c r="C30">
        <f t="shared" si="1"/>
        <v>30</v>
      </c>
      <c r="D30">
        <f t="shared" si="2"/>
        <v>0</v>
      </c>
      <c r="E30">
        <f t="shared" si="3"/>
        <v>0</v>
      </c>
      <c r="F30">
        <f t="shared" si="4"/>
        <v>50</v>
      </c>
    </row>
    <row r="31" spans="1:6" x14ac:dyDescent="0.25">
      <c r="A31">
        <v>26</v>
      </c>
      <c r="B31">
        <f t="shared" si="0"/>
        <v>-4</v>
      </c>
      <c r="C31">
        <f t="shared" si="1"/>
        <v>28</v>
      </c>
      <c r="D31">
        <f t="shared" si="2"/>
        <v>0</v>
      </c>
      <c r="E31">
        <f t="shared" si="3"/>
        <v>0</v>
      </c>
      <c r="F31">
        <f t="shared" si="4"/>
        <v>50</v>
      </c>
    </row>
    <row r="32" spans="1:6" x14ac:dyDescent="0.25">
      <c r="A32">
        <v>27</v>
      </c>
      <c r="B32">
        <f t="shared" si="0"/>
        <v>-3</v>
      </c>
      <c r="C32">
        <f t="shared" si="1"/>
        <v>26</v>
      </c>
      <c r="D32">
        <f t="shared" si="2"/>
        <v>0</v>
      </c>
      <c r="E32">
        <f t="shared" si="3"/>
        <v>0</v>
      </c>
      <c r="F32">
        <f t="shared" si="4"/>
        <v>50</v>
      </c>
    </row>
    <row r="33" spans="1:6" x14ac:dyDescent="0.25">
      <c r="A33">
        <v>28</v>
      </c>
      <c r="B33">
        <f t="shared" si="0"/>
        <v>-2</v>
      </c>
      <c r="C33">
        <f t="shared" si="1"/>
        <v>24</v>
      </c>
      <c r="D33">
        <f t="shared" si="2"/>
        <v>0</v>
      </c>
      <c r="E33">
        <f t="shared" si="3"/>
        <v>0</v>
      </c>
      <c r="F33">
        <f t="shared" si="4"/>
        <v>50</v>
      </c>
    </row>
    <row r="34" spans="1:6" x14ac:dyDescent="0.25">
      <c r="A34">
        <v>29</v>
      </c>
      <c r="B34">
        <f t="shared" si="0"/>
        <v>-1</v>
      </c>
      <c r="C34">
        <f t="shared" si="1"/>
        <v>22</v>
      </c>
      <c r="D34">
        <f t="shared" si="2"/>
        <v>0</v>
      </c>
      <c r="E34">
        <f t="shared" si="3"/>
        <v>0</v>
      </c>
      <c r="F34">
        <f t="shared" si="4"/>
        <v>50</v>
      </c>
    </row>
    <row r="35" spans="1:6" x14ac:dyDescent="0.25">
      <c r="A35">
        <v>30</v>
      </c>
      <c r="B35">
        <f t="shared" si="0"/>
        <v>0</v>
      </c>
      <c r="C35">
        <f t="shared" si="1"/>
        <v>20</v>
      </c>
      <c r="D35">
        <f t="shared" si="2"/>
        <v>0</v>
      </c>
      <c r="E35">
        <f t="shared" si="3"/>
        <v>0</v>
      </c>
      <c r="F35">
        <f t="shared" si="4"/>
        <v>50</v>
      </c>
    </row>
    <row r="36" spans="1:6" x14ac:dyDescent="0.25">
      <c r="A36">
        <v>31</v>
      </c>
      <c r="B36">
        <f t="shared" si="0"/>
        <v>0</v>
      </c>
      <c r="C36">
        <f t="shared" si="1"/>
        <v>18</v>
      </c>
      <c r="D36">
        <f t="shared" si="2"/>
        <v>0</v>
      </c>
      <c r="E36">
        <f t="shared" si="3"/>
        <v>0</v>
      </c>
      <c r="F36">
        <f t="shared" si="4"/>
        <v>49</v>
      </c>
    </row>
    <row r="37" spans="1:6" x14ac:dyDescent="0.25">
      <c r="A37">
        <v>32</v>
      </c>
      <c r="B37">
        <f t="shared" si="0"/>
        <v>0</v>
      </c>
      <c r="C37">
        <f t="shared" si="1"/>
        <v>16</v>
      </c>
      <c r="D37">
        <f t="shared" si="2"/>
        <v>0</v>
      </c>
      <c r="E37">
        <f t="shared" si="3"/>
        <v>0</v>
      </c>
      <c r="F37">
        <f t="shared" si="4"/>
        <v>48</v>
      </c>
    </row>
    <row r="38" spans="1:6" x14ac:dyDescent="0.25">
      <c r="A38">
        <v>33</v>
      </c>
      <c r="B38">
        <f t="shared" si="0"/>
        <v>0</v>
      </c>
      <c r="C38">
        <f t="shared" si="1"/>
        <v>14</v>
      </c>
      <c r="D38">
        <f t="shared" si="2"/>
        <v>0</v>
      </c>
      <c r="E38">
        <f t="shared" si="3"/>
        <v>0</v>
      </c>
      <c r="F38">
        <f t="shared" si="4"/>
        <v>47</v>
      </c>
    </row>
    <row r="39" spans="1:6" x14ac:dyDescent="0.25">
      <c r="A39">
        <v>34</v>
      </c>
      <c r="B39">
        <f t="shared" si="0"/>
        <v>0</v>
      </c>
      <c r="C39">
        <f t="shared" si="1"/>
        <v>12</v>
      </c>
      <c r="D39">
        <f t="shared" si="2"/>
        <v>0</v>
      </c>
      <c r="E39">
        <f t="shared" si="3"/>
        <v>0</v>
      </c>
      <c r="F39">
        <f t="shared" si="4"/>
        <v>46</v>
      </c>
    </row>
    <row r="40" spans="1:6" x14ac:dyDescent="0.25">
      <c r="A40">
        <v>35</v>
      </c>
      <c r="B40">
        <f t="shared" si="0"/>
        <v>0</v>
      </c>
      <c r="C40">
        <f t="shared" si="1"/>
        <v>10</v>
      </c>
      <c r="D40">
        <f t="shared" si="2"/>
        <v>0</v>
      </c>
      <c r="E40">
        <f t="shared" si="3"/>
        <v>0</v>
      </c>
      <c r="F40">
        <f t="shared" si="4"/>
        <v>45</v>
      </c>
    </row>
    <row r="41" spans="1:6" x14ac:dyDescent="0.25">
      <c r="A41">
        <v>36</v>
      </c>
      <c r="B41">
        <f t="shared" si="0"/>
        <v>0</v>
      </c>
      <c r="C41">
        <f t="shared" si="1"/>
        <v>8</v>
      </c>
      <c r="D41">
        <f t="shared" si="2"/>
        <v>2</v>
      </c>
      <c r="E41">
        <f t="shared" si="3"/>
        <v>0</v>
      </c>
      <c r="F41">
        <f t="shared" si="4"/>
        <v>46</v>
      </c>
    </row>
    <row r="42" spans="1:6" x14ac:dyDescent="0.25">
      <c r="A42">
        <v>37</v>
      </c>
      <c r="B42">
        <f t="shared" si="0"/>
        <v>0</v>
      </c>
      <c r="C42">
        <f t="shared" si="1"/>
        <v>6</v>
      </c>
      <c r="D42">
        <f t="shared" si="2"/>
        <v>4</v>
      </c>
      <c r="E42">
        <f t="shared" si="3"/>
        <v>0</v>
      </c>
      <c r="F42">
        <f t="shared" si="4"/>
        <v>47</v>
      </c>
    </row>
    <row r="43" spans="1:6" x14ac:dyDescent="0.25">
      <c r="A43">
        <v>38</v>
      </c>
      <c r="B43">
        <f t="shared" si="0"/>
        <v>0</v>
      </c>
      <c r="C43">
        <f t="shared" si="1"/>
        <v>4</v>
      </c>
      <c r="D43">
        <f t="shared" si="2"/>
        <v>6</v>
      </c>
      <c r="E43">
        <f t="shared" si="3"/>
        <v>0</v>
      </c>
      <c r="F43">
        <f t="shared" si="4"/>
        <v>48</v>
      </c>
    </row>
    <row r="44" spans="1:6" x14ac:dyDescent="0.25">
      <c r="A44">
        <v>39</v>
      </c>
      <c r="B44">
        <f t="shared" si="0"/>
        <v>0</v>
      </c>
      <c r="C44">
        <f t="shared" si="1"/>
        <v>2</v>
      </c>
      <c r="D44">
        <f t="shared" si="2"/>
        <v>8</v>
      </c>
      <c r="E44">
        <f t="shared" si="3"/>
        <v>0</v>
      </c>
      <c r="F44">
        <f t="shared" si="4"/>
        <v>49</v>
      </c>
    </row>
    <row r="45" spans="1:6" x14ac:dyDescent="0.25">
      <c r="A45">
        <v>40</v>
      </c>
      <c r="B45">
        <f t="shared" si="0"/>
        <v>0</v>
      </c>
      <c r="C45">
        <f t="shared" si="1"/>
        <v>0</v>
      </c>
      <c r="D45">
        <f t="shared" si="2"/>
        <v>10</v>
      </c>
      <c r="E45">
        <f t="shared" si="3"/>
        <v>0</v>
      </c>
      <c r="F45">
        <f t="shared" si="4"/>
        <v>50</v>
      </c>
    </row>
    <row r="46" spans="1:6" x14ac:dyDescent="0.25">
      <c r="A46">
        <v>41</v>
      </c>
      <c r="B46">
        <f t="shared" si="0"/>
        <v>0</v>
      </c>
      <c r="C46">
        <f t="shared" si="1"/>
        <v>0</v>
      </c>
      <c r="D46">
        <f t="shared" si="2"/>
        <v>12</v>
      </c>
      <c r="E46">
        <f t="shared" si="3"/>
        <v>0</v>
      </c>
      <c r="F46">
        <f t="shared" si="4"/>
        <v>53</v>
      </c>
    </row>
    <row r="47" spans="1:6" x14ac:dyDescent="0.25">
      <c r="A47">
        <v>42</v>
      </c>
      <c r="B47">
        <f t="shared" si="0"/>
        <v>0</v>
      </c>
      <c r="C47">
        <f t="shared" si="1"/>
        <v>0</v>
      </c>
      <c r="D47">
        <f t="shared" si="2"/>
        <v>14</v>
      </c>
      <c r="E47">
        <f t="shared" si="3"/>
        <v>0</v>
      </c>
      <c r="F47">
        <f t="shared" si="4"/>
        <v>56</v>
      </c>
    </row>
    <row r="48" spans="1:6" x14ac:dyDescent="0.25">
      <c r="A48">
        <v>43</v>
      </c>
      <c r="B48">
        <f t="shared" si="0"/>
        <v>0</v>
      </c>
      <c r="C48">
        <f t="shared" si="1"/>
        <v>0</v>
      </c>
      <c r="D48">
        <f t="shared" si="2"/>
        <v>16</v>
      </c>
      <c r="E48">
        <f t="shared" si="3"/>
        <v>0</v>
      </c>
      <c r="F48">
        <f t="shared" si="4"/>
        <v>59</v>
      </c>
    </row>
    <row r="49" spans="1:6" x14ac:dyDescent="0.25">
      <c r="A49">
        <v>44</v>
      </c>
      <c r="B49">
        <f t="shared" si="0"/>
        <v>0</v>
      </c>
      <c r="C49">
        <f t="shared" si="1"/>
        <v>0</v>
      </c>
      <c r="D49">
        <f t="shared" si="2"/>
        <v>18</v>
      </c>
      <c r="E49">
        <f t="shared" si="3"/>
        <v>0</v>
      </c>
      <c r="F49">
        <f t="shared" si="4"/>
        <v>62</v>
      </c>
    </row>
    <row r="50" spans="1:6" x14ac:dyDescent="0.25">
      <c r="A50">
        <v>45</v>
      </c>
      <c r="B50">
        <f t="shared" si="0"/>
        <v>0</v>
      </c>
      <c r="C50">
        <f t="shared" si="1"/>
        <v>0</v>
      </c>
      <c r="D50">
        <f t="shared" si="2"/>
        <v>20</v>
      </c>
      <c r="E50">
        <f t="shared" si="3"/>
        <v>0</v>
      </c>
      <c r="F50">
        <f t="shared" si="4"/>
        <v>65</v>
      </c>
    </row>
    <row r="51" spans="1:6" x14ac:dyDescent="0.25">
      <c r="A51">
        <v>46</v>
      </c>
      <c r="B51">
        <f t="shared" si="0"/>
        <v>0</v>
      </c>
      <c r="C51">
        <f t="shared" si="1"/>
        <v>0</v>
      </c>
      <c r="D51">
        <f t="shared" si="2"/>
        <v>22</v>
      </c>
      <c r="E51">
        <f t="shared" si="3"/>
        <v>0</v>
      </c>
      <c r="F51">
        <f t="shared" si="4"/>
        <v>68</v>
      </c>
    </row>
    <row r="52" spans="1:6" x14ac:dyDescent="0.25">
      <c r="A52">
        <v>47</v>
      </c>
      <c r="B52">
        <f t="shared" si="0"/>
        <v>0</v>
      </c>
      <c r="C52">
        <f t="shared" si="1"/>
        <v>0</v>
      </c>
      <c r="D52">
        <f t="shared" si="2"/>
        <v>24</v>
      </c>
      <c r="E52">
        <f t="shared" si="3"/>
        <v>0</v>
      </c>
      <c r="F52">
        <f t="shared" si="4"/>
        <v>71</v>
      </c>
    </row>
    <row r="53" spans="1:6" x14ac:dyDescent="0.25">
      <c r="A53">
        <v>48</v>
      </c>
      <c r="B53">
        <f t="shared" si="0"/>
        <v>0</v>
      </c>
      <c r="C53">
        <f t="shared" si="1"/>
        <v>0</v>
      </c>
      <c r="D53">
        <f t="shared" si="2"/>
        <v>26</v>
      </c>
      <c r="E53">
        <f t="shared" si="3"/>
        <v>0</v>
      </c>
      <c r="F53">
        <f t="shared" si="4"/>
        <v>74</v>
      </c>
    </row>
    <row r="54" spans="1:6" x14ac:dyDescent="0.25">
      <c r="A54">
        <v>49</v>
      </c>
      <c r="B54">
        <f t="shared" si="0"/>
        <v>0</v>
      </c>
      <c r="C54">
        <f t="shared" si="1"/>
        <v>0</v>
      </c>
      <c r="D54">
        <f t="shared" si="2"/>
        <v>28</v>
      </c>
      <c r="E54">
        <f t="shared" si="3"/>
        <v>0</v>
      </c>
      <c r="F54">
        <f t="shared" si="4"/>
        <v>77</v>
      </c>
    </row>
    <row r="55" spans="1:6" x14ac:dyDescent="0.25">
      <c r="A55">
        <v>50</v>
      </c>
      <c r="B55">
        <f t="shared" si="0"/>
        <v>0</v>
      </c>
      <c r="C55">
        <f t="shared" si="1"/>
        <v>0</v>
      </c>
      <c r="D55">
        <f t="shared" si="2"/>
        <v>30</v>
      </c>
      <c r="E55">
        <f t="shared" si="3"/>
        <v>0</v>
      </c>
      <c r="F55">
        <f t="shared" si="4"/>
        <v>80</v>
      </c>
    </row>
    <row r="56" spans="1:6" x14ac:dyDescent="0.25">
      <c r="A56">
        <v>51</v>
      </c>
      <c r="B56">
        <f t="shared" si="0"/>
        <v>0</v>
      </c>
      <c r="C56">
        <f t="shared" si="1"/>
        <v>0</v>
      </c>
      <c r="D56">
        <f t="shared" si="2"/>
        <v>32</v>
      </c>
      <c r="E56">
        <f t="shared" si="3"/>
        <v>-4</v>
      </c>
      <c r="F56">
        <f t="shared" si="4"/>
        <v>79</v>
      </c>
    </row>
    <row r="57" spans="1:6" x14ac:dyDescent="0.25">
      <c r="A57">
        <v>52</v>
      </c>
      <c r="B57">
        <f t="shared" si="0"/>
        <v>0</v>
      </c>
      <c r="C57">
        <f t="shared" si="1"/>
        <v>0</v>
      </c>
      <c r="D57">
        <f t="shared" si="2"/>
        <v>34</v>
      </c>
      <c r="E57">
        <f t="shared" si="3"/>
        <v>-8</v>
      </c>
      <c r="F57">
        <f t="shared" si="4"/>
        <v>78</v>
      </c>
    </row>
    <row r="58" spans="1:6" x14ac:dyDescent="0.25">
      <c r="A58">
        <v>53</v>
      </c>
      <c r="B58">
        <f t="shared" si="0"/>
        <v>0</v>
      </c>
      <c r="C58">
        <f t="shared" si="1"/>
        <v>0</v>
      </c>
      <c r="D58">
        <f t="shared" si="2"/>
        <v>36</v>
      </c>
      <c r="E58">
        <f t="shared" si="3"/>
        <v>-12</v>
      </c>
      <c r="F58">
        <f t="shared" si="4"/>
        <v>77</v>
      </c>
    </row>
    <row r="59" spans="1:6" x14ac:dyDescent="0.25">
      <c r="A59">
        <v>54</v>
      </c>
      <c r="B59">
        <f t="shared" si="0"/>
        <v>0</v>
      </c>
      <c r="C59">
        <f t="shared" si="1"/>
        <v>0</v>
      </c>
      <c r="D59">
        <f t="shared" si="2"/>
        <v>38</v>
      </c>
      <c r="E59">
        <f t="shared" si="3"/>
        <v>-16</v>
      </c>
      <c r="F59">
        <f t="shared" si="4"/>
        <v>76</v>
      </c>
    </row>
    <row r="60" spans="1:6" x14ac:dyDescent="0.25">
      <c r="A60">
        <v>55</v>
      </c>
      <c r="B60">
        <f t="shared" si="0"/>
        <v>0</v>
      </c>
      <c r="C60">
        <f t="shared" si="1"/>
        <v>0</v>
      </c>
      <c r="D60">
        <f t="shared" si="2"/>
        <v>40</v>
      </c>
      <c r="E60">
        <f t="shared" si="3"/>
        <v>-20</v>
      </c>
      <c r="F60">
        <f t="shared" si="4"/>
        <v>75</v>
      </c>
    </row>
    <row r="61" spans="1:6" x14ac:dyDescent="0.25">
      <c r="A61">
        <v>56</v>
      </c>
      <c r="B61">
        <f t="shared" si="0"/>
        <v>0</v>
      </c>
      <c r="C61">
        <f t="shared" si="1"/>
        <v>0</v>
      </c>
      <c r="D61">
        <f t="shared" si="2"/>
        <v>42</v>
      </c>
      <c r="E61">
        <f t="shared" si="3"/>
        <v>-24</v>
      </c>
      <c r="F61">
        <f t="shared" si="4"/>
        <v>74</v>
      </c>
    </row>
    <row r="62" spans="1:6" x14ac:dyDescent="0.25">
      <c r="A62">
        <v>57</v>
      </c>
      <c r="B62">
        <f t="shared" si="0"/>
        <v>0</v>
      </c>
      <c r="C62">
        <f t="shared" si="1"/>
        <v>0</v>
      </c>
      <c r="D62">
        <f t="shared" si="2"/>
        <v>44</v>
      </c>
      <c r="E62">
        <f t="shared" si="3"/>
        <v>-28</v>
      </c>
      <c r="F62">
        <f t="shared" si="4"/>
        <v>73</v>
      </c>
    </row>
    <row r="63" spans="1:6" x14ac:dyDescent="0.25">
      <c r="A63">
        <v>58</v>
      </c>
      <c r="B63">
        <f t="shared" si="0"/>
        <v>0</v>
      </c>
      <c r="C63">
        <f t="shared" si="1"/>
        <v>0</v>
      </c>
      <c r="D63">
        <f t="shared" si="2"/>
        <v>46</v>
      </c>
      <c r="E63">
        <f t="shared" si="3"/>
        <v>-32</v>
      </c>
      <c r="F63">
        <f t="shared" si="4"/>
        <v>72</v>
      </c>
    </row>
    <row r="64" spans="1:6" x14ac:dyDescent="0.25">
      <c r="A64">
        <v>59</v>
      </c>
      <c r="B64">
        <f t="shared" si="0"/>
        <v>0</v>
      </c>
      <c r="C64">
        <f t="shared" si="1"/>
        <v>0</v>
      </c>
      <c r="D64">
        <f t="shared" si="2"/>
        <v>48</v>
      </c>
      <c r="E64">
        <f t="shared" si="3"/>
        <v>-36</v>
      </c>
      <c r="F64">
        <f t="shared" si="4"/>
        <v>71</v>
      </c>
    </row>
    <row r="65" spans="1:6" x14ac:dyDescent="0.25">
      <c r="A65">
        <v>60</v>
      </c>
      <c r="B65">
        <f t="shared" si="0"/>
        <v>0</v>
      </c>
      <c r="C65">
        <f t="shared" si="1"/>
        <v>0</v>
      </c>
      <c r="D65">
        <f t="shared" si="2"/>
        <v>50</v>
      </c>
      <c r="E65">
        <f t="shared" si="3"/>
        <v>-40</v>
      </c>
      <c r="F65">
        <f t="shared" si="4"/>
        <v>70</v>
      </c>
    </row>
    <row r="66" spans="1:6" x14ac:dyDescent="0.25">
      <c r="A66">
        <v>61</v>
      </c>
      <c r="B66">
        <f t="shared" si="0"/>
        <v>0</v>
      </c>
      <c r="C66">
        <f t="shared" si="1"/>
        <v>0</v>
      </c>
      <c r="D66">
        <f t="shared" si="2"/>
        <v>52</v>
      </c>
      <c r="E66">
        <f t="shared" si="3"/>
        <v>-44</v>
      </c>
      <c r="F66">
        <f t="shared" si="4"/>
        <v>69</v>
      </c>
    </row>
    <row r="67" spans="1:6" x14ac:dyDescent="0.25">
      <c r="A67">
        <v>62</v>
      </c>
      <c r="B67">
        <f t="shared" si="0"/>
        <v>0</v>
      </c>
      <c r="C67">
        <f t="shared" si="1"/>
        <v>0</v>
      </c>
      <c r="D67">
        <f t="shared" si="2"/>
        <v>54</v>
      </c>
      <c r="E67">
        <f t="shared" si="3"/>
        <v>-48</v>
      </c>
      <c r="F67">
        <f t="shared" si="4"/>
        <v>68</v>
      </c>
    </row>
    <row r="68" spans="1:6" x14ac:dyDescent="0.25">
      <c r="A68">
        <v>63</v>
      </c>
      <c r="B68">
        <f t="shared" si="0"/>
        <v>0</v>
      </c>
      <c r="C68">
        <f t="shared" si="1"/>
        <v>0</v>
      </c>
      <c r="D68">
        <f t="shared" si="2"/>
        <v>56</v>
      </c>
      <c r="E68">
        <f t="shared" si="3"/>
        <v>-52</v>
      </c>
      <c r="F68">
        <f t="shared" si="4"/>
        <v>67</v>
      </c>
    </row>
    <row r="69" spans="1:6" x14ac:dyDescent="0.25">
      <c r="A69">
        <v>64</v>
      </c>
      <c r="B69">
        <f t="shared" si="0"/>
        <v>0</v>
      </c>
      <c r="C69">
        <f t="shared" si="1"/>
        <v>0</v>
      </c>
      <c r="D69">
        <f t="shared" si="2"/>
        <v>58</v>
      </c>
      <c r="E69">
        <f t="shared" si="3"/>
        <v>-56</v>
      </c>
      <c r="F69">
        <f t="shared" si="4"/>
        <v>66</v>
      </c>
    </row>
    <row r="70" spans="1:6" x14ac:dyDescent="0.25">
      <c r="A70">
        <v>65</v>
      </c>
      <c r="B70">
        <f t="shared" ref="B70:B104" si="5">-MAX(30-$A70,0)</f>
        <v>0</v>
      </c>
      <c r="C70">
        <f t="shared" ref="C70:C104" si="6">2*MAX(40-$A70,0)</f>
        <v>0</v>
      </c>
      <c r="D70">
        <f t="shared" ref="D70:D104" si="7">2*MAX($A70-35,0)</f>
        <v>60</v>
      </c>
      <c r="E70">
        <f t="shared" ref="E70:E104" si="8">-MAX($A70-50,0)*4</f>
        <v>-60</v>
      </c>
      <c r="F70">
        <f t="shared" ref="F70:F104" si="9">SUM($A70:$E70)</f>
        <v>65</v>
      </c>
    </row>
    <row r="71" spans="1:6" x14ac:dyDescent="0.25">
      <c r="A71">
        <v>66</v>
      </c>
      <c r="B71">
        <f t="shared" si="5"/>
        <v>0</v>
      </c>
      <c r="C71">
        <f t="shared" si="6"/>
        <v>0</v>
      </c>
      <c r="D71">
        <f t="shared" si="7"/>
        <v>62</v>
      </c>
      <c r="E71">
        <f t="shared" si="8"/>
        <v>-64</v>
      </c>
      <c r="F71">
        <f t="shared" si="9"/>
        <v>64</v>
      </c>
    </row>
    <row r="72" spans="1:6" x14ac:dyDescent="0.25">
      <c r="A72">
        <v>67</v>
      </c>
      <c r="B72">
        <f t="shared" si="5"/>
        <v>0</v>
      </c>
      <c r="C72">
        <f t="shared" si="6"/>
        <v>0</v>
      </c>
      <c r="D72">
        <f t="shared" si="7"/>
        <v>64</v>
      </c>
      <c r="E72">
        <f t="shared" si="8"/>
        <v>-68</v>
      </c>
      <c r="F72">
        <f t="shared" si="9"/>
        <v>63</v>
      </c>
    </row>
    <row r="73" spans="1:6" x14ac:dyDescent="0.25">
      <c r="A73">
        <v>68</v>
      </c>
      <c r="B73">
        <f t="shared" si="5"/>
        <v>0</v>
      </c>
      <c r="C73">
        <f t="shared" si="6"/>
        <v>0</v>
      </c>
      <c r="D73">
        <f t="shared" si="7"/>
        <v>66</v>
      </c>
      <c r="E73">
        <f t="shared" si="8"/>
        <v>-72</v>
      </c>
      <c r="F73">
        <f t="shared" si="9"/>
        <v>62</v>
      </c>
    </row>
    <row r="74" spans="1:6" x14ac:dyDescent="0.25">
      <c r="A74">
        <v>69</v>
      </c>
      <c r="B74">
        <f t="shared" si="5"/>
        <v>0</v>
      </c>
      <c r="C74">
        <f t="shared" si="6"/>
        <v>0</v>
      </c>
      <c r="D74">
        <f t="shared" si="7"/>
        <v>68</v>
      </c>
      <c r="E74">
        <f t="shared" si="8"/>
        <v>-76</v>
      </c>
      <c r="F74">
        <f t="shared" si="9"/>
        <v>61</v>
      </c>
    </row>
    <row r="75" spans="1:6" x14ac:dyDescent="0.25">
      <c r="A75">
        <v>70</v>
      </c>
      <c r="B75">
        <f t="shared" si="5"/>
        <v>0</v>
      </c>
      <c r="C75">
        <f t="shared" si="6"/>
        <v>0</v>
      </c>
      <c r="D75">
        <f t="shared" si="7"/>
        <v>70</v>
      </c>
      <c r="E75">
        <f t="shared" si="8"/>
        <v>-80</v>
      </c>
      <c r="F75">
        <f t="shared" si="9"/>
        <v>60</v>
      </c>
    </row>
    <row r="76" spans="1:6" x14ac:dyDescent="0.25">
      <c r="A76">
        <v>71</v>
      </c>
      <c r="B76">
        <f t="shared" si="5"/>
        <v>0</v>
      </c>
      <c r="C76">
        <f t="shared" si="6"/>
        <v>0</v>
      </c>
      <c r="D76">
        <f t="shared" si="7"/>
        <v>72</v>
      </c>
      <c r="E76">
        <f t="shared" si="8"/>
        <v>-84</v>
      </c>
      <c r="F76">
        <f t="shared" si="9"/>
        <v>59</v>
      </c>
    </row>
    <row r="77" spans="1:6" x14ac:dyDescent="0.25">
      <c r="A77">
        <v>72</v>
      </c>
      <c r="B77">
        <f t="shared" si="5"/>
        <v>0</v>
      </c>
      <c r="C77">
        <f t="shared" si="6"/>
        <v>0</v>
      </c>
      <c r="D77">
        <f t="shared" si="7"/>
        <v>74</v>
      </c>
      <c r="E77">
        <f t="shared" si="8"/>
        <v>-88</v>
      </c>
      <c r="F77">
        <f t="shared" si="9"/>
        <v>58</v>
      </c>
    </row>
    <row r="78" spans="1:6" x14ac:dyDescent="0.25">
      <c r="A78">
        <v>73</v>
      </c>
      <c r="B78">
        <f t="shared" si="5"/>
        <v>0</v>
      </c>
      <c r="C78">
        <f t="shared" si="6"/>
        <v>0</v>
      </c>
      <c r="D78">
        <f t="shared" si="7"/>
        <v>76</v>
      </c>
      <c r="E78">
        <f t="shared" si="8"/>
        <v>-92</v>
      </c>
      <c r="F78">
        <f t="shared" si="9"/>
        <v>57</v>
      </c>
    </row>
    <row r="79" spans="1:6" x14ac:dyDescent="0.25">
      <c r="A79">
        <v>74</v>
      </c>
      <c r="B79">
        <f t="shared" si="5"/>
        <v>0</v>
      </c>
      <c r="C79">
        <f t="shared" si="6"/>
        <v>0</v>
      </c>
      <c r="D79">
        <f t="shared" si="7"/>
        <v>78</v>
      </c>
      <c r="E79">
        <f t="shared" si="8"/>
        <v>-96</v>
      </c>
      <c r="F79">
        <f t="shared" si="9"/>
        <v>56</v>
      </c>
    </row>
    <row r="80" spans="1:6" x14ac:dyDescent="0.25">
      <c r="A80">
        <v>75</v>
      </c>
      <c r="B80">
        <f t="shared" si="5"/>
        <v>0</v>
      </c>
      <c r="C80">
        <f t="shared" si="6"/>
        <v>0</v>
      </c>
      <c r="D80">
        <f t="shared" si="7"/>
        <v>80</v>
      </c>
      <c r="E80">
        <f t="shared" si="8"/>
        <v>-100</v>
      </c>
      <c r="F80">
        <f t="shared" si="9"/>
        <v>55</v>
      </c>
    </row>
    <row r="81" spans="1:6" x14ac:dyDescent="0.25">
      <c r="A81">
        <v>76</v>
      </c>
      <c r="B81">
        <f t="shared" si="5"/>
        <v>0</v>
      </c>
      <c r="C81">
        <f t="shared" si="6"/>
        <v>0</v>
      </c>
      <c r="D81">
        <f t="shared" si="7"/>
        <v>82</v>
      </c>
      <c r="E81">
        <f t="shared" si="8"/>
        <v>-104</v>
      </c>
      <c r="F81">
        <f t="shared" si="9"/>
        <v>54</v>
      </c>
    </row>
    <row r="82" spans="1:6" x14ac:dyDescent="0.25">
      <c r="A82">
        <v>77</v>
      </c>
      <c r="B82">
        <f t="shared" si="5"/>
        <v>0</v>
      </c>
      <c r="C82">
        <f t="shared" si="6"/>
        <v>0</v>
      </c>
      <c r="D82">
        <f t="shared" si="7"/>
        <v>84</v>
      </c>
      <c r="E82">
        <f t="shared" si="8"/>
        <v>-108</v>
      </c>
      <c r="F82">
        <f t="shared" si="9"/>
        <v>53</v>
      </c>
    </row>
    <row r="83" spans="1:6" x14ac:dyDescent="0.25">
      <c r="A83">
        <v>78</v>
      </c>
      <c r="B83">
        <f t="shared" si="5"/>
        <v>0</v>
      </c>
      <c r="C83">
        <f t="shared" si="6"/>
        <v>0</v>
      </c>
      <c r="D83">
        <f t="shared" si="7"/>
        <v>86</v>
      </c>
      <c r="E83">
        <f t="shared" si="8"/>
        <v>-112</v>
      </c>
      <c r="F83">
        <f t="shared" si="9"/>
        <v>52</v>
      </c>
    </row>
    <row r="84" spans="1:6" x14ac:dyDescent="0.25">
      <c r="A84">
        <v>79</v>
      </c>
      <c r="B84">
        <f t="shared" si="5"/>
        <v>0</v>
      </c>
      <c r="C84">
        <f t="shared" si="6"/>
        <v>0</v>
      </c>
      <c r="D84">
        <f t="shared" si="7"/>
        <v>88</v>
      </c>
      <c r="E84">
        <f t="shared" si="8"/>
        <v>-116</v>
      </c>
      <c r="F84">
        <f t="shared" si="9"/>
        <v>51</v>
      </c>
    </row>
    <row r="85" spans="1:6" x14ac:dyDescent="0.25">
      <c r="A85">
        <v>80</v>
      </c>
      <c r="B85">
        <f t="shared" si="5"/>
        <v>0</v>
      </c>
      <c r="C85">
        <f t="shared" si="6"/>
        <v>0</v>
      </c>
      <c r="D85">
        <f t="shared" si="7"/>
        <v>90</v>
      </c>
      <c r="E85">
        <f t="shared" si="8"/>
        <v>-120</v>
      </c>
      <c r="F85">
        <f t="shared" si="9"/>
        <v>50</v>
      </c>
    </row>
    <row r="86" spans="1:6" x14ac:dyDescent="0.25">
      <c r="A86">
        <v>81</v>
      </c>
      <c r="B86">
        <f t="shared" si="5"/>
        <v>0</v>
      </c>
      <c r="C86">
        <f t="shared" si="6"/>
        <v>0</v>
      </c>
      <c r="D86">
        <f t="shared" si="7"/>
        <v>92</v>
      </c>
      <c r="E86">
        <f t="shared" si="8"/>
        <v>-124</v>
      </c>
      <c r="F86">
        <f t="shared" si="9"/>
        <v>49</v>
      </c>
    </row>
    <row r="87" spans="1:6" x14ac:dyDescent="0.25">
      <c r="A87">
        <v>82</v>
      </c>
      <c r="B87">
        <f t="shared" si="5"/>
        <v>0</v>
      </c>
      <c r="C87">
        <f t="shared" si="6"/>
        <v>0</v>
      </c>
      <c r="D87">
        <f t="shared" si="7"/>
        <v>94</v>
      </c>
      <c r="E87">
        <f t="shared" si="8"/>
        <v>-128</v>
      </c>
      <c r="F87">
        <f t="shared" si="9"/>
        <v>48</v>
      </c>
    </row>
    <row r="88" spans="1:6" x14ac:dyDescent="0.25">
      <c r="A88">
        <v>83</v>
      </c>
      <c r="B88">
        <f t="shared" si="5"/>
        <v>0</v>
      </c>
      <c r="C88">
        <f t="shared" si="6"/>
        <v>0</v>
      </c>
      <c r="D88">
        <f t="shared" si="7"/>
        <v>96</v>
      </c>
      <c r="E88">
        <f t="shared" si="8"/>
        <v>-132</v>
      </c>
      <c r="F88">
        <f t="shared" si="9"/>
        <v>47</v>
      </c>
    </row>
    <row r="89" spans="1:6" x14ac:dyDescent="0.25">
      <c r="A89">
        <v>84</v>
      </c>
      <c r="B89">
        <f t="shared" si="5"/>
        <v>0</v>
      </c>
      <c r="C89">
        <f t="shared" si="6"/>
        <v>0</v>
      </c>
      <c r="D89">
        <f t="shared" si="7"/>
        <v>98</v>
      </c>
      <c r="E89">
        <f t="shared" si="8"/>
        <v>-136</v>
      </c>
      <c r="F89">
        <f t="shared" si="9"/>
        <v>46</v>
      </c>
    </row>
    <row r="90" spans="1:6" x14ac:dyDescent="0.25">
      <c r="A90">
        <v>85</v>
      </c>
      <c r="B90">
        <f t="shared" si="5"/>
        <v>0</v>
      </c>
      <c r="C90">
        <f t="shared" si="6"/>
        <v>0</v>
      </c>
      <c r="D90">
        <f t="shared" si="7"/>
        <v>100</v>
      </c>
      <c r="E90">
        <f t="shared" si="8"/>
        <v>-140</v>
      </c>
      <c r="F90">
        <f t="shared" si="9"/>
        <v>45</v>
      </c>
    </row>
    <row r="91" spans="1:6" x14ac:dyDescent="0.25">
      <c r="A91">
        <v>86</v>
      </c>
      <c r="B91">
        <f t="shared" si="5"/>
        <v>0</v>
      </c>
      <c r="C91">
        <f t="shared" si="6"/>
        <v>0</v>
      </c>
      <c r="D91">
        <f t="shared" si="7"/>
        <v>102</v>
      </c>
      <c r="E91">
        <f t="shared" si="8"/>
        <v>-144</v>
      </c>
      <c r="F91">
        <f t="shared" si="9"/>
        <v>44</v>
      </c>
    </row>
    <row r="92" spans="1:6" x14ac:dyDescent="0.25">
      <c r="A92">
        <v>87</v>
      </c>
      <c r="B92">
        <f t="shared" si="5"/>
        <v>0</v>
      </c>
      <c r="C92">
        <f t="shared" si="6"/>
        <v>0</v>
      </c>
      <c r="D92">
        <f t="shared" si="7"/>
        <v>104</v>
      </c>
      <c r="E92">
        <f t="shared" si="8"/>
        <v>-148</v>
      </c>
      <c r="F92">
        <f t="shared" si="9"/>
        <v>43</v>
      </c>
    </row>
    <row r="93" spans="1:6" x14ac:dyDescent="0.25">
      <c r="A93">
        <v>88</v>
      </c>
      <c r="B93">
        <f t="shared" si="5"/>
        <v>0</v>
      </c>
      <c r="C93">
        <f t="shared" si="6"/>
        <v>0</v>
      </c>
      <c r="D93">
        <f t="shared" si="7"/>
        <v>106</v>
      </c>
      <c r="E93">
        <f t="shared" si="8"/>
        <v>-152</v>
      </c>
      <c r="F93">
        <f t="shared" si="9"/>
        <v>42</v>
      </c>
    </row>
    <row r="94" spans="1:6" x14ac:dyDescent="0.25">
      <c r="A94">
        <v>89</v>
      </c>
      <c r="B94">
        <f t="shared" si="5"/>
        <v>0</v>
      </c>
      <c r="C94">
        <f t="shared" si="6"/>
        <v>0</v>
      </c>
      <c r="D94">
        <f t="shared" si="7"/>
        <v>108</v>
      </c>
      <c r="E94">
        <f t="shared" si="8"/>
        <v>-156</v>
      </c>
      <c r="F94">
        <f t="shared" si="9"/>
        <v>41</v>
      </c>
    </row>
    <row r="95" spans="1:6" x14ac:dyDescent="0.25">
      <c r="A95">
        <v>90</v>
      </c>
      <c r="B95">
        <f t="shared" si="5"/>
        <v>0</v>
      </c>
      <c r="C95">
        <f t="shared" si="6"/>
        <v>0</v>
      </c>
      <c r="D95">
        <f t="shared" si="7"/>
        <v>110</v>
      </c>
      <c r="E95">
        <f t="shared" si="8"/>
        <v>-160</v>
      </c>
      <c r="F95">
        <f t="shared" si="9"/>
        <v>40</v>
      </c>
    </row>
    <row r="96" spans="1:6" x14ac:dyDescent="0.25">
      <c r="A96">
        <v>91</v>
      </c>
      <c r="B96">
        <f t="shared" si="5"/>
        <v>0</v>
      </c>
      <c r="C96">
        <f t="shared" si="6"/>
        <v>0</v>
      </c>
      <c r="D96">
        <f t="shared" si="7"/>
        <v>112</v>
      </c>
      <c r="E96">
        <f t="shared" si="8"/>
        <v>-164</v>
      </c>
      <c r="F96">
        <f t="shared" si="9"/>
        <v>39</v>
      </c>
    </row>
    <row r="97" spans="1:6" x14ac:dyDescent="0.25">
      <c r="A97">
        <v>92</v>
      </c>
      <c r="B97">
        <f t="shared" si="5"/>
        <v>0</v>
      </c>
      <c r="C97">
        <f t="shared" si="6"/>
        <v>0</v>
      </c>
      <c r="D97">
        <f t="shared" si="7"/>
        <v>114</v>
      </c>
      <c r="E97">
        <f t="shared" si="8"/>
        <v>-168</v>
      </c>
      <c r="F97">
        <f t="shared" si="9"/>
        <v>38</v>
      </c>
    </row>
    <row r="98" spans="1:6" x14ac:dyDescent="0.25">
      <c r="A98">
        <v>93</v>
      </c>
      <c r="B98">
        <f t="shared" si="5"/>
        <v>0</v>
      </c>
      <c r="C98">
        <f t="shared" si="6"/>
        <v>0</v>
      </c>
      <c r="D98">
        <f t="shared" si="7"/>
        <v>116</v>
      </c>
      <c r="E98">
        <f t="shared" si="8"/>
        <v>-172</v>
      </c>
      <c r="F98">
        <f t="shared" si="9"/>
        <v>37</v>
      </c>
    </row>
    <row r="99" spans="1:6" x14ac:dyDescent="0.25">
      <c r="A99">
        <v>94</v>
      </c>
      <c r="B99">
        <f t="shared" si="5"/>
        <v>0</v>
      </c>
      <c r="C99">
        <f t="shared" si="6"/>
        <v>0</v>
      </c>
      <c r="D99">
        <f t="shared" si="7"/>
        <v>118</v>
      </c>
      <c r="E99">
        <f t="shared" si="8"/>
        <v>-176</v>
      </c>
      <c r="F99">
        <f t="shared" si="9"/>
        <v>36</v>
      </c>
    </row>
    <row r="100" spans="1:6" x14ac:dyDescent="0.25">
      <c r="A100">
        <v>95</v>
      </c>
      <c r="B100">
        <f t="shared" si="5"/>
        <v>0</v>
      </c>
      <c r="C100">
        <f t="shared" si="6"/>
        <v>0</v>
      </c>
      <c r="D100">
        <f t="shared" si="7"/>
        <v>120</v>
      </c>
      <c r="E100">
        <f t="shared" si="8"/>
        <v>-180</v>
      </c>
      <c r="F100">
        <f t="shared" si="9"/>
        <v>35</v>
      </c>
    </row>
    <row r="101" spans="1:6" x14ac:dyDescent="0.25">
      <c r="A101">
        <v>96</v>
      </c>
      <c r="B101">
        <f t="shared" si="5"/>
        <v>0</v>
      </c>
      <c r="C101">
        <f t="shared" si="6"/>
        <v>0</v>
      </c>
      <c r="D101">
        <f t="shared" si="7"/>
        <v>122</v>
      </c>
      <c r="E101">
        <f t="shared" si="8"/>
        <v>-184</v>
      </c>
      <c r="F101">
        <f t="shared" si="9"/>
        <v>34</v>
      </c>
    </row>
    <row r="102" spans="1:6" x14ac:dyDescent="0.25">
      <c r="A102">
        <v>97</v>
      </c>
      <c r="B102">
        <f t="shared" si="5"/>
        <v>0</v>
      </c>
      <c r="C102">
        <f t="shared" si="6"/>
        <v>0</v>
      </c>
      <c r="D102">
        <f t="shared" si="7"/>
        <v>124</v>
      </c>
      <c r="E102">
        <f t="shared" si="8"/>
        <v>-188</v>
      </c>
      <c r="F102">
        <f t="shared" si="9"/>
        <v>33</v>
      </c>
    </row>
    <row r="103" spans="1:6" x14ac:dyDescent="0.25">
      <c r="A103">
        <v>98</v>
      </c>
      <c r="B103">
        <f t="shared" si="5"/>
        <v>0</v>
      </c>
      <c r="C103">
        <f t="shared" si="6"/>
        <v>0</v>
      </c>
      <c r="D103">
        <f t="shared" si="7"/>
        <v>126</v>
      </c>
      <c r="E103">
        <f t="shared" si="8"/>
        <v>-192</v>
      </c>
      <c r="F103">
        <f t="shared" si="9"/>
        <v>32</v>
      </c>
    </row>
    <row r="104" spans="1:6" x14ac:dyDescent="0.25">
      <c r="A104">
        <v>99</v>
      </c>
      <c r="B104">
        <f t="shared" si="5"/>
        <v>0</v>
      </c>
      <c r="C104">
        <f t="shared" si="6"/>
        <v>0</v>
      </c>
      <c r="D104">
        <f t="shared" si="7"/>
        <v>128</v>
      </c>
      <c r="E104">
        <f t="shared" si="8"/>
        <v>-196</v>
      </c>
      <c r="F104">
        <f t="shared" si="9"/>
        <v>31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6" workbookViewId="0">
      <selection activeCell="B3" sqref="B3"/>
    </sheetView>
  </sheetViews>
  <sheetFormatPr defaultColWidth="8.75" defaultRowHeight="14.25" x14ac:dyDescent="0.2"/>
  <cols>
    <col min="1" max="16384" width="8.75" style="7"/>
  </cols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A12" sqref="A12"/>
    </sheetView>
  </sheetViews>
  <sheetFormatPr defaultColWidth="8.75" defaultRowHeight="14.25" x14ac:dyDescent="0.2"/>
  <cols>
    <col min="1" max="1" width="13.125" style="7" customWidth="1"/>
    <col min="2" max="16384" width="8.75" style="7"/>
  </cols>
  <sheetData>
    <row r="1" spans="1:2" x14ac:dyDescent="0.2">
      <c r="A1" s="7" t="s">
        <v>85</v>
      </c>
    </row>
    <row r="2" spans="1:2" x14ac:dyDescent="0.2">
      <c r="A2" s="7" t="s">
        <v>84</v>
      </c>
      <c r="B2" s="7" t="s">
        <v>83</v>
      </c>
    </row>
    <row r="3" spans="1:2" x14ac:dyDescent="0.2">
      <c r="A3" s="7" t="s">
        <v>82</v>
      </c>
      <c r="B3" s="7" t="s">
        <v>81</v>
      </c>
    </row>
    <row r="4" spans="1:2" x14ac:dyDescent="0.2">
      <c r="A4" s="7" t="s">
        <v>80</v>
      </c>
      <c r="B4" s="7">
        <v>-1</v>
      </c>
    </row>
    <row r="5" spans="1:2" x14ac:dyDescent="0.2">
      <c r="A5" s="7" t="s">
        <v>79</v>
      </c>
      <c r="B5" s="7">
        <v>6</v>
      </c>
    </row>
    <row r="6" spans="1:2" x14ac:dyDescent="0.2">
      <c r="A6" s="7" t="s">
        <v>78</v>
      </c>
      <c r="B6" s="7">
        <v>-14</v>
      </c>
    </row>
    <row r="7" spans="1:2" x14ac:dyDescent="0.2">
      <c r="A7" s="7" t="s">
        <v>77</v>
      </c>
      <c r="B7" s="7">
        <v>8.5</v>
      </c>
    </row>
    <row r="8" spans="1:2" x14ac:dyDescent="0.2">
      <c r="A8" s="7" t="s">
        <v>76</v>
      </c>
      <c r="B8" s="7">
        <v>3</v>
      </c>
    </row>
    <row r="11" spans="1:2" x14ac:dyDescent="0.2">
      <c r="A11" s="7" t="s">
        <v>75</v>
      </c>
    </row>
    <row r="12" spans="1:2" x14ac:dyDescent="0.2">
      <c r="A12" s="7" t="s">
        <v>74</v>
      </c>
    </row>
    <row r="13" spans="1:2" x14ac:dyDescent="0.2">
      <c r="A13" s="7" t="s">
        <v>73</v>
      </c>
    </row>
    <row r="14" spans="1:2" x14ac:dyDescent="0.2">
      <c r="A14" s="7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Grade</vt:lpstr>
      <vt:lpstr>exercise1</vt:lpstr>
      <vt:lpstr>exercise2</vt:lpstr>
      <vt:lpstr>exercise3</vt:lpstr>
      <vt:lpstr>exercise4</vt:lpstr>
      <vt:lpstr>exercise 5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Wenxin Shi</dc:creator>
  <cp:lastModifiedBy>Bledi</cp:lastModifiedBy>
  <dcterms:created xsi:type="dcterms:W3CDTF">2018-10-12T20:54:54Z</dcterms:created>
  <dcterms:modified xsi:type="dcterms:W3CDTF">2018-10-26T02:47:07Z</dcterms:modified>
</cp:coreProperties>
</file>