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\Financial modelling\"/>
    </mc:Choice>
  </mc:AlternateContent>
  <xr:revisionPtr revIDLastSave="0" documentId="13_ncr:1_{BC5DB137-0536-4779-A96B-EE5A439129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nancials &gt;" sheetId="7" r:id="rId1"/>
    <sheet name="Historical" sheetId="8" r:id="rId2"/>
    <sheet name="Data&gt;" sheetId="9" r:id="rId3"/>
    <sheet name="Data Sheet" sheetId="6" r:id="rId4"/>
    <sheet name="Cash_Flow" sheetId="10" r:id="rId5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4" i="8" l="1"/>
  <c r="E94" i="8"/>
  <c r="F94" i="8"/>
  <c r="G94" i="8"/>
  <c r="G102" i="8" s="1"/>
  <c r="H94" i="8"/>
  <c r="I94" i="8"/>
  <c r="J94" i="8"/>
  <c r="K94" i="8"/>
  <c r="K102" i="8" s="1"/>
  <c r="L94" i="8"/>
  <c r="M94" i="8"/>
  <c r="D95" i="8"/>
  <c r="E95" i="8"/>
  <c r="E102" i="8" s="1"/>
  <c r="F95" i="8"/>
  <c r="G95" i="8"/>
  <c r="H95" i="8"/>
  <c r="I95" i="8"/>
  <c r="I102" i="8" s="1"/>
  <c r="J95" i="8"/>
  <c r="K95" i="8"/>
  <c r="L95" i="8"/>
  <c r="M95" i="8"/>
  <c r="M102" i="8" s="1"/>
  <c r="D96" i="8"/>
  <c r="E96" i="8"/>
  <c r="F96" i="8"/>
  <c r="G96" i="8"/>
  <c r="H96" i="8"/>
  <c r="I96" i="8"/>
  <c r="J96" i="8"/>
  <c r="K96" i="8"/>
  <c r="L96" i="8"/>
  <c r="M96" i="8"/>
  <c r="D97" i="8"/>
  <c r="E97" i="8"/>
  <c r="F97" i="8"/>
  <c r="G97" i="8"/>
  <c r="H97" i="8"/>
  <c r="I97" i="8"/>
  <c r="J97" i="8"/>
  <c r="K97" i="8"/>
  <c r="L97" i="8"/>
  <c r="M97" i="8"/>
  <c r="D98" i="8"/>
  <c r="E98" i="8"/>
  <c r="F98" i="8"/>
  <c r="G98" i="8"/>
  <c r="H98" i="8"/>
  <c r="I98" i="8"/>
  <c r="J98" i="8"/>
  <c r="K98" i="8"/>
  <c r="L98" i="8"/>
  <c r="M98" i="8"/>
  <c r="D99" i="8"/>
  <c r="E99" i="8"/>
  <c r="F99" i="8"/>
  <c r="G99" i="8"/>
  <c r="H99" i="8"/>
  <c r="I99" i="8"/>
  <c r="J99" i="8"/>
  <c r="K99" i="8"/>
  <c r="L99" i="8"/>
  <c r="M99" i="8"/>
  <c r="D100" i="8"/>
  <c r="E100" i="8"/>
  <c r="F100" i="8"/>
  <c r="G100" i="8"/>
  <c r="H100" i="8"/>
  <c r="I100" i="8"/>
  <c r="J100" i="8"/>
  <c r="K100" i="8"/>
  <c r="L100" i="8"/>
  <c r="M100" i="8"/>
  <c r="D101" i="8"/>
  <c r="E101" i="8"/>
  <c r="F101" i="8"/>
  <c r="G101" i="8"/>
  <c r="H101" i="8"/>
  <c r="I101" i="8"/>
  <c r="J101" i="8"/>
  <c r="K101" i="8"/>
  <c r="L101" i="8"/>
  <c r="M101" i="8"/>
  <c r="C101" i="8"/>
  <c r="C100" i="8"/>
  <c r="C99" i="8"/>
  <c r="C98" i="8"/>
  <c r="C97" i="8"/>
  <c r="C96" i="8"/>
  <c r="C95" i="8"/>
  <c r="C94" i="8"/>
  <c r="D80" i="8"/>
  <c r="E80" i="8"/>
  <c r="F80" i="8"/>
  <c r="G80" i="8"/>
  <c r="H80" i="8"/>
  <c r="I80" i="8"/>
  <c r="J80" i="8"/>
  <c r="K80" i="8"/>
  <c r="L80" i="8"/>
  <c r="M80" i="8"/>
  <c r="D81" i="8"/>
  <c r="D91" i="8" s="1"/>
  <c r="E81" i="8"/>
  <c r="E91" i="8" s="1"/>
  <c r="F81" i="8"/>
  <c r="G81" i="8"/>
  <c r="H81" i="8"/>
  <c r="H91" i="8" s="1"/>
  <c r="I81" i="8"/>
  <c r="I91" i="8" s="1"/>
  <c r="J81" i="8"/>
  <c r="K81" i="8"/>
  <c r="L81" i="8"/>
  <c r="L91" i="8" s="1"/>
  <c r="M81" i="8"/>
  <c r="M91" i="8" s="1"/>
  <c r="D82" i="8"/>
  <c r="E82" i="8"/>
  <c r="F82" i="8"/>
  <c r="G82" i="8"/>
  <c r="H82" i="8"/>
  <c r="I82" i="8"/>
  <c r="J82" i="8"/>
  <c r="K82" i="8"/>
  <c r="L82" i="8"/>
  <c r="M82" i="8"/>
  <c r="D83" i="8"/>
  <c r="E83" i="8"/>
  <c r="F83" i="8"/>
  <c r="G83" i="8"/>
  <c r="H83" i="8"/>
  <c r="I83" i="8"/>
  <c r="J83" i="8"/>
  <c r="K83" i="8"/>
  <c r="L83" i="8"/>
  <c r="M83" i="8"/>
  <c r="D84" i="8"/>
  <c r="E84" i="8"/>
  <c r="F84" i="8"/>
  <c r="G84" i="8"/>
  <c r="H84" i="8"/>
  <c r="I84" i="8"/>
  <c r="J84" i="8"/>
  <c r="K84" i="8"/>
  <c r="L84" i="8"/>
  <c r="M84" i="8"/>
  <c r="D85" i="8"/>
  <c r="E85" i="8"/>
  <c r="F85" i="8"/>
  <c r="G85" i="8"/>
  <c r="H85" i="8"/>
  <c r="I85" i="8"/>
  <c r="J85" i="8"/>
  <c r="K85" i="8"/>
  <c r="L85" i="8"/>
  <c r="M85" i="8"/>
  <c r="D86" i="8"/>
  <c r="E86" i="8"/>
  <c r="F86" i="8"/>
  <c r="G86" i="8"/>
  <c r="H86" i="8"/>
  <c r="I86" i="8"/>
  <c r="J86" i="8"/>
  <c r="K86" i="8"/>
  <c r="L86" i="8"/>
  <c r="M86" i="8"/>
  <c r="D87" i="8"/>
  <c r="E87" i="8"/>
  <c r="F87" i="8"/>
  <c r="G87" i="8"/>
  <c r="H87" i="8"/>
  <c r="I87" i="8"/>
  <c r="J87" i="8"/>
  <c r="K87" i="8"/>
  <c r="L87" i="8"/>
  <c r="M87" i="8"/>
  <c r="D88" i="8"/>
  <c r="E88" i="8"/>
  <c r="F88" i="8"/>
  <c r="G88" i="8"/>
  <c r="H88" i="8"/>
  <c r="I88" i="8"/>
  <c r="J88" i="8"/>
  <c r="K88" i="8"/>
  <c r="L88" i="8"/>
  <c r="M88" i="8"/>
  <c r="D89" i="8"/>
  <c r="E89" i="8"/>
  <c r="F89" i="8"/>
  <c r="G89" i="8"/>
  <c r="H89" i="8"/>
  <c r="I89" i="8"/>
  <c r="J89" i="8"/>
  <c r="K89" i="8"/>
  <c r="L89" i="8"/>
  <c r="M89" i="8"/>
  <c r="D90" i="8"/>
  <c r="E90" i="8"/>
  <c r="F90" i="8"/>
  <c r="G90" i="8"/>
  <c r="H90" i="8"/>
  <c r="I90" i="8"/>
  <c r="J90" i="8"/>
  <c r="K90" i="8"/>
  <c r="L90" i="8"/>
  <c r="M90" i="8"/>
  <c r="C90" i="8"/>
  <c r="C89" i="8"/>
  <c r="C88" i="8"/>
  <c r="C87" i="8"/>
  <c r="C86" i="8"/>
  <c r="C85" i="8"/>
  <c r="C84" i="8"/>
  <c r="C83" i="8"/>
  <c r="C91" i="8" s="1"/>
  <c r="C82" i="8"/>
  <c r="C81" i="8"/>
  <c r="C80" i="8"/>
  <c r="D69" i="8"/>
  <c r="E69" i="8"/>
  <c r="F69" i="8"/>
  <c r="F77" i="8" s="1"/>
  <c r="G69" i="8"/>
  <c r="G77" i="8" s="1"/>
  <c r="H69" i="8"/>
  <c r="I69" i="8"/>
  <c r="J69" i="8"/>
  <c r="J77" i="8" s="1"/>
  <c r="K69" i="8"/>
  <c r="K77" i="8" s="1"/>
  <c r="L69" i="8"/>
  <c r="M69" i="8"/>
  <c r="D70" i="8"/>
  <c r="E70" i="8"/>
  <c r="E77" i="8" s="1"/>
  <c r="F70" i="8"/>
  <c r="G70" i="8"/>
  <c r="H70" i="8"/>
  <c r="I70" i="8"/>
  <c r="I77" i="8" s="1"/>
  <c r="J70" i="8"/>
  <c r="K70" i="8"/>
  <c r="L70" i="8"/>
  <c r="M70" i="8"/>
  <c r="M77" i="8" s="1"/>
  <c r="D71" i="8"/>
  <c r="E71" i="8"/>
  <c r="F71" i="8"/>
  <c r="G71" i="8"/>
  <c r="H71" i="8"/>
  <c r="I71" i="8"/>
  <c r="J71" i="8"/>
  <c r="K71" i="8"/>
  <c r="L71" i="8"/>
  <c r="M71" i="8"/>
  <c r="D72" i="8"/>
  <c r="E72" i="8"/>
  <c r="F72" i="8"/>
  <c r="G72" i="8"/>
  <c r="H72" i="8"/>
  <c r="I72" i="8"/>
  <c r="J72" i="8"/>
  <c r="K72" i="8"/>
  <c r="L72" i="8"/>
  <c r="M72" i="8"/>
  <c r="D73" i="8"/>
  <c r="E73" i="8"/>
  <c r="F73" i="8"/>
  <c r="G73" i="8"/>
  <c r="H73" i="8"/>
  <c r="I73" i="8"/>
  <c r="J73" i="8"/>
  <c r="K73" i="8"/>
  <c r="L73" i="8"/>
  <c r="M73" i="8"/>
  <c r="D74" i="8"/>
  <c r="E74" i="8"/>
  <c r="F74" i="8"/>
  <c r="G74" i="8"/>
  <c r="H74" i="8"/>
  <c r="I74" i="8"/>
  <c r="J74" i="8"/>
  <c r="K74" i="8"/>
  <c r="L74" i="8"/>
  <c r="M74" i="8"/>
  <c r="D75" i="8"/>
  <c r="E75" i="8"/>
  <c r="F75" i="8"/>
  <c r="G75" i="8"/>
  <c r="H75" i="8"/>
  <c r="I75" i="8"/>
  <c r="J75" i="8"/>
  <c r="K75" i="8"/>
  <c r="L75" i="8"/>
  <c r="M75" i="8"/>
  <c r="D76" i="8"/>
  <c r="E76" i="8"/>
  <c r="F76" i="8"/>
  <c r="G76" i="8"/>
  <c r="H76" i="8"/>
  <c r="I76" i="8"/>
  <c r="J76" i="8"/>
  <c r="K76" i="8"/>
  <c r="L76" i="8"/>
  <c r="M76" i="8"/>
  <c r="C76" i="8"/>
  <c r="C75" i="8"/>
  <c r="C74" i="8"/>
  <c r="C73" i="8"/>
  <c r="C77" i="8" s="1"/>
  <c r="C72" i="8"/>
  <c r="C71" i="8"/>
  <c r="C70" i="8"/>
  <c r="C69" i="8"/>
  <c r="D102" i="8"/>
  <c r="F102" i="8"/>
  <c r="H102" i="8"/>
  <c r="J102" i="8"/>
  <c r="L102" i="8"/>
  <c r="C102" i="8"/>
  <c r="F91" i="8"/>
  <c r="G91" i="8"/>
  <c r="J91" i="8"/>
  <c r="K91" i="8"/>
  <c r="D77" i="8"/>
  <c r="H77" i="8"/>
  <c r="L77" i="8"/>
  <c r="C5" i="8"/>
  <c r="D61" i="8"/>
  <c r="E61" i="8"/>
  <c r="F61" i="8"/>
  <c r="G61" i="8"/>
  <c r="H61" i="8"/>
  <c r="I61" i="8"/>
  <c r="J61" i="8"/>
  <c r="K61" i="8"/>
  <c r="L61" i="8"/>
  <c r="C61" i="8"/>
  <c r="D58" i="8"/>
  <c r="E58" i="8"/>
  <c r="F58" i="8"/>
  <c r="G58" i="8"/>
  <c r="H58" i="8"/>
  <c r="I58" i="8"/>
  <c r="J58" i="8"/>
  <c r="K58" i="8"/>
  <c r="L58" i="8"/>
  <c r="D59" i="8"/>
  <c r="E59" i="8"/>
  <c r="F59" i="8"/>
  <c r="G59" i="8"/>
  <c r="H59" i="8"/>
  <c r="I59" i="8"/>
  <c r="J59" i="8"/>
  <c r="K59" i="8"/>
  <c r="L59" i="8"/>
  <c r="D60" i="8"/>
  <c r="E60" i="8"/>
  <c r="F60" i="8"/>
  <c r="G60" i="8"/>
  <c r="H60" i="8"/>
  <c r="I60" i="8"/>
  <c r="J60" i="8"/>
  <c r="K60" i="8"/>
  <c r="L60" i="8"/>
  <c r="C60" i="8"/>
  <c r="C59" i="8"/>
  <c r="C58" i="8"/>
  <c r="D56" i="8"/>
  <c r="D63" i="8" s="1"/>
  <c r="D65" i="8" s="1"/>
  <c r="E56" i="8"/>
  <c r="E63" i="8" s="1"/>
  <c r="E65" i="8" s="1"/>
  <c r="F56" i="8"/>
  <c r="F63" i="8" s="1"/>
  <c r="F65" i="8" s="1"/>
  <c r="G56" i="8"/>
  <c r="G63" i="8" s="1"/>
  <c r="G65" i="8" s="1"/>
  <c r="H56" i="8"/>
  <c r="H63" i="8" s="1"/>
  <c r="H65" i="8" s="1"/>
  <c r="I56" i="8"/>
  <c r="I63" i="8" s="1"/>
  <c r="I65" i="8" s="1"/>
  <c r="J56" i="8"/>
  <c r="J63" i="8" s="1"/>
  <c r="J65" i="8" s="1"/>
  <c r="K56" i="8"/>
  <c r="K63" i="8" s="1"/>
  <c r="K65" i="8" s="1"/>
  <c r="L56" i="8"/>
  <c r="L63" i="8" s="1"/>
  <c r="L65" i="8" s="1"/>
  <c r="C56" i="8"/>
  <c r="C63" i="8" s="1"/>
  <c r="C65" i="8" s="1"/>
  <c r="D55" i="8"/>
  <c r="E55" i="8"/>
  <c r="F55" i="8"/>
  <c r="G55" i="8"/>
  <c r="H55" i="8"/>
  <c r="I55" i="8"/>
  <c r="J55" i="8"/>
  <c r="K55" i="8"/>
  <c r="L55" i="8"/>
  <c r="C55" i="8"/>
  <c r="D52" i="8"/>
  <c r="E52" i="8"/>
  <c r="F52" i="8"/>
  <c r="G52" i="8"/>
  <c r="H52" i="8"/>
  <c r="I52" i="8"/>
  <c r="J52" i="8"/>
  <c r="K52" i="8"/>
  <c r="L52" i="8"/>
  <c r="D53" i="8"/>
  <c r="E53" i="8"/>
  <c r="F53" i="8"/>
  <c r="G53" i="8"/>
  <c r="H53" i="8"/>
  <c r="I53" i="8"/>
  <c r="J53" i="8"/>
  <c r="K53" i="8"/>
  <c r="L53" i="8"/>
  <c r="D54" i="8"/>
  <c r="E54" i="8"/>
  <c r="F54" i="8"/>
  <c r="G54" i="8"/>
  <c r="H54" i="8"/>
  <c r="I54" i="8"/>
  <c r="J54" i="8"/>
  <c r="K54" i="8"/>
  <c r="L54" i="8"/>
  <c r="C54" i="8"/>
  <c r="C53" i="8"/>
  <c r="C52" i="8"/>
  <c r="D46" i="8"/>
  <c r="E46" i="8"/>
  <c r="F46" i="8"/>
  <c r="G46" i="8"/>
  <c r="H46" i="8"/>
  <c r="I46" i="8"/>
  <c r="J46" i="8"/>
  <c r="K46" i="8"/>
  <c r="L46" i="8"/>
  <c r="D47" i="8"/>
  <c r="E47" i="8"/>
  <c r="F47" i="8"/>
  <c r="G47" i="8"/>
  <c r="H47" i="8"/>
  <c r="I47" i="8"/>
  <c r="J47" i="8"/>
  <c r="K47" i="8"/>
  <c r="L47" i="8"/>
  <c r="D48" i="8"/>
  <c r="E48" i="8"/>
  <c r="F48" i="8"/>
  <c r="G48" i="8"/>
  <c r="H48" i="8"/>
  <c r="I48" i="8"/>
  <c r="J48" i="8"/>
  <c r="K48" i="8"/>
  <c r="L48" i="8"/>
  <c r="D49" i="8"/>
  <c r="E49" i="8"/>
  <c r="F49" i="8"/>
  <c r="G49" i="8"/>
  <c r="H49" i="8"/>
  <c r="I49" i="8"/>
  <c r="J49" i="8"/>
  <c r="K49" i="8"/>
  <c r="L49" i="8"/>
  <c r="D50" i="8"/>
  <c r="E50" i="8"/>
  <c r="F50" i="8"/>
  <c r="G50" i="8"/>
  <c r="H50" i="8"/>
  <c r="I50" i="8"/>
  <c r="J50" i="8"/>
  <c r="K50" i="8"/>
  <c r="L50" i="8"/>
  <c r="C50" i="8"/>
  <c r="C49" i="8"/>
  <c r="C47" i="8"/>
  <c r="C48" i="8"/>
  <c r="C46" i="8"/>
  <c r="D40" i="8"/>
  <c r="E40" i="8"/>
  <c r="F40" i="8"/>
  <c r="G40" i="8"/>
  <c r="H40" i="8"/>
  <c r="I40" i="8"/>
  <c r="J40" i="8"/>
  <c r="K40" i="8"/>
  <c r="L40" i="8"/>
  <c r="C40" i="8"/>
  <c r="D35" i="8"/>
  <c r="E35" i="8"/>
  <c r="F35" i="8"/>
  <c r="G35" i="8"/>
  <c r="H35" i="8"/>
  <c r="I35" i="8"/>
  <c r="J35" i="8"/>
  <c r="K35" i="8"/>
  <c r="L35" i="8"/>
  <c r="C35" i="8"/>
  <c r="D11" i="8"/>
  <c r="E11" i="8"/>
  <c r="E12" i="8" s="1"/>
  <c r="F11" i="8"/>
  <c r="F12" i="8" s="1"/>
  <c r="G11" i="8"/>
  <c r="G12" i="8" s="1"/>
  <c r="H11" i="8"/>
  <c r="H12" i="8" s="1"/>
  <c r="I11" i="8"/>
  <c r="I12" i="8" s="1"/>
  <c r="J11" i="8"/>
  <c r="J12" i="8" s="1"/>
  <c r="K11" i="8"/>
  <c r="K12" i="8" s="1"/>
  <c r="L11" i="8"/>
  <c r="M11" i="8"/>
  <c r="M12" i="8" s="1"/>
  <c r="C11" i="8"/>
  <c r="C15" i="8"/>
  <c r="M29" i="8"/>
  <c r="D29" i="8"/>
  <c r="E29" i="8"/>
  <c r="F29" i="8"/>
  <c r="G29" i="8"/>
  <c r="H29" i="8"/>
  <c r="I29" i="8"/>
  <c r="J29" i="8"/>
  <c r="K29" i="8"/>
  <c r="L29" i="8"/>
  <c r="C29" i="8"/>
  <c r="D12" i="8"/>
  <c r="L12" i="8"/>
  <c r="C24" i="8"/>
  <c r="M23" i="8"/>
  <c r="D23" i="8"/>
  <c r="D24" i="8" s="1"/>
  <c r="E23" i="8"/>
  <c r="E24" i="8" s="1"/>
  <c r="F23" i="8"/>
  <c r="F24" i="8" s="1"/>
  <c r="G23" i="8"/>
  <c r="G24" i="8" s="1"/>
  <c r="H23" i="8"/>
  <c r="H24" i="8" s="1"/>
  <c r="I23" i="8"/>
  <c r="I24" i="8" s="1"/>
  <c r="J23" i="8"/>
  <c r="J24" i="8" s="1"/>
  <c r="K23" i="8"/>
  <c r="K24" i="8" s="1"/>
  <c r="L23" i="8"/>
  <c r="L24" i="8" s="1"/>
  <c r="C23" i="8"/>
  <c r="M20" i="8"/>
  <c r="M21" i="8" s="1"/>
  <c r="D20" i="8"/>
  <c r="D21" i="8" s="1"/>
  <c r="E20" i="8"/>
  <c r="E21" i="8" s="1"/>
  <c r="F20" i="8"/>
  <c r="F21" i="8" s="1"/>
  <c r="G20" i="8"/>
  <c r="G21" i="8" s="1"/>
  <c r="H20" i="8"/>
  <c r="H21" i="8" s="1"/>
  <c r="I20" i="8"/>
  <c r="I21" i="8" s="1"/>
  <c r="J20" i="8"/>
  <c r="J21" i="8" s="1"/>
  <c r="K20" i="8"/>
  <c r="K21" i="8" s="1"/>
  <c r="L20" i="8"/>
  <c r="L21" i="8" s="1"/>
  <c r="C20" i="8"/>
  <c r="C21" i="8" s="1"/>
  <c r="G15" i="8"/>
  <c r="K15" i="8"/>
  <c r="D14" i="8"/>
  <c r="E14" i="8"/>
  <c r="E15" i="8" s="1"/>
  <c r="F14" i="8"/>
  <c r="F15" i="8" s="1"/>
  <c r="G14" i="8"/>
  <c r="H14" i="8"/>
  <c r="I14" i="8"/>
  <c r="I15" i="8" s="1"/>
  <c r="J14" i="8"/>
  <c r="J15" i="8" s="1"/>
  <c r="K14" i="8"/>
  <c r="L14" i="8"/>
  <c r="C14" i="8"/>
  <c r="M8" i="8"/>
  <c r="D8" i="8"/>
  <c r="E8" i="8"/>
  <c r="E9" i="8" s="1"/>
  <c r="F8" i="8"/>
  <c r="F9" i="8" s="1"/>
  <c r="G8" i="8"/>
  <c r="H8" i="8"/>
  <c r="I8" i="8"/>
  <c r="I9" i="8" s="1"/>
  <c r="J8" i="8"/>
  <c r="J9" i="8" s="1"/>
  <c r="K8" i="8"/>
  <c r="L8" i="8"/>
  <c r="C8" i="8"/>
  <c r="C9" i="8" s="1"/>
  <c r="G6" i="8"/>
  <c r="K6" i="8"/>
  <c r="M5" i="8"/>
  <c r="M24" i="8" s="1"/>
  <c r="D5" i="8"/>
  <c r="D6" i="8" s="1"/>
  <c r="E5" i="8"/>
  <c r="E6" i="8" s="1"/>
  <c r="F5" i="8"/>
  <c r="G5" i="8"/>
  <c r="H5" i="8"/>
  <c r="H17" i="8" s="1"/>
  <c r="H18" i="8" s="1"/>
  <c r="I5" i="8"/>
  <c r="I6" i="8" s="1"/>
  <c r="J5" i="8"/>
  <c r="K5" i="8"/>
  <c r="L5" i="8"/>
  <c r="L15" i="8" s="1"/>
  <c r="B2" i="8"/>
  <c r="K3" i="8"/>
  <c r="L3" i="8"/>
  <c r="J3" i="8"/>
  <c r="D3" i="8"/>
  <c r="E3" i="8"/>
  <c r="F3" i="8"/>
  <c r="G3" i="8"/>
  <c r="H3" i="8"/>
  <c r="I3" i="8"/>
  <c r="C3" i="8"/>
  <c r="B6" i="6"/>
  <c r="E1" i="6"/>
  <c r="H104" i="8" l="1"/>
  <c r="D104" i="8"/>
  <c r="L104" i="8"/>
  <c r="C104" i="8"/>
  <c r="F104" i="8"/>
  <c r="J104" i="8"/>
  <c r="K104" i="8"/>
  <c r="G104" i="8"/>
  <c r="M104" i="8"/>
  <c r="I104" i="8"/>
  <c r="E104" i="8"/>
  <c r="J17" i="8"/>
  <c r="J18" i="8" s="1"/>
  <c r="F17" i="8"/>
  <c r="F18" i="8" s="1"/>
  <c r="H26" i="8"/>
  <c r="H30" i="8" s="1"/>
  <c r="K17" i="8"/>
  <c r="K18" i="8" s="1"/>
  <c r="G17" i="8"/>
  <c r="G18" i="8" s="1"/>
  <c r="G26" i="8"/>
  <c r="H32" i="8"/>
  <c r="J26" i="8"/>
  <c r="D9" i="8"/>
  <c r="L9" i="8"/>
  <c r="L17" i="8"/>
  <c r="D17" i="8"/>
  <c r="L6" i="8"/>
  <c r="H6" i="8"/>
  <c r="M6" i="8"/>
  <c r="G9" i="8"/>
  <c r="K9" i="8"/>
  <c r="M17" i="8"/>
  <c r="I17" i="8"/>
  <c r="E17" i="8"/>
  <c r="H15" i="8"/>
  <c r="D15" i="8"/>
  <c r="H9" i="8"/>
  <c r="J6" i="8"/>
  <c r="F6" i="8"/>
  <c r="M9" i="8"/>
  <c r="H27" i="8" l="1"/>
  <c r="F26" i="8"/>
  <c r="H33" i="8"/>
  <c r="H37" i="8"/>
  <c r="K26" i="8"/>
  <c r="K30" i="8" s="1"/>
  <c r="M18" i="8"/>
  <c r="M26" i="8"/>
  <c r="E18" i="8"/>
  <c r="E26" i="8"/>
  <c r="D18" i="8"/>
  <c r="D26" i="8"/>
  <c r="G27" i="8"/>
  <c r="G32" i="8"/>
  <c r="G30" i="8"/>
  <c r="J32" i="8"/>
  <c r="J30" i="8"/>
  <c r="J27" i="8"/>
  <c r="I18" i="8"/>
  <c r="I26" i="8"/>
  <c r="L18" i="8"/>
  <c r="L26" i="8"/>
  <c r="F32" i="8"/>
  <c r="F27" i="8"/>
  <c r="F30" i="8"/>
  <c r="K27" i="8"/>
  <c r="K32" i="8"/>
  <c r="C17" i="8"/>
  <c r="C12" i="8"/>
  <c r="J33" i="8" l="1"/>
  <c r="J37" i="8"/>
  <c r="K33" i="8"/>
  <c r="K37" i="8"/>
  <c r="G33" i="8"/>
  <c r="G37" i="8"/>
  <c r="H38" i="8" s="1"/>
  <c r="F33" i="8"/>
  <c r="F37" i="8"/>
  <c r="H43" i="8"/>
  <c r="H41" i="8"/>
  <c r="I32" i="8"/>
  <c r="I30" i="8"/>
  <c r="I27" i="8"/>
  <c r="D30" i="8"/>
  <c r="D27" i="8"/>
  <c r="D32" i="8"/>
  <c r="M30" i="8"/>
  <c r="M32" i="8"/>
  <c r="M33" i="8" s="1"/>
  <c r="M27" i="8"/>
  <c r="L30" i="8"/>
  <c r="L27" i="8"/>
  <c r="L32" i="8"/>
  <c r="E30" i="8"/>
  <c r="E27" i="8"/>
  <c r="E32" i="8"/>
  <c r="C18" i="8"/>
  <c r="C26" i="8"/>
  <c r="I33" i="8" l="1"/>
  <c r="I37" i="8"/>
  <c r="F41" i="8"/>
  <c r="F43" i="8" s="1"/>
  <c r="K43" i="8"/>
  <c r="K38" i="8"/>
  <c r="K41" i="8"/>
  <c r="L33" i="8"/>
  <c r="L37" i="8"/>
  <c r="E33" i="8"/>
  <c r="E37" i="8"/>
  <c r="G43" i="8"/>
  <c r="G38" i="8"/>
  <c r="G41" i="8"/>
  <c r="J38" i="8"/>
  <c r="J43" i="8"/>
  <c r="J41" i="8"/>
  <c r="D33" i="8"/>
  <c r="D37" i="8"/>
  <c r="C27" i="8"/>
  <c r="C30" i="8"/>
  <c r="C32" i="8"/>
  <c r="D41" i="8" l="1"/>
  <c r="D43" i="8" s="1"/>
  <c r="E38" i="8"/>
  <c r="E41" i="8"/>
  <c r="E43" i="8" s="1"/>
  <c r="F38" i="8"/>
  <c r="L38" i="8"/>
  <c r="L41" i="8"/>
  <c r="L43" i="8" s="1"/>
  <c r="I41" i="8"/>
  <c r="I38" i="8"/>
  <c r="I43" i="8"/>
  <c r="C33" i="8"/>
  <c r="C37" i="8"/>
  <c r="C41" i="8" l="1"/>
  <c r="C43" i="8" s="1"/>
  <c r="D38" i="8"/>
</calcChain>
</file>

<file path=xl/sharedStrings.xml><?xml version="1.0" encoding="utf-8"?>
<sst xmlns="http://schemas.openxmlformats.org/spreadsheetml/2006/main" count="186" uniqueCount="129">
  <si>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</si>
  <si>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</si>
  <si>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</si>
  <si>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</si>
  <si>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</si>
  <si>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</si>
  <si>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</si>
  <si>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</si>
  <si>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</si>
  <si>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</si>
  <si>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</si>
  <si>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</si>
  <si>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</si>
  <si>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</si>
  <si>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</si>
  <si>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</si>
  <si>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</si>
  <si>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</si>
  <si>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</si>
  <si>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</si>
  <si>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</si>
  <si>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</si>
  <si>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</si>
  <si>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</si>
  <si>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</si>
  <si>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</si>
  <si>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</si>
  <si>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</si>
  <si>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</si>
  <si>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</si>
  <si>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</si>
  <si>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</si>
  <si>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</si>
  <si>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</si>
  <si>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</si>
  <si>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</si>
  <si>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</si>
  <si>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</si>
  <si>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</si>
  <si>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</si>
  <si>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</si>
  <si>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</si>
  <si>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</si>
  <si>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</si>
  <si>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</si>
  <si>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</si>
  <si>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</si>
  <si>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</si>
  <si>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</si>
  <si>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</si>
  <si>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</si>
  <si>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</si>
  <si>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</si>
  <si>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</si>
  <si>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</si>
  <si>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</si>
  <si>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LTM</t>
  </si>
  <si>
    <t>#</t>
  </si>
  <si>
    <t>Income Statement</t>
  </si>
  <si>
    <t>-</t>
  </si>
  <si>
    <t>COGS</t>
  </si>
  <si>
    <t>COGS % of Sales</t>
  </si>
  <si>
    <t>Gross Profit</t>
  </si>
  <si>
    <t>Selling &amp; General Expenses</t>
  </si>
  <si>
    <t>S&amp;G % of sales</t>
  </si>
  <si>
    <t>EBITA</t>
  </si>
  <si>
    <t>EBITA % of Sales</t>
  </si>
  <si>
    <t xml:space="preserve">Interest </t>
  </si>
  <si>
    <t>Interest % of Sales</t>
  </si>
  <si>
    <t>Sum</t>
  </si>
  <si>
    <t>Average</t>
  </si>
  <si>
    <t>Running Total</t>
  </si>
  <si>
    <t>Count</t>
  </si>
  <si>
    <t xml:space="preserve">Depriciation </t>
  </si>
  <si>
    <t>Depriciation % of Sales</t>
  </si>
  <si>
    <t>Gross Margin</t>
  </si>
  <si>
    <t>Earning Before Tax</t>
  </si>
  <si>
    <t>EBT % of Sales</t>
  </si>
  <si>
    <t>Effective Tax</t>
  </si>
  <si>
    <t xml:space="preserve">Net Profit </t>
  </si>
  <si>
    <t>Net Margin</t>
  </si>
  <si>
    <t xml:space="preserve">No of Equity Shares </t>
  </si>
  <si>
    <t>Earning per Share</t>
  </si>
  <si>
    <t>EPS growth rate</t>
  </si>
  <si>
    <t>Dididend per Share</t>
  </si>
  <si>
    <t>Dididend Payout Ratio</t>
  </si>
  <si>
    <t>Reatined Earning</t>
  </si>
  <si>
    <t>Balance Sheet</t>
  </si>
  <si>
    <t xml:space="preserve"> Total Liabilities </t>
  </si>
  <si>
    <t>Fixed Assets Net Block</t>
  </si>
  <si>
    <t>Total Non Current Assets</t>
  </si>
  <si>
    <t>Total Current Asset</t>
  </si>
  <si>
    <t>Total Asset</t>
  </si>
  <si>
    <t>Check</t>
  </si>
  <si>
    <t>Cash Flow Statement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</si>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</sst>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8" formatCode="&quot;₹&quot;\ #,##0.00"/>
    <numFmt numFmtId="172" formatCode="&quot;₹&quot;\ #,##0.00;\(&quot;₹&quot;\ #,##0.00\);\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43" fontId="1" fillId="0" borderId="0" xfId="1" applyFont="1" applyBorder="1"/>
    <xf numFmtId="0" fontId="1" fillId="0" borderId="0" xfId="0" applyFont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17" fontId="0" fillId="0" borderId="0" xfId="0" applyNumberFormat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168" fontId="0" fillId="0" borderId="0" xfId="0" applyNumberFormat="1"/>
    <xf numFmtId="10" fontId="0" fillId="0" borderId="0" xfId="4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0" fontId="7" fillId="0" borderId="0" xfId="4" applyNumberFormat="1" applyFont="1"/>
    <xf numFmtId="172" fontId="0" fillId="0" borderId="0" xfId="0" applyNumberFormat="1"/>
    <xf numFmtId="168" fontId="0" fillId="0" borderId="0" xfId="0" applyNumberFormat="1" applyAlignment="1">
      <alignment horizontal="right"/>
    </xf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FDF8-F3E0-4D9A-A943-72BA295D7346}">
  <dimension ref="A1"/>
  <sheetViews>
    <sheetView showGridLines="0" workbookViewId="0">
      <selection activeCell="B1" sqref="B1"/>
    </sheetView>
  </sheetViews>
  <sheetFormatPr defaultRowHeight="14.4" x14ac:dyDescent="0.3"/>
  <cols>
    <col min="1" max="1" width="2.332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33FB-10D1-46E2-8E4C-FB1BB9FCAE32}">
  <dimension ref="A2:M104"/>
  <sheetViews>
    <sheetView showGridLines="0" tabSelected="1" workbookViewId="0">
      <pane ySplit="3" topLeftCell="A4" activePane="bottomLeft" state="frozen"/>
      <selection activeCell="B1" sqref="B1"/>
      <selection pane="bottomLeft" activeCell="D103" sqref="D103"/>
    </sheetView>
  </sheetViews>
  <sheetFormatPr defaultRowHeight="14.4" outlineLevelRow="1" x14ac:dyDescent="0.3"/>
  <cols>
    <col min="1" max="1" width="1.88671875" customWidth="1"/>
    <col min="2" max="2" width="25.77734375" customWidth="1"/>
    <col min="3" max="13" width="16.109375" customWidth="1"/>
  </cols>
  <sheetData>
    <row r="2" spans="1:13" x14ac:dyDescent="0.3">
      <c r="B2" s="12" t="str">
        <f>"Historical Data of - "&amp;'Data Sheet'!B1</f>
        <v>Historical Data of - TATA MOTORS LTD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3">
      <c r="B3" s="13" t="s">
        <v>55</v>
      </c>
      <c r="C3" s="14">
        <f>'Data Sheet'!B16</f>
        <v>42094</v>
      </c>
      <c r="D3" s="14">
        <f>'Data Sheet'!C16</f>
        <v>42460</v>
      </c>
      <c r="E3" s="14">
        <f>'Data Sheet'!D16</f>
        <v>42825</v>
      </c>
      <c r="F3" s="14">
        <f>'Data Sheet'!E16</f>
        <v>43190</v>
      </c>
      <c r="G3" s="14">
        <f>'Data Sheet'!F16</f>
        <v>43555</v>
      </c>
      <c r="H3" s="14">
        <f>'Data Sheet'!G16</f>
        <v>43921</v>
      </c>
      <c r="I3" s="14">
        <f>'Data Sheet'!H16</f>
        <v>44286</v>
      </c>
      <c r="J3" s="14">
        <f>'Data Sheet'!I16</f>
        <v>44651</v>
      </c>
      <c r="K3" s="14">
        <f>'Data Sheet'!J16</f>
        <v>45016</v>
      </c>
      <c r="L3" s="14">
        <f>'Data Sheet'!K16</f>
        <v>45382</v>
      </c>
      <c r="M3" s="15" t="s">
        <v>56</v>
      </c>
    </row>
    <row r="4" spans="1:13" x14ac:dyDescent="0.3">
      <c r="A4" t="s">
        <v>57</v>
      </c>
      <c r="B4" s="23" t="s">
        <v>58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idden="1" outlineLevel="1" x14ac:dyDescent="0.3">
      <c r="B5" t="s">
        <v>1</v>
      </c>
      <c r="C5" s="21">
        <f>IFERROR('Data Sheet'!B17,0)</f>
        <v>263158.98</v>
      </c>
      <c r="D5" s="21">
        <f>IFERROR('Data Sheet'!C17,0)</f>
        <v>273045.59999999998</v>
      </c>
      <c r="E5" s="21">
        <f>IFERROR('Data Sheet'!D17,0)</f>
        <v>269692.51</v>
      </c>
      <c r="F5" s="21">
        <f>IFERROR('Data Sheet'!E17,0)</f>
        <v>291550.48</v>
      </c>
      <c r="G5" s="21">
        <f>IFERROR('Data Sheet'!F17,0)</f>
        <v>301938.40000000002</v>
      </c>
      <c r="H5" s="21">
        <f>IFERROR('Data Sheet'!G17,0)</f>
        <v>261067.97</v>
      </c>
      <c r="I5" s="21">
        <f>IFERROR('Data Sheet'!H17,0)</f>
        <v>249794.75</v>
      </c>
      <c r="J5" s="21">
        <f>IFERROR('Data Sheet'!I17,0)</f>
        <v>278453.62</v>
      </c>
      <c r="K5" s="21">
        <f>IFERROR('Data Sheet'!J17,0)</f>
        <v>345966.97</v>
      </c>
      <c r="L5" s="21">
        <f>IFERROR('Data Sheet'!K17,0)</f>
        <v>437927.77</v>
      </c>
      <c r="M5" s="21">
        <f>IFERROR(SUM('Data Sheet'!H42:K42),0)</f>
        <v>437927.77</v>
      </c>
    </row>
    <row r="6" spans="1:13" hidden="1" outlineLevel="1" x14ac:dyDescent="0.3">
      <c r="B6" s="18" t="s">
        <v>10</v>
      </c>
      <c r="C6" s="19" t="s">
        <v>59</v>
      </c>
      <c r="D6" s="20">
        <f>D5/C5-1</f>
        <v>3.75690010654397E-2</v>
      </c>
      <c r="E6" s="20">
        <f t="shared" ref="E6:L6" si="0">E5/D5-1</f>
        <v>-1.2280329732469508E-2</v>
      </c>
      <c r="F6" s="20">
        <f t="shared" si="0"/>
        <v>8.104774581985974E-2</v>
      </c>
      <c r="G6" s="20">
        <f t="shared" si="0"/>
        <v>3.5629919045237157E-2</v>
      </c>
      <c r="H6" s="20">
        <f t="shared" si="0"/>
        <v>-0.135360159555724</v>
      </c>
      <c r="I6" s="20">
        <f t="shared" si="0"/>
        <v>-4.3181168490336042E-2</v>
      </c>
      <c r="J6" s="20">
        <f t="shared" si="0"/>
        <v>0.11472967306158344</v>
      </c>
      <c r="K6" s="20">
        <f t="shared" si="0"/>
        <v>0.24245815155859707</v>
      </c>
      <c r="L6" s="20">
        <f t="shared" si="0"/>
        <v>0.26580803363974326</v>
      </c>
      <c r="M6" s="20">
        <f>M5/L5-1</f>
        <v>0</v>
      </c>
    </row>
    <row r="7" spans="1:13" hidden="1" outlineLevel="1" x14ac:dyDescent="0.3"/>
    <row r="8" spans="1:13" hidden="1" outlineLevel="1" x14ac:dyDescent="0.3">
      <c r="B8" t="s">
        <v>60</v>
      </c>
      <c r="C8" s="21">
        <f>IFERROR(SUM('Data Sheet'!B18,'Data Sheet'!B20,'Data Sheet'!B21,'Data Sheet'!B22-1*('Data Sheet'!B19)),0)</f>
        <v>202856.88</v>
      </c>
      <c r="D8" s="21">
        <f>IFERROR(SUM('Data Sheet'!C18,'Data Sheet'!C20,'Data Sheet'!C21,'Data Sheet'!C22-1*('Data Sheet'!C19)),0)</f>
        <v>205509.07</v>
      </c>
      <c r="E8" s="21">
        <f>IFERROR(SUM('Data Sheet'!D18,'Data Sheet'!D20,'Data Sheet'!D21,'Data Sheet'!D22-1*('Data Sheet'!D19)),0)</f>
        <v>205454.24</v>
      </c>
      <c r="F8" s="21">
        <f>IFERROR(SUM('Data Sheet'!E18,'Data Sheet'!E20,'Data Sheet'!E21,'Data Sheet'!E22-1*('Data Sheet'!E19)),0)</f>
        <v>228429.83</v>
      </c>
      <c r="G8" s="21">
        <f>IFERROR(SUM('Data Sheet'!F18,'Data Sheet'!F20,'Data Sheet'!F21,'Data Sheet'!F22-1*('Data Sheet'!F19)),0)</f>
        <v>242845.53</v>
      </c>
      <c r="H8" s="21">
        <f>IFERROR(SUM('Data Sheet'!G18,'Data Sheet'!G20,'Data Sheet'!G21,'Data Sheet'!G22-1*('Data Sheet'!G19)),0)</f>
        <v>210376.07000000004</v>
      </c>
      <c r="I8" s="21">
        <f>IFERROR(SUM('Data Sheet'!H18,'Data Sheet'!H20,'Data Sheet'!H21,'Data Sheet'!H22-1*('Data Sheet'!H19)),0)</f>
        <v>195326.03999999998</v>
      </c>
      <c r="J8" s="21">
        <f>IFERROR(SUM('Data Sheet'!I18,'Data Sheet'!I20,'Data Sheet'!I21,'Data Sheet'!I22-1*('Data Sheet'!I19)),0)</f>
        <v>223300.01</v>
      </c>
      <c r="K8" s="21">
        <f>IFERROR(SUM('Data Sheet'!J18,'Data Sheet'!J20,'Data Sheet'!J21,'Data Sheet'!J22-1*('Data Sheet'!J19)),0)</f>
        <v>274403.64</v>
      </c>
      <c r="L8" s="21">
        <f>IFERROR(SUM('Data Sheet'!K18,'Data Sheet'!K20,'Data Sheet'!K21,'Data Sheet'!K22-1*('Data Sheet'!K19)),0)</f>
        <v>315242.33999999997</v>
      </c>
      <c r="M8" s="21">
        <f>IFERROR(SUM('Data Sheet'!H43:K43),0)</f>
        <v>378389.43</v>
      </c>
    </row>
    <row r="9" spans="1:13" hidden="1" outlineLevel="1" x14ac:dyDescent="0.3">
      <c r="B9" s="20" t="s">
        <v>61</v>
      </c>
      <c r="C9" s="20">
        <f>C8/C5</f>
        <v>0.77085296500237244</v>
      </c>
      <c r="D9" s="20">
        <f t="shared" ref="D9:M9" si="1">D8/D5</f>
        <v>0.75265475803309057</v>
      </c>
      <c r="E9" s="20">
        <f t="shared" si="1"/>
        <v>0.76180921746770047</v>
      </c>
      <c r="F9" s="20">
        <f t="shared" si="1"/>
        <v>0.78350009919380004</v>
      </c>
      <c r="G9" s="20">
        <f t="shared" si="1"/>
        <v>0.80428832503583503</v>
      </c>
      <c r="H9" s="20">
        <f t="shared" si="1"/>
        <v>0.80582872728508226</v>
      </c>
      <c r="I9" s="20">
        <f t="shared" si="1"/>
        <v>0.78194613777911659</v>
      </c>
      <c r="J9" s="20">
        <f t="shared" si="1"/>
        <v>0.80192891728252635</v>
      </c>
      <c r="K9" s="20">
        <f t="shared" si="1"/>
        <v>0.79314982005363122</v>
      </c>
      <c r="L9" s="20">
        <f t="shared" si="1"/>
        <v>0.71985007938637902</v>
      </c>
      <c r="M9" s="20">
        <f t="shared" si="1"/>
        <v>0.86404529678490127</v>
      </c>
    </row>
    <row r="10" spans="1:13" hidden="1" outlineLevel="1" x14ac:dyDescent="0.3"/>
    <row r="11" spans="1:13" hidden="1" outlineLevel="1" x14ac:dyDescent="0.3">
      <c r="B11" t="s">
        <v>62</v>
      </c>
      <c r="C11" s="16">
        <f>IFERROR(C5-C8,0)</f>
        <v>60302.099999999977</v>
      </c>
      <c r="D11" s="16">
        <f t="shared" ref="D11:M11" si="2">IFERROR(D5-D8,0)</f>
        <v>67536.52999999997</v>
      </c>
      <c r="E11" s="16">
        <f t="shared" si="2"/>
        <v>64238.270000000019</v>
      </c>
      <c r="F11" s="16">
        <f t="shared" si="2"/>
        <v>63120.649999999994</v>
      </c>
      <c r="G11" s="16">
        <f t="shared" si="2"/>
        <v>59092.870000000024</v>
      </c>
      <c r="H11" s="16">
        <f t="shared" si="2"/>
        <v>50691.899999999965</v>
      </c>
      <c r="I11" s="16">
        <f t="shared" si="2"/>
        <v>54468.710000000021</v>
      </c>
      <c r="J11" s="16">
        <f t="shared" si="2"/>
        <v>55153.609999999986</v>
      </c>
      <c r="K11" s="16">
        <f t="shared" si="2"/>
        <v>71563.329999999958</v>
      </c>
      <c r="L11" s="16">
        <f t="shared" si="2"/>
        <v>122685.43000000005</v>
      </c>
      <c r="M11" s="16">
        <f t="shared" si="2"/>
        <v>59538.340000000026</v>
      </c>
    </row>
    <row r="12" spans="1:13" hidden="1" outlineLevel="1" x14ac:dyDescent="0.3">
      <c r="B12" s="20" t="s">
        <v>75</v>
      </c>
      <c r="C12" s="20">
        <f>C11/C5</f>
        <v>0.22914703499762759</v>
      </c>
      <c r="D12" s="20">
        <f t="shared" ref="D12:M12" si="3">D11/D5</f>
        <v>0.24734524196690946</v>
      </c>
      <c r="E12" s="20">
        <f t="shared" si="3"/>
        <v>0.23819078253229953</v>
      </c>
      <c r="F12" s="20">
        <f t="shared" si="3"/>
        <v>0.21649990080619999</v>
      </c>
      <c r="G12" s="20">
        <f t="shared" si="3"/>
        <v>0.19571167496416494</v>
      </c>
      <c r="H12" s="20">
        <f t="shared" si="3"/>
        <v>0.19417127271491774</v>
      </c>
      <c r="I12" s="20">
        <f t="shared" si="3"/>
        <v>0.21805386222088344</v>
      </c>
      <c r="J12" s="20">
        <f t="shared" si="3"/>
        <v>0.1980710827174737</v>
      </c>
      <c r="K12" s="20">
        <f t="shared" si="3"/>
        <v>0.20685017994636876</v>
      </c>
      <c r="L12" s="20">
        <f t="shared" si="3"/>
        <v>0.28014992061362093</v>
      </c>
      <c r="M12" s="20">
        <f t="shared" si="3"/>
        <v>0.13595470321509875</v>
      </c>
    </row>
    <row r="13" spans="1:13" hidden="1" outlineLevel="1" x14ac:dyDescent="0.3"/>
    <row r="14" spans="1:13" hidden="1" outlineLevel="1" x14ac:dyDescent="0.3">
      <c r="B14" t="s">
        <v>63</v>
      </c>
      <c r="C14" s="16">
        <f>IFERROR(SUM('Data Sheet'!B23:B24),0)</f>
        <v>21063.449999999997</v>
      </c>
      <c r="D14" s="16">
        <f>IFERROR(SUM('Data Sheet'!C23:C24),0)</f>
        <v>29141.280000000002</v>
      </c>
      <c r="E14" s="16">
        <f>IFERROR(SUM('Data Sheet'!D23:D24),0)</f>
        <v>34649.58</v>
      </c>
      <c r="F14" s="16">
        <f>IFERROR(SUM('Data Sheet'!E23:E24),0)</f>
        <v>31662.97</v>
      </c>
      <c r="G14" s="16">
        <f>IFERROR(SUM('Data Sheet'!F23:F24),0)</f>
        <v>34428.54</v>
      </c>
      <c r="H14" s="16">
        <f>IFERROR(SUM('Data Sheet'!G23:G24),0)</f>
        <v>32704.83</v>
      </c>
      <c r="I14" s="16">
        <f>IFERROR(SUM('Data Sheet'!H23:H24),0)</f>
        <v>22181.280000000002</v>
      </c>
      <c r="J14" s="16">
        <f>IFERROR(SUM('Data Sheet'!I23:I24),0)</f>
        <v>30433.52</v>
      </c>
      <c r="K14" s="16">
        <f>IFERROR(SUM('Data Sheet'!J23:J24),0)</f>
        <v>39747.53</v>
      </c>
      <c r="L14" s="16">
        <f>IFERROR(SUM('Data Sheet'!K23:K24),0)</f>
        <v>63147.09</v>
      </c>
      <c r="M14" s="22" t="s">
        <v>59</v>
      </c>
    </row>
    <row r="15" spans="1:13" hidden="1" outlineLevel="1" x14ac:dyDescent="0.3">
      <c r="B15" s="20" t="s">
        <v>64</v>
      </c>
      <c r="C15" s="20">
        <f>C14/C5</f>
        <v>8.0040779911823637E-2</v>
      </c>
      <c r="D15" s="20">
        <f>D14/D5</f>
        <v>0.10672678849247161</v>
      </c>
      <c r="E15" s="20">
        <f>E14/E5</f>
        <v>0.12847809529452636</v>
      </c>
      <c r="F15" s="20">
        <f>F14/F5</f>
        <v>0.10860201636437025</v>
      </c>
      <c r="G15" s="20">
        <f>G14/G5</f>
        <v>0.11402504616835751</v>
      </c>
      <c r="H15" s="20">
        <f>H14/H5</f>
        <v>0.12527323822987554</v>
      </c>
      <c r="I15" s="20">
        <f>I14/I5</f>
        <v>8.8798023177028354E-2</v>
      </c>
      <c r="J15" s="20">
        <f>J14/J5</f>
        <v>0.10929475436519734</v>
      </c>
      <c r="K15" s="20">
        <f>K14/K5</f>
        <v>0.11488822184383672</v>
      </c>
      <c r="L15" s="20">
        <f>L14/L5</f>
        <v>0.14419521739852212</v>
      </c>
      <c r="M15" s="20">
        <v>0</v>
      </c>
    </row>
    <row r="16" spans="1:13" hidden="1" outlineLevel="1" x14ac:dyDescent="0.3"/>
    <row r="17" spans="2:13" hidden="1" outlineLevel="1" x14ac:dyDescent="0.3">
      <c r="B17" t="s">
        <v>65</v>
      </c>
      <c r="C17" s="21">
        <f>IFERROR(C11-C14,0)</f>
        <v>39238.64999999998</v>
      </c>
      <c r="D17" s="21">
        <f>IFERROR(D11-D14,0)</f>
        <v>38395.249999999971</v>
      </c>
      <c r="E17" s="21">
        <f>IFERROR(E11-E14,0)</f>
        <v>29588.690000000017</v>
      </c>
      <c r="F17" s="21">
        <f>IFERROR(F11-F14,0)</f>
        <v>31457.679999999993</v>
      </c>
      <c r="G17" s="21">
        <f>IFERROR(G11-G14,0)</f>
        <v>24664.330000000024</v>
      </c>
      <c r="H17" s="21">
        <f>IFERROR(H11-H14,0)</f>
        <v>17987.069999999963</v>
      </c>
      <c r="I17" s="21">
        <f>IFERROR(I11-I14,0)</f>
        <v>32287.430000000018</v>
      </c>
      <c r="J17" s="21">
        <f>IFERROR(J11-J14,0)</f>
        <v>24720.089999999986</v>
      </c>
      <c r="K17" s="21">
        <f>IFERROR(K11-K14,0)</f>
        <v>31815.799999999959</v>
      </c>
      <c r="L17" s="21">
        <f>IFERROR(L11-L14,0)</f>
        <v>59538.340000000055</v>
      </c>
      <c r="M17" s="21">
        <f>IFERROR(M11-M14,0)</f>
        <v>0</v>
      </c>
    </row>
    <row r="18" spans="2:13" hidden="1" outlineLevel="1" x14ac:dyDescent="0.3">
      <c r="B18" s="20" t="s">
        <v>66</v>
      </c>
      <c r="C18" s="20">
        <f>C17/C5</f>
        <v>0.14910625508580397</v>
      </c>
      <c r="D18" s="20">
        <f>D17/D5</f>
        <v>0.14061845347443788</v>
      </c>
      <c r="E18" s="20">
        <f>E17/E5</f>
        <v>0.10971268723777318</v>
      </c>
      <c r="F18" s="20">
        <f>F17/F5</f>
        <v>0.10789788444182975</v>
      </c>
      <c r="G18" s="20">
        <f>G17/G5</f>
        <v>8.1686628795807431E-2</v>
      </c>
      <c r="H18" s="20">
        <f>H17/H5</f>
        <v>6.8898034485042198E-2</v>
      </c>
      <c r="I18" s="20">
        <f>I17/I5</f>
        <v>0.12925583904385507</v>
      </c>
      <c r="J18" s="20">
        <f>J17/J5</f>
        <v>8.8776328352276349E-2</v>
      </c>
      <c r="K18" s="20">
        <f>K17/K5</f>
        <v>9.1961958102532049E-2</v>
      </c>
      <c r="L18" s="20">
        <f>L17/L5</f>
        <v>0.13595470321509881</v>
      </c>
      <c r="M18" s="20">
        <f>M17/M5</f>
        <v>0</v>
      </c>
    </row>
    <row r="19" spans="2:13" hidden="1" outlineLevel="1" x14ac:dyDescent="0.3"/>
    <row r="20" spans="2:13" hidden="1" outlineLevel="1" x14ac:dyDescent="0.3">
      <c r="B20" t="s">
        <v>67</v>
      </c>
      <c r="C20" s="21">
        <f>IFERROR('Data Sheet'!B27,0)</f>
        <v>4861.49</v>
      </c>
      <c r="D20" s="21">
        <f>IFERROR('Data Sheet'!C27,0)</f>
        <v>4889.08</v>
      </c>
      <c r="E20" s="21">
        <f>IFERROR('Data Sheet'!D27,0)</f>
        <v>4238.01</v>
      </c>
      <c r="F20" s="21">
        <f>IFERROR('Data Sheet'!E27,0)</f>
        <v>4681.79</v>
      </c>
      <c r="G20" s="21">
        <f>IFERROR('Data Sheet'!F27,0)</f>
        <v>5758.6</v>
      </c>
      <c r="H20" s="21">
        <f>IFERROR('Data Sheet'!G27,0)</f>
        <v>7243.33</v>
      </c>
      <c r="I20" s="21">
        <f>IFERROR('Data Sheet'!H27,0)</f>
        <v>8097.17</v>
      </c>
      <c r="J20" s="21">
        <f>IFERROR('Data Sheet'!I27,0)</f>
        <v>9311.86</v>
      </c>
      <c r="K20" s="21">
        <f>IFERROR('Data Sheet'!J27,0)</f>
        <v>10225.48</v>
      </c>
      <c r="L20" s="21">
        <f>IFERROR('Data Sheet'!K27,0)</f>
        <v>9985.76</v>
      </c>
      <c r="M20" s="21">
        <f>IFERROR(SUM('Data Sheet'!H46:K46),0)</f>
        <v>9985.76</v>
      </c>
    </row>
    <row r="21" spans="2:13" hidden="1" outlineLevel="1" x14ac:dyDescent="0.3">
      <c r="B21" s="20" t="s">
        <v>68</v>
      </c>
      <c r="C21" s="20">
        <f>C20/C5</f>
        <v>1.8473585814932098E-2</v>
      </c>
      <c r="D21" s="20">
        <f>D20/D5</f>
        <v>1.7905727101993223E-2</v>
      </c>
      <c r="E21" s="20">
        <f>E20/E5</f>
        <v>1.5714229512714312E-2</v>
      </c>
      <c r="F21" s="20">
        <f>F20/F5</f>
        <v>1.605824830060304E-2</v>
      </c>
      <c r="G21" s="20">
        <f>G20/G5</f>
        <v>1.9072102124141878E-2</v>
      </c>
      <c r="H21" s="20">
        <f>H20/H5</f>
        <v>2.7744996829752802E-2</v>
      </c>
      <c r="I21" s="20">
        <f>I20/I5</f>
        <v>3.2415292955516477E-2</v>
      </c>
      <c r="J21" s="20">
        <f>J20/J5</f>
        <v>3.3441332168710897E-2</v>
      </c>
      <c r="K21" s="20">
        <f>K20/K5</f>
        <v>2.9556231914277829E-2</v>
      </c>
      <c r="L21" s="20">
        <f>L20/L5</f>
        <v>2.2802299109736749E-2</v>
      </c>
      <c r="M21" s="20">
        <f>M20/M5</f>
        <v>2.2802299109736749E-2</v>
      </c>
    </row>
    <row r="22" spans="2:13" hidden="1" outlineLevel="1" x14ac:dyDescent="0.3"/>
    <row r="23" spans="2:13" hidden="1" outlineLevel="1" x14ac:dyDescent="0.3">
      <c r="B23" t="s">
        <v>73</v>
      </c>
      <c r="C23" s="21">
        <f>IFERROR('Data Sheet'!B26,0)</f>
        <v>13388.63</v>
      </c>
      <c r="D23" s="21">
        <f>IFERROR('Data Sheet'!C26,0)</f>
        <v>16710.78</v>
      </c>
      <c r="E23" s="21">
        <f>IFERROR('Data Sheet'!D26,0)</f>
        <v>17904.990000000002</v>
      </c>
      <c r="F23" s="21">
        <f>IFERROR('Data Sheet'!E26,0)</f>
        <v>21553.59</v>
      </c>
      <c r="G23" s="21">
        <f>IFERROR('Data Sheet'!F26,0)</f>
        <v>23590.63</v>
      </c>
      <c r="H23" s="21">
        <f>IFERROR('Data Sheet'!G26,0)</f>
        <v>21425.43</v>
      </c>
      <c r="I23" s="21">
        <f>IFERROR('Data Sheet'!H26,0)</f>
        <v>23546.71</v>
      </c>
      <c r="J23" s="21">
        <f>IFERROR('Data Sheet'!I26,0)</f>
        <v>24835.69</v>
      </c>
      <c r="K23" s="21">
        <f>IFERROR('Data Sheet'!J26,0)</f>
        <v>24860.36</v>
      </c>
      <c r="L23" s="21">
        <f>IFERROR('Data Sheet'!K26,0)</f>
        <v>27270.13</v>
      </c>
      <c r="M23" s="21">
        <f>IFERROR(SUM('Data Sheet'!H45:K45),0)</f>
        <v>27270.129999999997</v>
      </c>
    </row>
    <row r="24" spans="2:13" hidden="1" outlineLevel="1" x14ac:dyDescent="0.3">
      <c r="B24" s="20" t="s">
        <v>74</v>
      </c>
      <c r="C24" s="20">
        <f>C23/C5</f>
        <v>5.0876584184966822E-2</v>
      </c>
      <c r="D24" s="20">
        <f>D23/D5</f>
        <v>6.1201425695927715E-2</v>
      </c>
      <c r="E24" s="20">
        <f>E23/E5</f>
        <v>6.63903865924938E-2</v>
      </c>
      <c r="F24" s="20">
        <f>F23/F5</f>
        <v>7.3927472182518786E-2</v>
      </c>
      <c r="G24" s="20">
        <f>G23/G5</f>
        <v>7.8130605447998658E-2</v>
      </c>
      <c r="H24" s="20">
        <f>H23/H5</f>
        <v>8.206839774331566E-2</v>
      </c>
      <c r="I24" s="20">
        <f>I23/I5</f>
        <v>9.4264230933596482E-2</v>
      </c>
      <c r="J24" s="20">
        <f>J23/J5</f>
        <v>8.9191478279219347E-2</v>
      </c>
      <c r="K24" s="20">
        <f>K23/K5</f>
        <v>7.1857611147098821E-2</v>
      </c>
      <c r="L24" s="20">
        <f>L23/L5</f>
        <v>6.2270839777984394E-2</v>
      </c>
      <c r="M24" s="20">
        <f>M23/M5</f>
        <v>6.2270839777984387E-2</v>
      </c>
    </row>
    <row r="25" spans="2:13" hidden="1" outlineLevel="1" x14ac:dyDescent="0.3"/>
    <row r="26" spans="2:13" hidden="1" outlineLevel="1" x14ac:dyDescent="0.3">
      <c r="B26" t="s">
        <v>76</v>
      </c>
      <c r="C26" s="21">
        <f>IFERROR(C17-SUM(C20,C23),0)</f>
        <v>20988.529999999981</v>
      </c>
      <c r="D26" s="21">
        <f t="shared" ref="D26:M26" si="4">IFERROR(D17-SUM(D20,D23),0)</f>
        <v>16795.38999999997</v>
      </c>
      <c r="E26" s="21">
        <f t="shared" si="4"/>
        <v>7445.6900000000169</v>
      </c>
      <c r="F26" s="21">
        <f t="shared" si="4"/>
        <v>5222.299999999992</v>
      </c>
      <c r="G26" s="21">
        <f t="shared" si="4"/>
        <v>-4684.8999999999796</v>
      </c>
      <c r="H26" s="21">
        <f t="shared" si="4"/>
        <v>-10681.690000000039</v>
      </c>
      <c r="I26" s="21">
        <f t="shared" si="4"/>
        <v>643.5500000000211</v>
      </c>
      <c r="J26" s="21">
        <f t="shared" si="4"/>
        <v>-9427.4600000000173</v>
      </c>
      <c r="K26" s="21">
        <f t="shared" si="4"/>
        <v>-3270.0400000000373</v>
      </c>
      <c r="L26" s="21">
        <f t="shared" si="4"/>
        <v>22282.450000000055</v>
      </c>
      <c r="M26" s="21">
        <f t="shared" si="4"/>
        <v>-37255.89</v>
      </c>
    </row>
    <row r="27" spans="2:13" hidden="1" outlineLevel="1" x14ac:dyDescent="0.3">
      <c r="B27" s="20" t="s">
        <v>77</v>
      </c>
      <c r="C27" s="20">
        <f>C26/C5</f>
        <v>7.9756085085905037E-2</v>
      </c>
      <c r="D27" s="20">
        <f t="shared" ref="D27:M27" si="5">D26/D5</f>
        <v>6.1511300676516931E-2</v>
      </c>
      <c r="E27" s="20">
        <f t="shared" si="5"/>
        <v>2.7608071132565071E-2</v>
      </c>
      <c r="F27" s="20">
        <f t="shared" si="5"/>
        <v>1.7912163958707913E-2</v>
      </c>
      <c r="G27" s="20">
        <f t="shared" si="5"/>
        <v>-1.5516078776333117E-2</v>
      </c>
      <c r="H27" s="20">
        <f t="shared" si="5"/>
        <v>-4.0915360088026265E-2</v>
      </c>
      <c r="I27" s="20">
        <f t="shared" si="5"/>
        <v>2.5763151547421276E-3</v>
      </c>
      <c r="J27" s="20">
        <f t="shared" si="5"/>
        <v>-3.3856482095653909E-2</v>
      </c>
      <c r="K27" s="20">
        <f t="shared" si="5"/>
        <v>-9.4518849588445895E-3</v>
      </c>
      <c r="L27" s="20">
        <f t="shared" si="5"/>
        <v>5.0881564327377671E-2</v>
      </c>
      <c r="M27" s="20">
        <f t="shared" si="5"/>
        <v>-8.5073138887721139E-2</v>
      </c>
    </row>
    <row r="28" spans="2:13" hidden="1" outlineLevel="1" x14ac:dyDescent="0.3"/>
    <row r="29" spans="2:13" hidden="1" outlineLevel="1" x14ac:dyDescent="0.3">
      <c r="B29" t="s">
        <v>8</v>
      </c>
      <c r="C29" s="21">
        <f>IFERROR('Data Sheet'!B29,0)</f>
        <v>7642.91</v>
      </c>
      <c r="D29" s="21">
        <f>IFERROR('Data Sheet'!C29,0)</f>
        <v>3025.05</v>
      </c>
      <c r="E29" s="21">
        <f>IFERROR('Data Sheet'!D29,0)</f>
        <v>3251.23</v>
      </c>
      <c r="F29" s="21">
        <f>IFERROR('Data Sheet'!E29,0)</f>
        <v>4341.93</v>
      </c>
      <c r="G29" s="21">
        <f>IFERROR('Data Sheet'!F29,0)</f>
        <v>-2437.4499999999998</v>
      </c>
      <c r="H29" s="21">
        <f>IFERROR('Data Sheet'!G29,0)</f>
        <v>395.25</v>
      </c>
      <c r="I29" s="21">
        <f>IFERROR('Data Sheet'!H29,0)</f>
        <v>2541.86</v>
      </c>
      <c r="J29" s="21">
        <f>IFERROR('Data Sheet'!I29,0)</f>
        <v>4231.29</v>
      </c>
      <c r="K29" s="21">
        <f>IFERROR('Data Sheet'!J29,0)</f>
        <v>704.06</v>
      </c>
      <c r="L29" s="21">
        <f>IFERROR('Data Sheet'!K29,0)</f>
        <v>-3851.64</v>
      </c>
      <c r="M29" s="21">
        <f>IFERROR(SUM('Data Sheet'!H48:K48),0)</f>
        <v>-3851.6399999999994</v>
      </c>
    </row>
    <row r="30" spans="2:13" hidden="1" outlineLevel="1" x14ac:dyDescent="0.3">
      <c r="B30" s="20" t="s">
        <v>78</v>
      </c>
      <c r="C30" s="20">
        <f>C29/C26</f>
        <v>0.3641469888553418</v>
      </c>
      <c r="D30" s="20">
        <f t="shared" ref="D30:M30" si="6">D29/D26</f>
        <v>0.18011192356950362</v>
      </c>
      <c r="E30" s="20">
        <f t="shared" si="6"/>
        <v>0.43665932908837096</v>
      </c>
      <c r="F30" s="20">
        <f t="shared" si="6"/>
        <v>0.8314210213890445</v>
      </c>
      <c r="G30" s="20">
        <f t="shared" si="6"/>
        <v>0.52027791414971725</v>
      </c>
      <c r="H30" s="20">
        <f t="shared" si="6"/>
        <v>-3.7002571690434617E-2</v>
      </c>
      <c r="I30" s="20">
        <f t="shared" si="6"/>
        <v>3.9497474943670525</v>
      </c>
      <c r="J30" s="20">
        <f t="shared" si="6"/>
        <v>-0.44882608889350811</v>
      </c>
      <c r="K30" s="20">
        <f t="shared" si="6"/>
        <v>-0.21530623478611635</v>
      </c>
      <c r="L30" s="20">
        <f t="shared" si="6"/>
        <v>-0.17285531887202665</v>
      </c>
      <c r="M30" s="20">
        <f t="shared" si="6"/>
        <v>0.10338338447960845</v>
      </c>
    </row>
    <row r="31" spans="2:13" hidden="1" outlineLevel="1" x14ac:dyDescent="0.3"/>
    <row r="32" spans="2:13" hidden="1" outlineLevel="1" x14ac:dyDescent="0.3">
      <c r="B32" t="s">
        <v>79</v>
      </c>
      <c r="C32" s="21">
        <f>IFERROR(C26-C29,0)</f>
        <v>13345.619999999981</v>
      </c>
      <c r="D32" s="21">
        <f t="shared" ref="D32:M32" si="7">IFERROR(D26-D29,0)</f>
        <v>13770.339999999971</v>
      </c>
      <c r="E32" s="21">
        <f t="shared" si="7"/>
        <v>4194.4600000000173</v>
      </c>
      <c r="F32" s="21">
        <f t="shared" si="7"/>
        <v>880.36999999999171</v>
      </c>
      <c r="G32" s="21">
        <f t="shared" si="7"/>
        <v>-2247.4499999999798</v>
      </c>
      <c r="H32" s="21">
        <f t="shared" si="7"/>
        <v>-11076.940000000039</v>
      </c>
      <c r="I32" s="21">
        <f t="shared" si="7"/>
        <v>-1898.309999999979</v>
      </c>
      <c r="J32" s="21">
        <f t="shared" si="7"/>
        <v>-13658.750000000018</v>
      </c>
      <c r="K32" s="21">
        <f t="shared" si="7"/>
        <v>-3974.1000000000372</v>
      </c>
      <c r="L32" s="21">
        <f t="shared" si="7"/>
        <v>26134.090000000055</v>
      </c>
      <c r="M32" s="21">
        <f t="shared" si="7"/>
        <v>-33404.25</v>
      </c>
    </row>
    <row r="33" spans="1:13" hidden="1" outlineLevel="1" x14ac:dyDescent="0.3">
      <c r="B33" s="20" t="s">
        <v>80</v>
      </c>
      <c r="C33" s="20">
        <f>IFERROR(C32/C5,0)</f>
        <v>5.0713146858982282E-2</v>
      </c>
      <c r="D33" s="20">
        <f t="shared" ref="D33:M33" si="8">IFERROR(D32/D5,0)</f>
        <v>5.0432381990407359E-2</v>
      </c>
      <c r="E33" s="20">
        <f t="shared" si="8"/>
        <v>1.5552749314395186E-2</v>
      </c>
      <c r="F33" s="20">
        <f t="shared" si="8"/>
        <v>3.01961430487095E-3</v>
      </c>
      <c r="G33" s="20">
        <f t="shared" si="8"/>
        <v>-7.4434056747998256E-3</v>
      </c>
      <c r="H33" s="20">
        <f t="shared" si="8"/>
        <v>-4.2429333632923408E-2</v>
      </c>
      <c r="I33" s="20">
        <f t="shared" si="8"/>
        <v>-7.5994791724004569E-3</v>
      </c>
      <c r="J33" s="20">
        <f t="shared" si="8"/>
        <v>-4.9052154538339339E-2</v>
      </c>
      <c r="K33" s="20">
        <f t="shared" si="8"/>
        <v>-1.1486934720964945E-2</v>
      </c>
      <c r="L33" s="20">
        <f t="shared" si="8"/>
        <v>5.9676713353894073E-2</v>
      </c>
      <c r="M33" s="20">
        <f t="shared" si="8"/>
        <v>-7.6277989861204737E-2</v>
      </c>
    </row>
    <row r="34" spans="1:13" hidden="1" outlineLevel="1" x14ac:dyDescent="0.3"/>
    <row r="35" spans="1:13" hidden="1" outlineLevel="1" x14ac:dyDescent="0.3">
      <c r="B35" t="s">
        <v>81</v>
      </c>
      <c r="C35">
        <f>IFERROR('Data Sheet'!B93,0)</f>
        <v>288.74</v>
      </c>
      <c r="D35">
        <f>IFERROR('Data Sheet'!C93,0)</f>
        <v>288.72000000000003</v>
      </c>
      <c r="E35">
        <f>IFERROR('Data Sheet'!D93,0)</f>
        <v>288.73</v>
      </c>
      <c r="F35">
        <f>IFERROR('Data Sheet'!E93,0)</f>
        <v>288.73</v>
      </c>
      <c r="G35">
        <f>IFERROR('Data Sheet'!F93,0)</f>
        <v>288.73</v>
      </c>
      <c r="H35">
        <f>IFERROR('Data Sheet'!G93,0)</f>
        <v>308.89999999999998</v>
      </c>
      <c r="I35">
        <f>IFERROR('Data Sheet'!H93,0)</f>
        <v>332.03</v>
      </c>
      <c r="J35">
        <f>IFERROR('Data Sheet'!I93,0)</f>
        <v>332.07</v>
      </c>
      <c r="K35">
        <f>IFERROR('Data Sheet'!J93,0)</f>
        <v>332.13</v>
      </c>
      <c r="L35">
        <f>IFERROR('Data Sheet'!K93,0)</f>
        <v>332.37</v>
      </c>
    </row>
    <row r="36" spans="1:13" hidden="1" outlineLevel="1" x14ac:dyDescent="0.3"/>
    <row r="37" spans="1:13" hidden="1" outlineLevel="1" x14ac:dyDescent="0.3">
      <c r="B37" t="s">
        <v>82</v>
      </c>
      <c r="C37" s="21">
        <f>IFERROR(C32/C35,0)</f>
        <v>46.220198102098706</v>
      </c>
      <c r="D37" s="21">
        <f t="shared" ref="D37:L37" si="9">IFERROR(D32/D35,0)</f>
        <v>47.694444444444336</v>
      </c>
      <c r="E37" s="21">
        <f t="shared" si="9"/>
        <v>14.527274616423707</v>
      </c>
      <c r="F37" s="21">
        <f t="shared" si="9"/>
        <v>3.049111626779315</v>
      </c>
      <c r="G37" s="21">
        <f t="shared" si="9"/>
        <v>-7.7839157690575265</v>
      </c>
      <c r="H37" s="21">
        <f t="shared" si="9"/>
        <v>-35.859307219164904</v>
      </c>
      <c r="I37" s="21">
        <f t="shared" si="9"/>
        <v>-5.7172845827183663</v>
      </c>
      <c r="J37" s="21">
        <f t="shared" si="9"/>
        <v>-41.132140813683918</v>
      </c>
      <c r="K37" s="21">
        <f t="shared" si="9"/>
        <v>-11.965495438533218</v>
      </c>
      <c r="L37" s="21">
        <f t="shared" si="9"/>
        <v>78.629509281824639</v>
      </c>
    </row>
    <row r="38" spans="1:13" hidden="1" outlineLevel="1" x14ac:dyDescent="0.3">
      <c r="B38" s="20" t="s">
        <v>83</v>
      </c>
      <c r="C38" s="20"/>
      <c r="D38" s="20">
        <f>IFERROR(D37/C37-1,0)</f>
        <v>3.189614936502605E-2</v>
      </c>
      <c r="E38" s="20">
        <f t="shared" ref="E38:L38" si="10">IFERROR(E37/D37-1,0)</f>
        <v>-0.69540950134463908</v>
      </c>
      <c r="F38" s="20">
        <f t="shared" si="10"/>
        <v>-0.7901112419715558</v>
      </c>
      <c r="G38" s="20">
        <f t="shared" si="10"/>
        <v>-3.5528470983790919</v>
      </c>
      <c r="H38" s="20">
        <f t="shared" si="10"/>
        <v>3.6068467700681115</v>
      </c>
      <c r="I38" s="20">
        <f t="shared" si="10"/>
        <v>-0.84056344011959105</v>
      </c>
      <c r="J38" s="20">
        <f t="shared" si="10"/>
        <v>6.1943490338077662</v>
      </c>
      <c r="K38" s="20">
        <f t="shared" si="10"/>
        <v>-0.70909621522659694</v>
      </c>
      <c r="L38" s="20">
        <f t="shared" si="10"/>
        <v>-7.5713542482001381</v>
      </c>
    </row>
    <row r="39" spans="1:13" hidden="1" outlineLevel="1" x14ac:dyDescent="0.3"/>
    <row r="40" spans="1:13" hidden="1" outlineLevel="1" x14ac:dyDescent="0.3">
      <c r="B40" t="s">
        <v>84</v>
      </c>
      <c r="C40" s="21">
        <f>IFERROR('Data Sheet'!B31/Historical!C35,0)</f>
        <v>0</v>
      </c>
      <c r="D40" s="21">
        <f>IFERROR('Data Sheet'!C31/Historical!D35,0)</f>
        <v>0.23524522028262676</v>
      </c>
      <c r="E40" s="21">
        <f>IFERROR('Data Sheet'!D31/Historical!E35,0)</f>
        <v>0</v>
      </c>
      <c r="F40" s="21">
        <f>IFERROR('Data Sheet'!E31/Historical!F35,0)</f>
        <v>0</v>
      </c>
      <c r="G40" s="21">
        <f>IFERROR('Data Sheet'!F31/Historical!G35,0)</f>
        <v>0</v>
      </c>
      <c r="H40" s="21">
        <f>IFERROR('Data Sheet'!G31/Historical!H35,0)</f>
        <v>0</v>
      </c>
      <c r="I40" s="21">
        <f>IFERROR('Data Sheet'!H31/Historical!I35,0)</f>
        <v>0</v>
      </c>
      <c r="J40" s="21">
        <f>IFERROR('Data Sheet'!I31/Historical!J35,0)</f>
        <v>0</v>
      </c>
      <c r="K40" s="21">
        <f>IFERROR('Data Sheet'!J31/Historical!K35,0)</f>
        <v>2.3063860536536898</v>
      </c>
      <c r="L40" s="21">
        <f>IFERROR('Data Sheet'!K31/Historical!L35,0)</f>
        <v>3.4592472244787436</v>
      </c>
    </row>
    <row r="41" spans="1:13" hidden="1" outlineLevel="1" x14ac:dyDescent="0.3">
      <c r="B41" s="20" t="s">
        <v>85</v>
      </c>
      <c r="C41" s="20">
        <f>IFERROR(C40/C37,0)</f>
        <v>0</v>
      </c>
      <c r="D41" s="20">
        <f t="shared" ref="D41:L41" si="11">IFERROR(D40/D37,0)</f>
        <v>4.9323400874633563E-3</v>
      </c>
      <c r="E41" s="20">
        <f t="shared" si="11"/>
        <v>0</v>
      </c>
      <c r="F41" s="20">
        <f t="shared" si="11"/>
        <v>0</v>
      </c>
      <c r="G41" s="20">
        <f t="shared" si="11"/>
        <v>0</v>
      </c>
      <c r="H41" s="20">
        <f t="shared" si="11"/>
        <v>0</v>
      </c>
      <c r="I41" s="20">
        <f t="shared" si="11"/>
        <v>0</v>
      </c>
      <c r="J41" s="20">
        <f t="shared" si="11"/>
        <v>0</v>
      </c>
      <c r="K41" s="20">
        <f t="shared" si="11"/>
        <v>-0.19275307616818721</v>
      </c>
      <c r="L41" s="20">
        <f t="shared" si="11"/>
        <v>4.3994261900835177E-2</v>
      </c>
    </row>
    <row r="42" spans="1:13" hidden="1" outlineLevel="1" x14ac:dyDescent="0.3"/>
    <row r="43" spans="1:13" hidden="1" outlineLevel="1" x14ac:dyDescent="0.3">
      <c r="B43" t="s">
        <v>86</v>
      </c>
      <c r="C43" s="17">
        <f>IFERROR(IF(C37&gt;C40,1-C41,0),0)</f>
        <v>1</v>
      </c>
      <c r="D43" s="17">
        <f t="shared" ref="D43:L43" si="12">IFERROR(IF(D37&gt;D40,1-D41,0),0)</f>
        <v>0.99506765991253665</v>
      </c>
      <c r="E43" s="17">
        <f t="shared" si="12"/>
        <v>1</v>
      </c>
      <c r="F43" s="17">
        <f t="shared" si="12"/>
        <v>1</v>
      </c>
      <c r="G43" s="17">
        <f t="shared" si="12"/>
        <v>0</v>
      </c>
      <c r="H43" s="17">
        <f t="shared" si="12"/>
        <v>0</v>
      </c>
      <c r="I43" s="17">
        <f t="shared" si="12"/>
        <v>0</v>
      </c>
      <c r="J43" s="17">
        <f t="shared" si="12"/>
        <v>0</v>
      </c>
      <c r="K43" s="17">
        <f t="shared" si="12"/>
        <v>0</v>
      </c>
      <c r="L43" s="17">
        <f t="shared" si="12"/>
        <v>0.95600573809916478</v>
      </c>
    </row>
    <row r="44" spans="1:13" collapsed="1" x14ac:dyDescent="0.3"/>
    <row r="45" spans="1:13" x14ac:dyDescent="0.3">
      <c r="A45" t="s">
        <v>57</v>
      </c>
      <c r="B45" s="23" t="s">
        <v>87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hidden="1" outlineLevel="1" x14ac:dyDescent="0.3">
      <c r="B46" t="s">
        <v>11</v>
      </c>
      <c r="C46" s="21">
        <f>IFERROR('Data Sheet'!B57,0)</f>
        <v>643.78</v>
      </c>
      <c r="D46" s="21">
        <f>IFERROR('Data Sheet'!C57,0)</f>
        <v>679.18</v>
      </c>
      <c r="E46" s="21">
        <f>IFERROR('Data Sheet'!D57,0)</f>
        <v>679.22</v>
      </c>
      <c r="F46" s="21">
        <f>IFERROR('Data Sheet'!E57,0)</f>
        <v>679.22</v>
      </c>
      <c r="G46" s="21">
        <f>IFERROR('Data Sheet'!F57,0)</f>
        <v>679.22</v>
      </c>
      <c r="H46" s="21">
        <f>IFERROR('Data Sheet'!G57,0)</f>
        <v>719.54</v>
      </c>
      <c r="I46" s="21">
        <f>IFERROR('Data Sheet'!H57,0)</f>
        <v>765.81</v>
      </c>
      <c r="J46" s="21">
        <f>IFERROR('Data Sheet'!I57,0)</f>
        <v>765.88</v>
      </c>
      <c r="K46" s="21">
        <f>IFERROR('Data Sheet'!J57,0)</f>
        <v>766.02</v>
      </c>
      <c r="L46" s="21">
        <f>IFERROR('Data Sheet'!K57,0)</f>
        <v>766.5</v>
      </c>
    </row>
    <row r="47" spans="1:13" hidden="1" outlineLevel="1" x14ac:dyDescent="0.3">
      <c r="B47" t="s">
        <v>12</v>
      </c>
      <c r="C47" s="21">
        <f>IFERROR('Data Sheet'!B58,0)</f>
        <v>55618.14</v>
      </c>
      <c r="D47" s="21">
        <f>IFERROR('Data Sheet'!C58,0)</f>
        <v>78273.23</v>
      </c>
      <c r="E47" s="21">
        <f>IFERROR('Data Sheet'!D58,0)</f>
        <v>57382.67</v>
      </c>
      <c r="F47" s="21">
        <f>IFERROR('Data Sheet'!E58,0)</f>
        <v>94748.69</v>
      </c>
      <c r="G47" s="21">
        <f>IFERROR('Data Sheet'!F58,0)</f>
        <v>59500.34</v>
      </c>
      <c r="H47" s="21">
        <f>IFERROR('Data Sheet'!G58,0)</f>
        <v>61491.49</v>
      </c>
      <c r="I47" s="21">
        <f>IFERROR('Data Sheet'!H58,0)</f>
        <v>54480.91</v>
      </c>
      <c r="J47" s="21">
        <f>IFERROR('Data Sheet'!I58,0)</f>
        <v>43795.360000000001</v>
      </c>
      <c r="K47" s="21">
        <f>IFERROR('Data Sheet'!J58,0)</f>
        <v>44555.77</v>
      </c>
      <c r="L47" s="21">
        <f>IFERROR('Data Sheet'!K58,0)</f>
        <v>84151.52</v>
      </c>
    </row>
    <row r="48" spans="1:13" hidden="1" outlineLevel="1" x14ac:dyDescent="0.3">
      <c r="B48" t="s">
        <v>36</v>
      </c>
      <c r="C48" s="21">
        <f>IFERROR('Data Sheet'!B59,0)</f>
        <v>73610.39</v>
      </c>
      <c r="D48" s="21">
        <f>IFERROR('Data Sheet'!C59,0)</f>
        <v>69359.960000000006</v>
      </c>
      <c r="E48" s="21">
        <f>IFERROR('Data Sheet'!D59,0)</f>
        <v>78603.98</v>
      </c>
      <c r="F48" s="21">
        <f>IFERROR('Data Sheet'!E59,0)</f>
        <v>88950.47</v>
      </c>
      <c r="G48" s="21">
        <f>IFERROR('Data Sheet'!F59,0)</f>
        <v>106175.34</v>
      </c>
      <c r="H48" s="21">
        <f>IFERROR('Data Sheet'!G59,0)</f>
        <v>124787.64</v>
      </c>
      <c r="I48" s="21">
        <f>IFERROR('Data Sheet'!H59,0)</f>
        <v>142130.57</v>
      </c>
      <c r="J48" s="21">
        <f>IFERROR('Data Sheet'!I59,0)</f>
        <v>146449.03</v>
      </c>
      <c r="K48" s="21">
        <f>IFERROR('Data Sheet'!J59,0)</f>
        <v>134113.44</v>
      </c>
      <c r="L48" s="21">
        <f>IFERROR('Data Sheet'!K59,0)</f>
        <v>107262.5</v>
      </c>
    </row>
    <row r="49" spans="2:12" hidden="1" outlineLevel="1" x14ac:dyDescent="0.3">
      <c r="B49" t="s">
        <v>37</v>
      </c>
      <c r="C49" s="21">
        <f>IFERROR('Data Sheet'!B60,0)</f>
        <v>107442.48</v>
      </c>
      <c r="D49" s="21">
        <f>IFERROR('Data Sheet'!C60,0)</f>
        <v>114871.75</v>
      </c>
      <c r="E49" s="21">
        <f>IFERROR('Data Sheet'!D60,0)</f>
        <v>135914.49</v>
      </c>
      <c r="F49" s="21">
        <f>IFERROR('Data Sheet'!E60,0)</f>
        <v>142813.43</v>
      </c>
      <c r="G49" s="21">
        <f>IFERROR('Data Sheet'!F60,0)</f>
        <v>139348.59</v>
      </c>
      <c r="H49" s="21">
        <f>IFERROR('Data Sheet'!G60,0)</f>
        <v>133180.72</v>
      </c>
      <c r="I49" s="21">
        <f>IFERROR('Data Sheet'!H60,0)</f>
        <v>144192.62</v>
      </c>
      <c r="J49" s="21">
        <f>IFERROR('Data Sheet'!I60,0)</f>
        <v>138051.22</v>
      </c>
      <c r="K49" s="21">
        <f>IFERROR('Data Sheet'!J60,0)</f>
        <v>155239.20000000001</v>
      </c>
      <c r="L49" s="21">
        <f>IFERROR('Data Sheet'!K60,0)</f>
        <v>178483.44</v>
      </c>
    </row>
    <row r="50" spans="2:12" hidden="1" outlineLevel="1" x14ac:dyDescent="0.3">
      <c r="B50" s="2" t="s">
        <v>88</v>
      </c>
      <c r="C50" s="21">
        <f>IFERROR('Data Sheet'!B61,0)</f>
        <v>237314.79</v>
      </c>
      <c r="D50" s="21">
        <f>IFERROR('Data Sheet'!C61,0)</f>
        <v>263184.12</v>
      </c>
      <c r="E50" s="21">
        <f>IFERROR('Data Sheet'!D61,0)</f>
        <v>272580.36</v>
      </c>
      <c r="F50" s="21">
        <f>IFERROR('Data Sheet'!E61,0)</f>
        <v>327191.81</v>
      </c>
      <c r="G50" s="21">
        <f>IFERROR('Data Sheet'!F61,0)</f>
        <v>305703.49</v>
      </c>
      <c r="H50" s="21">
        <f>IFERROR('Data Sheet'!G61,0)</f>
        <v>320179.39</v>
      </c>
      <c r="I50" s="21">
        <f>IFERROR('Data Sheet'!H61,0)</f>
        <v>341569.91</v>
      </c>
      <c r="J50" s="21">
        <f>IFERROR('Data Sheet'!I61,0)</f>
        <v>329061.49</v>
      </c>
      <c r="K50" s="21">
        <f>IFERROR('Data Sheet'!J61,0)</f>
        <v>334674.43</v>
      </c>
      <c r="L50" s="21">
        <f>IFERROR('Data Sheet'!K61,0)</f>
        <v>370663.96</v>
      </c>
    </row>
    <row r="51" spans="2:12" hidden="1" outlineLevel="1" x14ac:dyDescent="0.3"/>
    <row r="52" spans="2:12" hidden="1" outlineLevel="1" x14ac:dyDescent="0.3">
      <c r="B52" s="25" t="s">
        <v>89</v>
      </c>
      <c r="C52" s="21">
        <f>IFERROR('Data Sheet'!B62,0)</f>
        <v>88479.49</v>
      </c>
      <c r="D52" s="21">
        <f>IFERROR('Data Sheet'!C62,0)</f>
        <v>107231.76</v>
      </c>
      <c r="E52" s="21">
        <f>IFERROR('Data Sheet'!D62,0)</f>
        <v>95944.08</v>
      </c>
      <c r="F52" s="21">
        <f>IFERROR('Data Sheet'!E62,0)</f>
        <v>121413.86</v>
      </c>
      <c r="G52" s="21">
        <f>IFERROR('Data Sheet'!F62,0)</f>
        <v>111234.47</v>
      </c>
      <c r="H52" s="21">
        <f>IFERROR('Data Sheet'!G62,0)</f>
        <v>127107.14</v>
      </c>
      <c r="I52" s="21">
        <f>IFERROR('Data Sheet'!H62,0)</f>
        <v>138707.60999999999</v>
      </c>
      <c r="J52" s="21">
        <f>IFERROR('Data Sheet'!I62,0)</f>
        <v>138855.45000000001</v>
      </c>
      <c r="K52" s="21">
        <f>IFERROR('Data Sheet'!J62,0)</f>
        <v>132079.76</v>
      </c>
      <c r="L52" s="21">
        <f>IFERROR('Data Sheet'!K62,0)</f>
        <v>146046.56</v>
      </c>
    </row>
    <row r="53" spans="2:12" hidden="1" outlineLevel="1" x14ac:dyDescent="0.3">
      <c r="B53" s="25" t="s">
        <v>15</v>
      </c>
      <c r="C53" s="21">
        <f>IFERROR('Data Sheet'!B63,0)</f>
        <v>28640.09</v>
      </c>
      <c r="D53" s="21">
        <f>IFERROR('Data Sheet'!C63,0)</f>
        <v>25918.94</v>
      </c>
      <c r="E53" s="21">
        <f>IFERROR('Data Sheet'!D63,0)</f>
        <v>33698.839999999997</v>
      </c>
      <c r="F53" s="21">
        <f>IFERROR('Data Sheet'!E63,0)</f>
        <v>40033.5</v>
      </c>
      <c r="G53" s="21">
        <f>IFERROR('Data Sheet'!F63,0)</f>
        <v>31883.84</v>
      </c>
      <c r="H53" s="21">
        <f>IFERROR('Data Sheet'!G63,0)</f>
        <v>35622.29</v>
      </c>
      <c r="I53" s="21">
        <f>IFERROR('Data Sheet'!H63,0)</f>
        <v>20963.93</v>
      </c>
      <c r="J53" s="21">
        <f>IFERROR('Data Sheet'!I63,0)</f>
        <v>10251.09</v>
      </c>
      <c r="K53" s="21">
        <f>IFERROR('Data Sheet'!J63,0)</f>
        <v>14274.5</v>
      </c>
      <c r="L53" s="21">
        <f>IFERROR('Data Sheet'!K63,0)</f>
        <v>10937.33</v>
      </c>
    </row>
    <row r="54" spans="2:12" hidden="1" outlineLevel="1" x14ac:dyDescent="0.3">
      <c r="B54" s="25" t="s">
        <v>16</v>
      </c>
      <c r="C54" s="21">
        <f>IFERROR('Data Sheet'!B64,0)</f>
        <v>15336.74</v>
      </c>
      <c r="D54" s="21">
        <f>IFERROR('Data Sheet'!C64,0)</f>
        <v>23767.02</v>
      </c>
      <c r="E54" s="21">
        <f>IFERROR('Data Sheet'!D64,0)</f>
        <v>20337.919999999998</v>
      </c>
      <c r="F54" s="21">
        <f>IFERROR('Data Sheet'!E64,0)</f>
        <v>20812.75</v>
      </c>
      <c r="G54" s="21">
        <f>IFERROR('Data Sheet'!F64,0)</f>
        <v>15770.72</v>
      </c>
      <c r="H54" s="21">
        <f>IFERROR('Data Sheet'!G64,0)</f>
        <v>16308.48</v>
      </c>
      <c r="I54" s="21">
        <f>IFERROR('Data Sheet'!H64,0)</f>
        <v>24620.28</v>
      </c>
      <c r="J54" s="21">
        <f>IFERROR('Data Sheet'!I64,0)</f>
        <v>29379.53</v>
      </c>
      <c r="K54" s="21">
        <f>IFERROR('Data Sheet'!J64,0)</f>
        <v>26379.16</v>
      </c>
      <c r="L54" s="21">
        <f>IFERROR('Data Sheet'!K64,0)</f>
        <v>22971.07</v>
      </c>
    </row>
    <row r="55" spans="2:12" hidden="1" outlineLevel="1" x14ac:dyDescent="0.3">
      <c r="B55" s="25" t="s">
        <v>38</v>
      </c>
      <c r="C55" s="21">
        <f>IFERROR('Data Sheet'!B65-SUM('Data Sheet'!B67:B69),0)</f>
        <v>30891.17</v>
      </c>
      <c r="D55" s="21">
        <f>IFERROR('Data Sheet'!C65-SUM('Data Sheet'!C67:C69),0)</f>
        <v>29579.359999999986</v>
      </c>
      <c r="E55" s="21">
        <f>IFERROR('Data Sheet'!D65-SUM('Data Sheet'!D67:D69),0)</f>
        <v>37360.780000000013</v>
      </c>
      <c r="F55" s="21">
        <f>IFERROR('Data Sheet'!E65-SUM('Data Sheet'!E67:E69),0)</f>
        <v>48286.860000000015</v>
      </c>
      <c r="G55" s="21">
        <f>IFERROR('Data Sheet'!F65-SUM('Data Sheet'!F67:F69),0)</f>
        <v>56155.739999999991</v>
      </c>
      <c r="H55" s="21">
        <f>IFERROR('Data Sheet'!G65-SUM('Data Sheet'!G67:G69),0)</f>
        <v>58784.94</v>
      </c>
      <c r="I55" s="21">
        <f>IFERROR('Data Sheet'!H65-SUM('Data Sheet'!H67:H69),0)</f>
        <v>61717.959999999992</v>
      </c>
      <c r="J55" s="21">
        <f>IFERROR('Data Sheet'!I65-SUM('Data Sheet'!I67:I69),0)</f>
        <v>62223.770000000019</v>
      </c>
      <c r="K55" s="21">
        <f>IFERROR('Data Sheet'!J65-SUM('Data Sheet'!J67:J69),0)</f>
        <v>68432.090000000011</v>
      </c>
      <c r="L55" s="21">
        <f>IFERROR('Data Sheet'!K65-SUM('Data Sheet'!K67:K69),0)</f>
        <v>80162.209999999992</v>
      </c>
    </row>
    <row r="56" spans="2:12" hidden="1" outlineLevel="1" x14ac:dyDescent="0.3">
      <c r="B56" s="26" t="s">
        <v>90</v>
      </c>
      <c r="C56" s="21">
        <f>IFERROR(SUM(C52:C55),0)</f>
        <v>163347.49</v>
      </c>
      <c r="D56" s="21">
        <f t="shared" ref="D56:L56" si="13">IFERROR(SUM(D52:D55),0)</f>
        <v>186497.07999999996</v>
      </c>
      <c r="E56" s="21">
        <f t="shared" si="13"/>
        <v>187341.62</v>
      </c>
      <c r="F56" s="21">
        <f t="shared" si="13"/>
        <v>230546.97</v>
      </c>
      <c r="G56" s="21">
        <f t="shared" si="13"/>
        <v>215044.77</v>
      </c>
      <c r="H56" s="21">
        <f t="shared" si="13"/>
        <v>237822.85</v>
      </c>
      <c r="I56" s="21">
        <f t="shared" si="13"/>
        <v>246009.77999999997</v>
      </c>
      <c r="J56" s="21">
        <f t="shared" si="13"/>
        <v>240709.84000000003</v>
      </c>
      <c r="K56" s="21">
        <f t="shared" si="13"/>
        <v>241165.51</v>
      </c>
      <c r="L56" s="21">
        <f t="shared" si="13"/>
        <v>260117.16999999998</v>
      </c>
    </row>
    <row r="57" spans="2:12" hidden="1" outlineLevel="1" x14ac:dyDescent="0.3"/>
    <row r="58" spans="2:12" hidden="1" outlineLevel="1" x14ac:dyDescent="0.3">
      <c r="B58" s="4" t="s">
        <v>43</v>
      </c>
      <c r="C58" s="21">
        <f>IFERROR('Data Sheet'!B67,0)</f>
        <v>12579.2</v>
      </c>
      <c r="D58" s="21">
        <f>IFERROR('Data Sheet'!C67,0)</f>
        <v>13570.91</v>
      </c>
      <c r="E58" s="21">
        <f>IFERROR('Data Sheet'!D67,0)</f>
        <v>14075.55</v>
      </c>
      <c r="F58" s="21">
        <f>IFERROR('Data Sheet'!E67,0)</f>
        <v>19893.3</v>
      </c>
      <c r="G58" s="21">
        <f>IFERROR('Data Sheet'!F67,0)</f>
        <v>18996.169999999998</v>
      </c>
      <c r="H58" s="21">
        <f>IFERROR('Data Sheet'!G67,0)</f>
        <v>11172.69</v>
      </c>
      <c r="I58" s="21">
        <f>IFERROR('Data Sheet'!H67,0)</f>
        <v>12679.08</v>
      </c>
      <c r="J58" s="21">
        <f>IFERROR('Data Sheet'!I67,0)</f>
        <v>12442.12</v>
      </c>
      <c r="K58" s="21">
        <f>IFERROR('Data Sheet'!J67,0)</f>
        <v>15737.97</v>
      </c>
      <c r="L58" s="21">
        <f>IFERROR('Data Sheet'!K67,0)</f>
        <v>16951.810000000001</v>
      </c>
    </row>
    <row r="59" spans="2:12" hidden="1" outlineLevel="1" x14ac:dyDescent="0.3">
      <c r="B59" s="4" t="s">
        <v>30</v>
      </c>
      <c r="C59" s="21">
        <f>IFERROR('Data Sheet'!B68,0)</f>
        <v>29272.34</v>
      </c>
      <c r="D59" s="21">
        <f>IFERROR('Data Sheet'!C68,0)</f>
        <v>32655.73</v>
      </c>
      <c r="E59" s="21">
        <f>IFERROR('Data Sheet'!D68,0)</f>
        <v>35085.31</v>
      </c>
      <c r="F59" s="21">
        <f>IFERROR('Data Sheet'!E68,0)</f>
        <v>42137.63</v>
      </c>
      <c r="G59" s="21">
        <f>IFERROR('Data Sheet'!F68,0)</f>
        <v>39013.730000000003</v>
      </c>
      <c r="H59" s="21">
        <f>IFERROR('Data Sheet'!G68,0)</f>
        <v>37456.879999999997</v>
      </c>
      <c r="I59" s="21">
        <f>IFERROR('Data Sheet'!H68,0)</f>
        <v>36088.589999999997</v>
      </c>
      <c r="J59" s="21">
        <f>IFERROR('Data Sheet'!I68,0)</f>
        <v>35240.339999999997</v>
      </c>
      <c r="K59" s="21">
        <f>IFERROR('Data Sheet'!J68,0)</f>
        <v>40755.39</v>
      </c>
      <c r="L59" s="21">
        <f>IFERROR('Data Sheet'!K68,0)</f>
        <v>47788.29</v>
      </c>
    </row>
    <row r="60" spans="2:12" hidden="1" outlineLevel="1" x14ac:dyDescent="0.3">
      <c r="B60" s="3" t="s">
        <v>52</v>
      </c>
      <c r="C60" s="21">
        <f>IFERROR('Data Sheet'!B69,0)</f>
        <v>32115.759999999998</v>
      </c>
      <c r="D60" s="21">
        <f>IFERROR('Data Sheet'!C69,0)</f>
        <v>30460.400000000001</v>
      </c>
      <c r="E60" s="21">
        <f>IFERROR('Data Sheet'!D69,0)</f>
        <v>36077.879999999997</v>
      </c>
      <c r="F60" s="21">
        <f>IFERROR('Data Sheet'!E69,0)</f>
        <v>34613.910000000003</v>
      </c>
      <c r="G60" s="21">
        <f>IFERROR('Data Sheet'!F69,0)</f>
        <v>32648.82</v>
      </c>
      <c r="H60" s="21">
        <f>IFERROR('Data Sheet'!G69,0)</f>
        <v>33726.97</v>
      </c>
      <c r="I60" s="21">
        <f>IFERROR('Data Sheet'!H69,0)</f>
        <v>46792.46</v>
      </c>
      <c r="J60" s="21">
        <f>IFERROR('Data Sheet'!I69,0)</f>
        <v>40669.19</v>
      </c>
      <c r="K60" s="21">
        <f>IFERROR('Data Sheet'!J69,0)</f>
        <v>37015.56</v>
      </c>
      <c r="L60" s="21">
        <f>IFERROR('Data Sheet'!K69,0)</f>
        <v>45806.69</v>
      </c>
    </row>
    <row r="61" spans="2:12" hidden="1" outlineLevel="1" x14ac:dyDescent="0.3">
      <c r="B61" s="2" t="s">
        <v>91</v>
      </c>
      <c r="C61" s="21">
        <f>IFERROR(SUM(C58:C60),0)</f>
        <v>73967.3</v>
      </c>
      <c r="D61" s="21">
        <f t="shared" ref="D61:L61" si="14">IFERROR(SUM(D58:D60),0)</f>
        <v>76687.040000000008</v>
      </c>
      <c r="E61" s="21">
        <f t="shared" si="14"/>
        <v>85238.739999999991</v>
      </c>
      <c r="F61" s="21">
        <f t="shared" si="14"/>
        <v>96644.84</v>
      </c>
      <c r="G61" s="21">
        <f t="shared" si="14"/>
        <v>90658.72</v>
      </c>
      <c r="H61" s="21">
        <f t="shared" si="14"/>
        <v>82356.540000000008</v>
      </c>
      <c r="I61" s="21">
        <f t="shared" si="14"/>
        <v>95560.13</v>
      </c>
      <c r="J61" s="21">
        <f t="shared" si="14"/>
        <v>88351.65</v>
      </c>
      <c r="K61" s="21">
        <f t="shared" si="14"/>
        <v>93508.92</v>
      </c>
      <c r="L61" s="21">
        <f t="shared" si="14"/>
        <v>110546.79000000001</v>
      </c>
    </row>
    <row r="62" spans="2:12" hidden="1" outlineLevel="1" x14ac:dyDescent="0.3"/>
    <row r="63" spans="2:12" hidden="1" outlineLevel="1" x14ac:dyDescent="0.3">
      <c r="B63" s="2" t="s">
        <v>92</v>
      </c>
      <c r="C63" s="21">
        <f>IFERROR(SUM(C56,C61),0)</f>
        <v>237314.78999999998</v>
      </c>
      <c r="D63" s="21">
        <f t="shared" ref="D63:L63" si="15">IFERROR(SUM(D56,D61),0)</f>
        <v>263184.12</v>
      </c>
      <c r="E63" s="21">
        <f t="shared" si="15"/>
        <v>272580.36</v>
      </c>
      <c r="F63" s="21">
        <f t="shared" si="15"/>
        <v>327191.81</v>
      </c>
      <c r="G63" s="21">
        <f t="shared" si="15"/>
        <v>305703.49</v>
      </c>
      <c r="H63" s="21">
        <f t="shared" si="15"/>
        <v>320179.39</v>
      </c>
      <c r="I63" s="21">
        <f t="shared" si="15"/>
        <v>341569.91</v>
      </c>
      <c r="J63" s="21">
        <f t="shared" si="15"/>
        <v>329061.49</v>
      </c>
      <c r="K63" s="21">
        <f t="shared" si="15"/>
        <v>334674.43</v>
      </c>
      <c r="L63" s="21">
        <f t="shared" si="15"/>
        <v>370663.95999999996</v>
      </c>
    </row>
    <row r="64" spans="2:12" hidden="1" outlineLevel="1" x14ac:dyDescent="0.3"/>
    <row r="65" spans="1:13" hidden="1" outlineLevel="1" x14ac:dyDescent="0.3">
      <c r="B65" t="s">
        <v>93</v>
      </c>
      <c r="C65" t="b">
        <f>IF(C63=C50, TRUE,FALSE)</f>
        <v>1</v>
      </c>
      <c r="D65" t="b">
        <f t="shared" ref="D65:L65" si="16">IF(D63=D50, TRUE,FALSE)</f>
        <v>1</v>
      </c>
      <c r="E65" t="b">
        <f t="shared" si="16"/>
        <v>1</v>
      </c>
      <c r="F65" t="b">
        <f t="shared" si="16"/>
        <v>1</v>
      </c>
      <c r="G65" t="b">
        <f t="shared" si="16"/>
        <v>1</v>
      </c>
      <c r="H65" t="b">
        <f t="shared" si="16"/>
        <v>1</v>
      </c>
      <c r="I65" t="b">
        <f t="shared" si="16"/>
        <v>1</v>
      </c>
      <c r="J65" t="b">
        <f t="shared" si="16"/>
        <v>1</v>
      </c>
      <c r="K65" t="b">
        <f t="shared" si="16"/>
        <v>1</v>
      </c>
      <c r="L65" t="b">
        <f t="shared" si="16"/>
        <v>1</v>
      </c>
    </row>
    <row r="66" spans="1:13" collapsed="1" x14ac:dyDescent="0.3"/>
    <row r="67" spans="1:13" x14ac:dyDescent="0.3">
      <c r="A67" t="s">
        <v>57</v>
      </c>
      <c r="B67" s="23" t="s">
        <v>94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outlineLevel="1" x14ac:dyDescent="0.3">
      <c r="B68" s="2" t="s">
        <v>124</v>
      </c>
    </row>
    <row r="69" spans="1:13" outlineLevel="1" x14ac:dyDescent="0.3">
      <c r="B69" t="s">
        <v>96</v>
      </c>
      <c r="C69" s="21">
        <f>IFERROR(Cash_Flow!E4,0)</f>
        <v>43397</v>
      </c>
      <c r="D69" s="21">
        <f>IFERROR(Cash_Flow!F4,0)</f>
        <v>38626</v>
      </c>
      <c r="E69" s="21">
        <f>IFERROR(Cash_Flow!G4,0)</f>
        <v>28840</v>
      </c>
      <c r="F69" s="21">
        <f>IFERROR(Cash_Flow!H4,0)</f>
        <v>33312</v>
      </c>
      <c r="G69" s="21">
        <f>IFERROR(Cash_Flow!I4,0)</f>
        <v>28771</v>
      </c>
      <c r="H69" s="21">
        <f>IFERROR(Cash_Flow!J4,0)</f>
        <v>23352</v>
      </c>
      <c r="I69" s="21">
        <f>IFERROR(Cash_Flow!K4,0)</f>
        <v>31198</v>
      </c>
      <c r="J69" s="21">
        <f>IFERROR(Cash_Flow!L4,0)</f>
        <v>26943</v>
      </c>
      <c r="K69" s="21">
        <f>IFERROR(Cash_Flow!M4,0)</f>
        <v>41694</v>
      </c>
      <c r="L69" s="21">
        <f>IFERROR(Cash_Flow!N4,0)</f>
        <v>65106</v>
      </c>
      <c r="M69" s="21">
        <f>IFERROR(Cash_Flow!O4,0)</f>
        <v>0</v>
      </c>
    </row>
    <row r="70" spans="1:13" outlineLevel="1" x14ac:dyDescent="0.3">
      <c r="B70" t="s">
        <v>43</v>
      </c>
      <c r="C70" s="21">
        <f>IFERROR(Cash_Flow!E5,0)</f>
        <v>-3179</v>
      </c>
      <c r="D70" s="21">
        <f>IFERROR(Cash_Flow!F5,0)</f>
        <v>-2223</v>
      </c>
      <c r="E70" s="21">
        <f>IFERROR(Cash_Flow!G5,0)</f>
        <v>-4152</v>
      </c>
      <c r="F70" s="21">
        <f>IFERROR(Cash_Flow!H5,0)</f>
        <v>-10688</v>
      </c>
      <c r="G70" s="21">
        <f>IFERROR(Cash_Flow!I5,0)</f>
        <v>-9109</v>
      </c>
      <c r="H70" s="21">
        <f>IFERROR(Cash_Flow!J5,0)</f>
        <v>9950</v>
      </c>
      <c r="I70" s="21">
        <f>IFERROR(Cash_Flow!K5,0)</f>
        <v>-5505</v>
      </c>
      <c r="J70" s="21">
        <f>IFERROR(Cash_Flow!L5,0)</f>
        <v>185</v>
      </c>
      <c r="K70" s="21">
        <f>IFERROR(Cash_Flow!M5,0)</f>
        <v>-2213</v>
      </c>
      <c r="L70" s="21">
        <f>IFERROR(Cash_Flow!N5,0)</f>
        <v>-1151</v>
      </c>
      <c r="M70" s="21">
        <f>IFERROR(Cash_Flow!O5,0)</f>
        <v>0</v>
      </c>
    </row>
    <row r="71" spans="1:13" outlineLevel="1" x14ac:dyDescent="0.3">
      <c r="B71" t="s">
        <v>30</v>
      </c>
      <c r="C71" s="21">
        <f>IFERROR(Cash_Flow!E6,0)</f>
        <v>-3692</v>
      </c>
      <c r="D71" s="21">
        <f>IFERROR(Cash_Flow!F6,0)</f>
        <v>-5743</v>
      </c>
      <c r="E71" s="21">
        <f>IFERROR(Cash_Flow!G6,0)</f>
        <v>-6621</v>
      </c>
      <c r="F71" s="21">
        <f>IFERROR(Cash_Flow!H6,0)</f>
        <v>-3560</v>
      </c>
      <c r="G71" s="21">
        <f>IFERROR(Cash_Flow!I6,0)</f>
        <v>2069</v>
      </c>
      <c r="H71" s="21">
        <f>IFERROR(Cash_Flow!J6,0)</f>
        <v>2326</v>
      </c>
      <c r="I71" s="21">
        <f>IFERROR(Cash_Flow!K6,0)</f>
        <v>3814</v>
      </c>
      <c r="J71" s="21">
        <f>IFERROR(Cash_Flow!L6,0)</f>
        <v>472</v>
      </c>
      <c r="K71" s="21">
        <f>IFERROR(Cash_Flow!M6,0)</f>
        <v>-5665</v>
      </c>
      <c r="L71" s="21">
        <f>IFERROR(Cash_Flow!N6,0)</f>
        <v>-7265</v>
      </c>
      <c r="M71" s="21">
        <f>IFERROR(Cash_Flow!O6,0)</f>
        <v>0</v>
      </c>
    </row>
    <row r="72" spans="1:13" outlineLevel="1" x14ac:dyDescent="0.3">
      <c r="B72" t="s">
        <v>97</v>
      </c>
      <c r="C72" s="21">
        <f>IFERROR(Cash_Flow!E7,0)</f>
        <v>3598</v>
      </c>
      <c r="D72" s="21">
        <f>IFERROR(Cash_Flow!F7,0)</f>
        <v>3947</v>
      </c>
      <c r="E72" s="21">
        <f>IFERROR(Cash_Flow!G7,0)</f>
        <v>9301</v>
      </c>
      <c r="F72" s="21">
        <f>IFERROR(Cash_Flow!H7,0)</f>
        <v>7320</v>
      </c>
      <c r="G72" s="21">
        <f>IFERROR(Cash_Flow!I7,0)</f>
        <v>-4692</v>
      </c>
      <c r="H72" s="21">
        <f>IFERROR(Cash_Flow!J7,0)</f>
        <v>-8085</v>
      </c>
      <c r="I72" s="21">
        <f>IFERROR(Cash_Flow!K7,0)</f>
        <v>5748</v>
      </c>
      <c r="J72" s="21">
        <f>IFERROR(Cash_Flow!L7,0)</f>
        <v>-7012</v>
      </c>
      <c r="K72" s="21">
        <f>IFERROR(Cash_Flow!M7,0)</f>
        <v>6945</v>
      </c>
      <c r="L72" s="21">
        <f>IFERROR(Cash_Flow!N7,0)</f>
        <v>13706</v>
      </c>
      <c r="M72" s="21">
        <f>IFERROR(Cash_Flow!O7,0)</f>
        <v>0</v>
      </c>
    </row>
    <row r="73" spans="1:13" outlineLevel="1" x14ac:dyDescent="0.3">
      <c r="B73" t="s">
        <v>98</v>
      </c>
      <c r="C73" s="21">
        <f>IFERROR(Cash_Flow!E8,0)</f>
        <v>0</v>
      </c>
      <c r="D73" s="21">
        <f>IFERROR(Cash_Flow!F8,0)</f>
        <v>-520</v>
      </c>
      <c r="E73" s="21">
        <f>IFERROR(Cash_Flow!G8,0)</f>
        <v>0</v>
      </c>
      <c r="F73" s="21">
        <f>IFERROR(Cash_Flow!H8,0)</f>
        <v>0</v>
      </c>
      <c r="G73" s="21">
        <f>IFERROR(Cash_Flow!I8,0)</f>
        <v>0</v>
      </c>
      <c r="H73" s="21">
        <f>IFERROR(Cash_Flow!J8,0)</f>
        <v>0</v>
      </c>
      <c r="I73" s="21">
        <f>IFERROR(Cash_Flow!K8,0)</f>
        <v>0</v>
      </c>
      <c r="J73" s="21">
        <f>IFERROR(Cash_Flow!L8,0)</f>
        <v>0</v>
      </c>
      <c r="K73" s="21">
        <f>IFERROR(Cash_Flow!M8,0)</f>
        <v>0</v>
      </c>
      <c r="L73" s="21">
        <f>IFERROR(Cash_Flow!N8,0)</f>
        <v>-3083</v>
      </c>
      <c r="M73" s="21">
        <f>IFERROR(Cash_Flow!O8,0)</f>
        <v>0</v>
      </c>
    </row>
    <row r="74" spans="1:13" outlineLevel="1" x14ac:dyDescent="0.3">
      <c r="B74" t="s">
        <v>99</v>
      </c>
      <c r="C74" s="21">
        <f>IFERROR(Cash_Flow!E9,0)</f>
        <v>-398</v>
      </c>
      <c r="D74" s="21">
        <f>IFERROR(Cash_Flow!F9,0)</f>
        <v>5852</v>
      </c>
      <c r="E74" s="21">
        <f>IFERROR(Cash_Flow!G9,0)</f>
        <v>4727</v>
      </c>
      <c r="F74" s="21">
        <f>IFERROR(Cash_Flow!H9,0)</f>
        <v>494</v>
      </c>
      <c r="G74" s="21">
        <f>IFERROR(Cash_Flow!I9,0)</f>
        <v>4512</v>
      </c>
      <c r="H74" s="21">
        <f>IFERROR(Cash_Flow!J9,0)</f>
        <v>875</v>
      </c>
      <c r="I74" s="21">
        <f>IFERROR(Cash_Flow!K9,0)</f>
        <v>-4150</v>
      </c>
      <c r="J74" s="21">
        <f>IFERROR(Cash_Flow!L9,0)</f>
        <v>-4396</v>
      </c>
      <c r="K74" s="21">
        <f>IFERROR(Cash_Flow!M9,0)</f>
        <v>-2194</v>
      </c>
      <c r="L74" s="21">
        <f>IFERROR(Cash_Flow!N9,0)</f>
        <v>5118</v>
      </c>
      <c r="M74" s="21">
        <f>IFERROR(Cash_Flow!O9,0)</f>
        <v>0</v>
      </c>
    </row>
    <row r="75" spans="1:13" outlineLevel="1" x14ac:dyDescent="0.3">
      <c r="B75" t="s">
        <v>100</v>
      </c>
      <c r="C75" s="21">
        <f>IFERROR(Cash_Flow!E10,0)</f>
        <v>-3672</v>
      </c>
      <c r="D75" s="21">
        <f>IFERROR(Cash_Flow!F10,0)</f>
        <v>1313</v>
      </c>
      <c r="E75" s="21">
        <f>IFERROR(Cash_Flow!G10,0)</f>
        <v>3254</v>
      </c>
      <c r="F75" s="21">
        <f>IFERROR(Cash_Flow!H10,0)</f>
        <v>-6434</v>
      </c>
      <c r="G75" s="21">
        <f>IFERROR(Cash_Flow!I10,0)</f>
        <v>-7221</v>
      </c>
      <c r="H75" s="21">
        <f>IFERROR(Cash_Flow!J10,0)</f>
        <v>5065</v>
      </c>
      <c r="I75" s="21">
        <f>IFERROR(Cash_Flow!K10,0)</f>
        <v>-93</v>
      </c>
      <c r="J75" s="21">
        <f>IFERROR(Cash_Flow!L10,0)</f>
        <v>-10750</v>
      </c>
      <c r="K75" s="21">
        <f>IFERROR(Cash_Flow!M10,0)</f>
        <v>-3127</v>
      </c>
      <c r="L75" s="21">
        <f>IFERROR(Cash_Flow!N10,0)</f>
        <v>7325</v>
      </c>
      <c r="M75" s="21">
        <f>IFERROR(Cash_Flow!O10,0)</f>
        <v>0</v>
      </c>
    </row>
    <row r="76" spans="1:13" outlineLevel="1" x14ac:dyDescent="0.3">
      <c r="B76" t="s">
        <v>101</v>
      </c>
      <c r="C76" s="21">
        <f>IFERROR(Cash_Flow!E11,0)</f>
        <v>-4194</v>
      </c>
      <c r="D76" s="21">
        <f>IFERROR(Cash_Flow!F11,0)</f>
        <v>-2040</v>
      </c>
      <c r="E76" s="21">
        <f>IFERROR(Cash_Flow!G11,0)</f>
        <v>-1895</v>
      </c>
      <c r="F76" s="21">
        <f>IFERROR(Cash_Flow!H11,0)</f>
        <v>-3021</v>
      </c>
      <c r="G76" s="21">
        <f>IFERROR(Cash_Flow!I11,0)</f>
        <v>-2659</v>
      </c>
      <c r="H76" s="21">
        <f>IFERROR(Cash_Flow!J11,0)</f>
        <v>-1785</v>
      </c>
      <c r="I76" s="21">
        <f>IFERROR(Cash_Flow!K11,0)</f>
        <v>-2105</v>
      </c>
      <c r="J76" s="21">
        <f>IFERROR(Cash_Flow!L11,0)</f>
        <v>-1910</v>
      </c>
      <c r="K76" s="21">
        <f>IFERROR(Cash_Flow!M11,0)</f>
        <v>-3179</v>
      </c>
      <c r="L76" s="21">
        <f>IFERROR(Cash_Flow!N11,0)</f>
        <v>-4516</v>
      </c>
      <c r="M76" s="21">
        <f>IFERROR(Cash_Flow!O11,0)</f>
        <v>0</v>
      </c>
    </row>
    <row r="77" spans="1:13" outlineLevel="1" x14ac:dyDescent="0.3">
      <c r="B77" s="2" t="s">
        <v>123</v>
      </c>
      <c r="C77" s="21">
        <f>IFERROR(SUM(C69:C76),0)</f>
        <v>31860</v>
      </c>
      <c r="D77" s="21">
        <f t="shared" ref="D77:M77" si="17">IFERROR(SUM(D69:D76),0)</f>
        <v>39212</v>
      </c>
      <c r="E77" s="21">
        <f t="shared" si="17"/>
        <v>33454</v>
      </c>
      <c r="F77" s="21">
        <f t="shared" si="17"/>
        <v>17423</v>
      </c>
      <c r="G77" s="21">
        <f t="shared" si="17"/>
        <v>11671</v>
      </c>
      <c r="H77" s="21">
        <f t="shared" si="17"/>
        <v>31698</v>
      </c>
      <c r="I77" s="21">
        <f t="shared" si="17"/>
        <v>28907</v>
      </c>
      <c r="J77" s="21">
        <f t="shared" si="17"/>
        <v>3532</v>
      </c>
      <c r="K77" s="21">
        <f t="shared" si="17"/>
        <v>32261</v>
      </c>
      <c r="L77" s="21">
        <f t="shared" si="17"/>
        <v>75240</v>
      </c>
      <c r="M77" s="21">
        <f t="shared" si="17"/>
        <v>0</v>
      </c>
    </row>
    <row r="78" spans="1:13" outlineLevel="1" x14ac:dyDescent="0.3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1:13" outlineLevel="1" x14ac:dyDescent="0.3">
      <c r="B79" s="2" t="s">
        <v>125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1:13" outlineLevel="1" x14ac:dyDescent="0.3">
      <c r="B80" t="s">
        <v>103</v>
      </c>
      <c r="C80" s="21">
        <f>IFERROR(Cash_Flow!E13,0)</f>
        <v>-31962</v>
      </c>
      <c r="D80" s="21">
        <f>IFERROR(Cash_Flow!F13,0)</f>
        <v>-31503</v>
      </c>
      <c r="E80" s="21">
        <f>IFERROR(Cash_Flow!G13,0)</f>
        <v>-16072</v>
      </c>
      <c r="F80" s="21">
        <f>IFERROR(Cash_Flow!H13,0)</f>
        <v>-35079</v>
      </c>
      <c r="G80" s="21">
        <f>IFERROR(Cash_Flow!I13,0)</f>
        <v>-35304</v>
      </c>
      <c r="H80" s="21">
        <f>IFERROR(Cash_Flow!J13,0)</f>
        <v>-29702</v>
      </c>
      <c r="I80" s="21">
        <f>IFERROR(Cash_Flow!K13,0)</f>
        <v>-20205</v>
      </c>
      <c r="J80" s="21">
        <f>IFERROR(Cash_Flow!L13,0)</f>
        <v>-15168</v>
      </c>
      <c r="K80" s="21">
        <f>IFERROR(Cash_Flow!M13,0)</f>
        <v>-19230</v>
      </c>
      <c r="L80" s="21">
        <f>IFERROR(Cash_Flow!N13,0)</f>
        <v>-31414</v>
      </c>
      <c r="M80" s="21">
        <f>IFERROR(Cash_Flow!O13,0)</f>
        <v>0</v>
      </c>
    </row>
    <row r="81" spans="2:13" outlineLevel="1" x14ac:dyDescent="0.3">
      <c r="B81" t="s">
        <v>104</v>
      </c>
      <c r="C81" s="21">
        <f>IFERROR(Cash_Flow!E14,0)</f>
        <v>74</v>
      </c>
      <c r="D81" s="21">
        <f>IFERROR(Cash_Flow!F14,0)</f>
        <v>59</v>
      </c>
      <c r="E81" s="21">
        <f>IFERROR(Cash_Flow!G14,0)</f>
        <v>53</v>
      </c>
      <c r="F81" s="21">
        <f>IFERROR(Cash_Flow!H14,0)</f>
        <v>30</v>
      </c>
      <c r="G81" s="21">
        <f>IFERROR(Cash_Flow!I14,0)</f>
        <v>67</v>
      </c>
      <c r="H81" s="21">
        <f>IFERROR(Cash_Flow!J14,0)</f>
        <v>171</v>
      </c>
      <c r="I81" s="21">
        <f>IFERROR(Cash_Flow!K14,0)</f>
        <v>351</v>
      </c>
      <c r="J81" s="21">
        <f>IFERROR(Cash_Flow!L14,0)</f>
        <v>230</v>
      </c>
      <c r="K81" s="21">
        <f>IFERROR(Cash_Flow!M14,0)</f>
        <v>285</v>
      </c>
      <c r="L81" s="21">
        <f>IFERROR(Cash_Flow!N14,0)</f>
        <v>231</v>
      </c>
      <c r="M81" s="21">
        <f>IFERROR(Cash_Flow!O14,0)</f>
        <v>0</v>
      </c>
    </row>
    <row r="82" spans="2:13" outlineLevel="1" x14ac:dyDescent="0.3">
      <c r="B82" t="s">
        <v>105</v>
      </c>
      <c r="C82" s="21">
        <f>IFERROR(Cash_Flow!E15,0)</f>
        <v>-5461</v>
      </c>
      <c r="D82" s="21">
        <f>IFERROR(Cash_Flow!F15,0)</f>
        <v>-4728</v>
      </c>
      <c r="E82" s="21">
        <f>IFERROR(Cash_Flow!G15,0)</f>
        <v>-6</v>
      </c>
      <c r="F82" s="21">
        <f>IFERROR(Cash_Flow!H15,0)</f>
        <v>-329</v>
      </c>
      <c r="G82" s="21">
        <f>IFERROR(Cash_Flow!I15,0)</f>
        <v>-130</v>
      </c>
      <c r="H82" s="21">
        <f>IFERROR(Cash_Flow!J15,0)</f>
        <v>-1439</v>
      </c>
      <c r="I82" s="21">
        <f>IFERROR(Cash_Flow!K15,0)</f>
        <v>-7530</v>
      </c>
      <c r="J82" s="21">
        <f>IFERROR(Cash_Flow!L15,0)</f>
        <v>-3008</v>
      </c>
      <c r="K82" s="21">
        <f>IFERROR(Cash_Flow!M15,0)</f>
        <v>-50</v>
      </c>
      <c r="L82" s="21">
        <f>IFERROR(Cash_Flow!N15,0)</f>
        <v>-5567</v>
      </c>
      <c r="M82" s="21">
        <f>IFERROR(Cash_Flow!O15,0)</f>
        <v>0</v>
      </c>
    </row>
    <row r="83" spans="2:13" outlineLevel="1" x14ac:dyDescent="0.3">
      <c r="B83" t="s">
        <v>106</v>
      </c>
      <c r="C83" s="21">
        <f>IFERROR(Cash_Flow!E16,0)</f>
        <v>42</v>
      </c>
      <c r="D83" s="21">
        <f>IFERROR(Cash_Flow!F16,0)</f>
        <v>89</v>
      </c>
      <c r="E83" s="21">
        <f>IFERROR(Cash_Flow!G16,0)</f>
        <v>1965</v>
      </c>
      <c r="F83" s="21">
        <f>IFERROR(Cash_Flow!H16,0)</f>
        <v>2381</v>
      </c>
      <c r="G83" s="21">
        <f>IFERROR(Cash_Flow!I16,0)</f>
        <v>5644</v>
      </c>
      <c r="H83" s="21">
        <f>IFERROR(Cash_Flow!J16,0)</f>
        <v>21</v>
      </c>
      <c r="I83" s="21">
        <f>IFERROR(Cash_Flow!K16,0)</f>
        <v>226</v>
      </c>
      <c r="J83" s="21">
        <f>IFERROR(Cash_Flow!L16,0)</f>
        <v>104</v>
      </c>
      <c r="K83" s="21">
        <f>IFERROR(Cash_Flow!M16,0)</f>
        <v>6895</v>
      </c>
      <c r="L83" s="21">
        <f>IFERROR(Cash_Flow!N16,0)</f>
        <v>10820</v>
      </c>
      <c r="M83" s="21">
        <f>IFERROR(Cash_Flow!O16,0)</f>
        <v>0</v>
      </c>
    </row>
    <row r="84" spans="2:13" outlineLevel="1" x14ac:dyDescent="0.3">
      <c r="B84" t="s">
        <v>107</v>
      </c>
      <c r="C84" s="21">
        <f>IFERROR(Cash_Flow!E17,0)</f>
        <v>698</v>
      </c>
      <c r="D84" s="21">
        <f>IFERROR(Cash_Flow!F17,0)</f>
        <v>731</v>
      </c>
      <c r="E84" s="21">
        <f>IFERROR(Cash_Flow!G17,0)</f>
        <v>638</v>
      </c>
      <c r="F84" s="21">
        <f>IFERROR(Cash_Flow!H17,0)</f>
        <v>690</v>
      </c>
      <c r="G84" s="21">
        <f>IFERROR(Cash_Flow!I17,0)</f>
        <v>761</v>
      </c>
      <c r="H84" s="21">
        <f>IFERROR(Cash_Flow!J17,0)</f>
        <v>1104</v>
      </c>
      <c r="I84" s="21">
        <f>IFERROR(Cash_Flow!K17,0)</f>
        <v>428</v>
      </c>
      <c r="J84" s="21">
        <f>IFERROR(Cash_Flow!L17,0)</f>
        <v>653</v>
      </c>
      <c r="K84" s="21">
        <f>IFERROR(Cash_Flow!M17,0)</f>
        <v>973</v>
      </c>
      <c r="L84" s="21">
        <f>IFERROR(Cash_Flow!N17,0)</f>
        <v>2493</v>
      </c>
      <c r="M84" s="21">
        <f>IFERROR(Cash_Flow!O17,0)</f>
        <v>0</v>
      </c>
    </row>
    <row r="85" spans="2:13" outlineLevel="1" x14ac:dyDescent="0.3">
      <c r="B85" t="s">
        <v>108</v>
      </c>
      <c r="C85" s="21">
        <f>IFERROR(Cash_Flow!E18,0)</f>
        <v>80</v>
      </c>
      <c r="D85" s="21">
        <f>IFERROR(Cash_Flow!F18,0)</f>
        <v>58</v>
      </c>
      <c r="E85" s="21">
        <f>IFERROR(Cash_Flow!G18,0)</f>
        <v>620</v>
      </c>
      <c r="F85" s="21">
        <f>IFERROR(Cash_Flow!H18,0)</f>
        <v>1797</v>
      </c>
      <c r="G85" s="21">
        <f>IFERROR(Cash_Flow!I18,0)</f>
        <v>232</v>
      </c>
      <c r="H85" s="21">
        <f>IFERROR(Cash_Flow!J18,0)</f>
        <v>21</v>
      </c>
      <c r="I85" s="21">
        <f>IFERROR(Cash_Flow!K18,0)</f>
        <v>18</v>
      </c>
      <c r="J85" s="21">
        <f>IFERROR(Cash_Flow!L18,0)</f>
        <v>32</v>
      </c>
      <c r="K85" s="21">
        <f>IFERROR(Cash_Flow!M18,0)</f>
        <v>46</v>
      </c>
      <c r="L85" s="21">
        <f>IFERROR(Cash_Flow!N18,0)</f>
        <v>96</v>
      </c>
      <c r="M85" s="21">
        <f>IFERROR(Cash_Flow!O18,0)</f>
        <v>0</v>
      </c>
    </row>
    <row r="86" spans="2:13" outlineLevel="1" x14ac:dyDescent="0.3">
      <c r="B86" t="s">
        <v>109</v>
      </c>
      <c r="C86" s="21">
        <f>IFERROR(Cash_Flow!E19,0)</f>
        <v>-160</v>
      </c>
      <c r="D86" s="21">
        <f>IFERROR(Cash_Flow!F19,0)</f>
        <v>0</v>
      </c>
      <c r="E86" s="21">
        <f>IFERROR(Cash_Flow!G19,0)</f>
        <v>-107</v>
      </c>
      <c r="F86" s="21">
        <f>IFERROR(Cash_Flow!H19,0)</f>
        <v>-4</v>
      </c>
      <c r="G86" s="21">
        <f>IFERROR(Cash_Flow!I19,0)</f>
        <v>-9</v>
      </c>
      <c r="H86" s="21">
        <f>IFERROR(Cash_Flow!J19,0)</f>
        <v>-606</v>
      </c>
      <c r="I86" s="21">
        <f>IFERROR(Cash_Flow!K19,0)</f>
        <v>-10</v>
      </c>
      <c r="J86" s="21">
        <f>IFERROR(Cash_Flow!L19,0)</f>
        <v>0</v>
      </c>
      <c r="K86" s="21">
        <f>IFERROR(Cash_Flow!M19,0)</f>
        <v>0</v>
      </c>
      <c r="L86" s="21">
        <f>IFERROR(Cash_Flow!N19,0)</f>
        <v>0</v>
      </c>
      <c r="M86" s="21">
        <f>IFERROR(Cash_Flow!O19,0)</f>
        <v>0</v>
      </c>
    </row>
    <row r="87" spans="2:13" outlineLevel="1" x14ac:dyDescent="0.3">
      <c r="B87" t="s">
        <v>110</v>
      </c>
      <c r="C87" s="21">
        <f>IFERROR(Cash_Flow!E20,0)</f>
        <v>0</v>
      </c>
      <c r="D87" s="21">
        <f>IFERROR(Cash_Flow!F20,0)</f>
        <v>0</v>
      </c>
      <c r="E87" s="21">
        <f>IFERROR(Cash_Flow!G20,0)</f>
        <v>0</v>
      </c>
      <c r="F87" s="21">
        <f>IFERROR(Cash_Flow!H20,0)</f>
        <v>14</v>
      </c>
      <c r="G87" s="21">
        <f>IFERROR(Cash_Flow!I20,0)</f>
        <v>533</v>
      </c>
      <c r="H87" s="21">
        <f>IFERROR(Cash_Flow!J20,0)</f>
        <v>0</v>
      </c>
      <c r="I87" s="21">
        <f>IFERROR(Cash_Flow!K20,0)</f>
        <v>0</v>
      </c>
      <c r="J87" s="21">
        <f>IFERROR(Cash_Flow!L20,0)</f>
        <v>0</v>
      </c>
      <c r="K87" s="21">
        <f>IFERROR(Cash_Flow!M20,0)</f>
        <v>19</v>
      </c>
      <c r="L87" s="21">
        <f>IFERROR(Cash_Flow!N20,0)</f>
        <v>108</v>
      </c>
      <c r="M87" s="21">
        <f>IFERROR(Cash_Flow!O20,0)</f>
        <v>0</v>
      </c>
    </row>
    <row r="88" spans="2:13" outlineLevel="1" x14ac:dyDescent="0.3">
      <c r="B88" t="s">
        <v>111</v>
      </c>
      <c r="C88" s="21">
        <f>IFERROR(Cash_Flow!E21,0)</f>
        <v>0</v>
      </c>
      <c r="D88" s="21">
        <f>IFERROR(Cash_Flow!F21,0)</f>
        <v>-111</v>
      </c>
      <c r="E88" s="21">
        <f>IFERROR(Cash_Flow!G21,0)</f>
        <v>0</v>
      </c>
      <c r="F88" s="21">
        <f>IFERROR(Cash_Flow!H21,0)</f>
        <v>0</v>
      </c>
      <c r="G88" s="21">
        <f>IFERROR(Cash_Flow!I21,0)</f>
        <v>-8</v>
      </c>
      <c r="H88" s="21">
        <f>IFERROR(Cash_Flow!J21,0)</f>
        <v>-27</v>
      </c>
      <c r="I88" s="21">
        <f>IFERROR(Cash_Flow!K21,0)</f>
        <v>0</v>
      </c>
      <c r="J88" s="21">
        <f>IFERROR(Cash_Flow!L21,0)</f>
        <v>-98</v>
      </c>
      <c r="K88" s="21">
        <f>IFERROR(Cash_Flow!M21,0)</f>
        <v>0</v>
      </c>
      <c r="L88" s="21">
        <f>IFERROR(Cash_Flow!N21,0)</f>
        <v>0</v>
      </c>
      <c r="M88" s="21">
        <f>IFERROR(Cash_Flow!O21,0)</f>
        <v>0</v>
      </c>
    </row>
    <row r="89" spans="2:13" outlineLevel="1" x14ac:dyDescent="0.3">
      <c r="B89" t="s">
        <v>112</v>
      </c>
      <c r="C89" s="21">
        <f>IFERROR(Cash_Flow!E22,0)</f>
        <v>0</v>
      </c>
      <c r="D89" s="21">
        <f>IFERROR(Cash_Flow!F22,0)</f>
        <v>0</v>
      </c>
      <c r="E89" s="21">
        <f>IFERROR(Cash_Flow!G22,0)</f>
        <v>0</v>
      </c>
      <c r="F89" s="21">
        <f>IFERROR(Cash_Flow!H22,0)</f>
        <v>0</v>
      </c>
      <c r="G89" s="21">
        <f>IFERROR(Cash_Flow!I22,0)</f>
        <v>0</v>
      </c>
      <c r="H89" s="21">
        <f>IFERROR(Cash_Flow!J22,0)</f>
        <v>0</v>
      </c>
      <c r="I89" s="21">
        <f>IFERROR(Cash_Flow!K22,0)</f>
        <v>0</v>
      </c>
      <c r="J89" s="21">
        <f>IFERROR(Cash_Flow!L22,0)</f>
        <v>0</v>
      </c>
      <c r="K89" s="21">
        <f>IFERROR(Cash_Flow!M22,0)</f>
        <v>0</v>
      </c>
      <c r="L89" s="21">
        <f>IFERROR(Cash_Flow!N22,0)</f>
        <v>-24</v>
      </c>
      <c r="M89" s="21">
        <f>IFERROR(Cash_Flow!O22,0)</f>
        <v>0</v>
      </c>
    </row>
    <row r="90" spans="2:13" outlineLevel="1" x14ac:dyDescent="0.3">
      <c r="B90" t="s">
        <v>113</v>
      </c>
      <c r="C90" s="21">
        <f>IFERROR(Cash_Flow!E23,0)</f>
        <v>456</v>
      </c>
      <c r="D90" s="21">
        <f>IFERROR(Cash_Flow!F23,0)</f>
        <v>-1289</v>
      </c>
      <c r="E90" s="21">
        <f>IFERROR(Cash_Flow!G23,0)</f>
        <v>-26663</v>
      </c>
      <c r="F90" s="21">
        <f>IFERROR(Cash_Flow!H23,0)</f>
        <v>5360</v>
      </c>
      <c r="G90" s="21">
        <f>IFERROR(Cash_Flow!I23,0)</f>
        <v>7335</v>
      </c>
      <c r="H90" s="21">
        <f>IFERROR(Cash_Flow!J23,0)</f>
        <v>-2659</v>
      </c>
      <c r="I90" s="21">
        <f>IFERROR(Cash_Flow!K23,0)</f>
        <v>1051</v>
      </c>
      <c r="J90" s="21">
        <f>IFERROR(Cash_Flow!L23,0)</f>
        <v>12813</v>
      </c>
      <c r="K90" s="21">
        <f>IFERROR(Cash_Flow!M23,0)</f>
        <v>-4357</v>
      </c>
      <c r="L90" s="21">
        <f>IFERROR(Cash_Flow!N23,0)</f>
        <v>429</v>
      </c>
      <c r="M90" s="21">
        <f>IFERROR(Cash_Flow!O23,0)</f>
        <v>0</v>
      </c>
    </row>
    <row r="91" spans="2:13" outlineLevel="1" x14ac:dyDescent="0.3">
      <c r="B91" s="2" t="s">
        <v>126</v>
      </c>
      <c r="C91" s="21">
        <f>IFERROR(SUM(C80:C90),0)</f>
        <v>-36233</v>
      </c>
      <c r="D91" s="21">
        <f t="shared" ref="D91:M91" si="18">IFERROR(SUM(D80:D90),0)</f>
        <v>-36694</v>
      </c>
      <c r="E91" s="21">
        <f t="shared" si="18"/>
        <v>-39572</v>
      </c>
      <c r="F91" s="21">
        <f t="shared" si="18"/>
        <v>-25140</v>
      </c>
      <c r="G91" s="21">
        <f t="shared" si="18"/>
        <v>-20879</v>
      </c>
      <c r="H91" s="21">
        <f t="shared" si="18"/>
        <v>-33116</v>
      </c>
      <c r="I91" s="21">
        <f t="shared" si="18"/>
        <v>-25671</v>
      </c>
      <c r="J91" s="21">
        <f t="shared" si="18"/>
        <v>-4442</v>
      </c>
      <c r="K91" s="21">
        <f t="shared" si="18"/>
        <v>-15419</v>
      </c>
      <c r="L91" s="21">
        <f t="shared" si="18"/>
        <v>-22828</v>
      </c>
      <c r="M91" s="21">
        <f t="shared" si="18"/>
        <v>0</v>
      </c>
    </row>
    <row r="92" spans="2:13" outlineLevel="1" x14ac:dyDescent="0.3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2:13" outlineLevel="1" x14ac:dyDescent="0.3">
      <c r="B93" s="2" t="s">
        <v>127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</row>
    <row r="94" spans="2:13" outlineLevel="1" x14ac:dyDescent="0.3">
      <c r="B94" t="s">
        <v>115</v>
      </c>
      <c r="C94" s="21">
        <f>IFERROR(Cash_Flow!E25,0)</f>
        <v>0</v>
      </c>
      <c r="D94" s="21">
        <f>IFERROR(Cash_Flow!F25,0)</f>
        <v>7433</v>
      </c>
      <c r="E94" s="21">
        <f>IFERROR(Cash_Flow!G25,0)</f>
        <v>5</v>
      </c>
      <c r="F94" s="21">
        <f>IFERROR(Cash_Flow!H25,0)</f>
        <v>0</v>
      </c>
      <c r="G94" s="21">
        <f>IFERROR(Cash_Flow!I25,0)</f>
        <v>0</v>
      </c>
      <c r="H94" s="21">
        <f>IFERROR(Cash_Flow!J25,0)</f>
        <v>3889</v>
      </c>
      <c r="I94" s="21">
        <f>IFERROR(Cash_Flow!K25,0)</f>
        <v>2603</v>
      </c>
      <c r="J94" s="21">
        <f>IFERROR(Cash_Flow!L25,0)</f>
        <v>19</v>
      </c>
      <c r="K94" s="21">
        <f>IFERROR(Cash_Flow!M25,0)</f>
        <v>20</v>
      </c>
      <c r="L94" s="21">
        <f>IFERROR(Cash_Flow!N25,0)</f>
        <v>82</v>
      </c>
      <c r="M94" s="21">
        <f>IFERROR(Cash_Flow!O25,0)</f>
        <v>0</v>
      </c>
    </row>
    <row r="95" spans="2:13" outlineLevel="1" x14ac:dyDescent="0.3">
      <c r="B95" t="s">
        <v>116</v>
      </c>
      <c r="C95" s="21">
        <f>IFERROR(Cash_Flow!E26,0)</f>
        <v>-744</v>
      </c>
      <c r="D95" s="21">
        <f>IFERROR(Cash_Flow!F26,0)</f>
        <v>0</v>
      </c>
      <c r="E95" s="21">
        <f>IFERROR(Cash_Flow!G26,0)</f>
        <v>0</v>
      </c>
      <c r="F95" s="21">
        <f>IFERROR(Cash_Flow!H26,0)</f>
        <v>0</v>
      </c>
      <c r="G95" s="21">
        <f>IFERROR(Cash_Flow!I26,0)</f>
        <v>0</v>
      </c>
      <c r="H95" s="21">
        <f>IFERROR(Cash_Flow!J26,0)</f>
        <v>0</v>
      </c>
      <c r="I95" s="21">
        <f>IFERROR(Cash_Flow!K26,0)</f>
        <v>0</v>
      </c>
      <c r="J95" s="21">
        <f>IFERROR(Cash_Flow!L26,0)</f>
        <v>0</v>
      </c>
      <c r="K95" s="21">
        <f>IFERROR(Cash_Flow!M26,0)</f>
        <v>0</v>
      </c>
      <c r="L95" s="21">
        <f>IFERROR(Cash_Flow!N26,0)</f>
        <v>0</v>
      </c>
      <c r="M95" s="21">
        <f>IFERROR(Cash_Flow!O26,0)</f>
        <v>0</v>
      </c>
    </row>
    <row r="96" spans="2:13" outlineLevel="1" x14ac:dyDescent="0.3">
      <c r="B96" t="s">
        <v>117</v>
      </c>
      <c r="C96" s="21">
        <f>IFERROR(Cash_Flow!E27,0)</f>
        <v>36363</v>
      </c>
      <c r="D96" s="21">
        <f>IFERROR(Cash_Flow!F27,0)</f>
        <v>19519</v>
      </c>
      <c r="E96" s="21">
        <f>IFERROR(Cash_Flow!G27,0)</f>
        <v>33390</v>
      </c>
      <c r="F96" s="21">
        <f>IFERROR(Cash_Flow!H27,0)</f>
        <v>37482</v>
      </c>
      <c r="G96" s="21">
        <f>IFERROR(Cash_Flow!I27,0)</f>
        <v>51128</v>
      </c>
      <c r="H96" s="21">
        <f>IFERROR(Cash_Flow!J27,0)</f>
        <v>38297</v>
      </c>
      <c r="I96" s="21">
        <f>IFERROR(Cash_Flow!K27,0)</f>
        <v>46641</v>
      </c>
      <c r="J96" s="21">
        <f>IFERROR(Cash_Flow!L27,0)</f>
        <v>46578</v>
      </c>
      <c r="K96" s="21">
        <f>IFERROR(Cash_Flow!M27,0)</f>
        <v>43934</v>
      </c>
      <c r="L96" s="21">
        <f>IFERROR(Cash_Flow!N27,0)</f>
        <v>21824</v>
      </c>
      <c r="M96" s="21">
        <f>IFERROR(Cash_Flow!O27,0)</f>
        <v>0</v>
      </c>
    </row>
    <row r="97" spans="2:13" outlineLevel="1" x14ac:dyDescent="0.3">
      <c r="B97" t="s">
        <v>118</v>
      </c>
      <c r="C97" s="21">
        <f>IFERROR(Cash_Flow!E28,0)</f>
        <v>-23332</v>
      </c>
      <c r="D97" s="21">
        <f>IFERROR(Cash_Flow!F28,0)</f>
        <v>-24924</v>
      </c>
      <c r="E97" s="21">
        <f>IFERROR(Cash_Flow!G28,0)</f>
        <v>-21732</v>
      </c>
      <c r="F97" s="21">
        <f>IFERROR(Cash_Flow!H28,0)</f>
        <v>-29964</v>
      </c>
      <c r="G97" s="21">
        <f>IFERROR(Cash_Flow!I28,0)</f>
        <v>-35198</v>
      </c>
      <c r="H97" s="21">
        <f>IFERROR(Cash_Flow!J28,0)</f>
        <v>-29847</v>
      </c>
      <c r="I97" s="21">
        <f>IFERROR(Cash_Flow!K28,0)</f>
        <v>-29709</v>
      </c>
      <c r="J97" s="21">
        <f>IFERROR(Cash_Flow!L28,0)</f>
        <v>-42816</v>
      </c>
      <c r="K97" s="21">
        <f>IFERROR(Cash_Flow!M28,0)</f>
        <v>-62557</v>
      </c>
      <c r="L97" s="21">
        <f>IFERROR(Cash_Flow!N28,0)</f>
        <v>-50325</v>
      </c>
      <c r="M97" s="21">
        <f>IFERROR(Cash_Flow!O28,0)</f>
        <v>0</v>
      </c>
    </row>
    <row r="98" spans="2:13" outlineLevel="1" x14ac:dyDescent="0.3">
      <c r="B98" t="s">
        <v>119</v>
      </c>
      <c r="C98" s="21">
        <f>IFERROR(Cash_Flow!E29,0)</f>
        <v>-6307</v>
      </c>
      <c r="D98" s="21">
        <f>IFERROR(Cash_Flow!F29,0)</f>
        <v>-5716</v>
      </c>
      <c r="E98" s="21">
        <f>IFERROR(Cash_Flow!G29,0)</f>
        <v>-5336</v>
      </c>
      <c r="F98" s="21">
        <f>IFERROR(Cash_Flow!H29,0)</f>
        <v>-5411</v>
      </c>
      <c r="G98" s="21">
        <f>IFERROR(Cash_Flow!I29,0)</f>
        <v>-7005</v>
      </c>
      <c r="H98" s="21">
        <f>IFERROR(Cash_Flow!J29,0)</f>
        <v>-7518</v>
      </c>
      <c r="I98" s="21">
        <f>IFERROR(Cash_Flow!K29,0)</f>
        <v>-8123</v>
      </c>
      <c r="J98" s="21">
        <f>IFERROR(Cash_Flow!L29,0)</f>
        <v>-9251</v>
      </c>
      <c r="K98" s="21">
        <f>IFERROR(Cash_Flow!M29,0)</f>
        <v>-9336</v>
      </c>
      <c r="L98" s="21">
        <f>IFERROR(Cash_Flow!N29,0)</f>
        <v>-9332</v>
      </c>
      <c r="M98" s="21">
        <f>IFERROR(Cash_Flow!O29,0)</f>
        <v>0</v>
      </c>
    </row>
    <row r="99" spans="2:13" outlineLevel="1" x14ac:dyDescent="0.3">
      <c r="B99" t="s">
        <v>120</v>
      </c>
      <c r="C99" s="21">
        <f>IFERROR(Cash_Flow!E30,0)</f>
        <v>-720</v>
      </c>
      <c r="D99" s="21">
        <f>IFERROR(Cash_Flow!F30,0)</f>
        <v>-108</v>
      </c>
      <c r="E99" s="21">
        <f>IFERROR(Cash_Flow!G30,0)</f>
        <v>-121</v>
      </c>
      <c r="F99" s="21">
        <f>IFERROR(Cash_Flow!H30,0)</f>
        <v>-96</v>
      </c>
      <c r="G99" s="21">
        <f>IFERROR(Cash_Flow!I30,0)</f>
        <v>-95</v>
      </c>
      <c r="H99" s="21">
        <f>IFERROR(Cash_Flow!J30,0)</f>
        <v>-57</v>
      </c>
      <c r="I99" s="21">
        <f>IFERROR(Cash_Flow!K30,0)</f>
        <v>-30</v>
      </c>
      <c r="J99" s="21">
        <f>IFERROR(Cash_Flow!L30,0)</f>
        <v>-100</v>
      </c>
      <c r="K99" s="21">
        <f>IFERROR(Cash_Flow!M30,0)</f>
        <v>-141</v>
      </c>
      <c r="L99" s="21">
        <f>IFERROR(Cash_Flow!N30,0)</f>
        <v>-289</v>
      </c>
      <c r="M99" s="21">
        <f>IFERROR(Cash_Flow!O30,0)</f>
        <v>0</v>
      </c>
    </row>
    <row r="100" spans="2:13" outlineLevel="1" x14ac:dyDescent="0.3">
      <c r="B100" t="s">
        <v>121</v>
      </c>
      <c r="C100" s="21">
        <f>IFERROR(Cash_Flow!E31,0)</f>
        <v>0</v>
      </c>
      <c r="D100" s="21">
        <f>IFERROR(Cash_Flow!F31,0)</f>
        <v>0</v>
      </c>
      <c r="E100" s="21">
        <f>IFERROR(Cash_Flow!G31,0)</f>
        <v>0</v>
      </c>
      <c r="F100" s="21">
        <f>IFERROR(Cash_Flow!H31,0)</f>
        <v>0</v>
      </c>
      <c r="G100" s="21">
        <f>IFERROR(Cash_Flow!I31,0)</f>
        <v>0</v>
      </c>
      <c r="H100" s="21">
        <f>IFERROR(Cash_Flow!J31,0)</f>
        <v>-1346</v>
      </c>
      <c r="I100" s="21">
        <f>IFERROR(Cash_Flow!K31,0)</f>
        <v>-1477</v>
      </c>
      <c r="J100" s="21">
        <f>IFERROR(Cash_Flow!L31,0)</f>
        <v>-1559</v>
      </c>
      <c r="K100" s="21">
        <f>IFERROR(Cash_Flow!M31,0)</f>
        <v>-1517</v>
      </c>
      <c r="L100" s="21">
        <f>IFERROR(Cash_Flow!N31,0)</f>
        <v>-3848</v>
      </c>
      <c r="M100" s="21">
        <f>IFERROR(Cash_Flow!O31,0)</f>
        <v>0</v>
      </c>
    </row>
    <row r="101" spans="2:13" outlineLevel="1" x14ac:dyDescent="0.3">
      <c r="B101" t="s">
        <v>122</v>
      </c>
      <c r="C101" s="21">
        <f>IFERROR(Cash_Flow!E32,0)</f>
        <v>-57</v>
      </c>
      <c r="D101" s="21">
        <f>IFERROR(Cash_Flow!F32,0)</f>
        <v>0</v>
      </c>
      <c r="E101" s="21">
        <f>IFERROR(Cash_Flow!G32,0)</f>
        <v>0</v>
      </c>
      <c r="F101" s="21">
        <f>IFERROR(Cash_Flow!H32,0)</f>
        <v>0</v>
      </c>
      <c r="G101" s="21">
        <f>IFERROR(Cash_Flow!I32,0)</f>
        <v>0</v>
      </c>
      <c r="H101" s="21">
        <f>IFERROR(Cash_Flow!J32,0)</f>
        <v>-29</v>
      </c>
      <c r="I101" s="21">
        <f>IFERROR(Cash_Flow!K32,0)</f>
        <v>0</v>
      </c>
      <c r="J101" s="21">
        <f>IFERROR(Cash_Flow!L32,0)</f>
        <v>3750</v>
      </c>
      <c r="K101" s="21">
        <f>IFERROR(Cash_Flow!M32,0)</f>
        <v>3355</v>
      </c>
      <c r="L101" s="21">
        <f>IFERROR(Cash_Flow!N32,0)</f>
        <v>4884</v>
      </c>
      <c r="M101" s="21">
        <f>IFERROR(Cash_Flow!O32,0)</f>
        <v>0</v>
      </c>
    </row>
    <row r="102" spans="2:13" outlineLevel="1" x14ac:dyDescent="0.3">
      <c r="B102" s="2" t="s">
        <v>128</v>
      </c>
      <c r="C102" s="21">
        <f>IFERROR(SUM(C94:C101),0)</f>
        <v>5203</v>
      </c>
      <c r="D102" s="21">
        <f t="shared" ref="D102:M102" si="19">IFERROR(SUM(D94:D101),0)</f>
        <v>-3796</v>
      </c>
      <c r="E102" s="21">
        <f t="shared" si="19"/>
        <v>6206</v>
      </c>
      <c r="F102" s="21">
        <f t="shared" si="19"/>
        <v>2011</v>
      </c>
      <c r="G102" s="21">
        <f t="shared" si="19"/>
        <v>8830</v>
      </c>
      <c r="H102" s="21">
        <f t="shared" si="19"/>
        <v>3389</v>
      </c>
      <c r="I102" s="21">
        <f t="shared" si="19"/>
        <v>9905</v>
      </c>
      <c r="J102" s="21">
        <f t="shared" si="19"/>
        <v>-3379</v>
      </c>
      <c r="K102" s="21">
        <f t="shared" si="19"/>
        <v>-26242</v>
      </c>
      <c r="L102" s="21">
        <f t="shared" si="19"/>
        <v>-37004</v>
      </c>
      <c r="M102" s="21">
        <f t="shared" si="19"/>
        <v>0</v>
      </c>
    </row>
    <row r="103" spans="2:13" outlineLevel="1" x14ac:dyDescent="0.3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2:13" outlineLevel="1" x14ac:dyDescent="0.3">
      <c r="B104" s="2" t="s">
        <v>21</v>
      </c>
      <c r="C104" s="21">
        <f>IFERROR(SUM(C77,C91,C102),0)</f>
        <v>830</v>
      </c>
      <c r="D104" s="21">
        <f t="shared" ref="D104:M104" si="20">IFERROR(SUM(D77,D91,D102),0)</f>
        <v>-1278</v>
      </c>
      <c r="E104" s="21">
        <f t="shared" si="20"/>
        <v>88</v>
      </c>
      <c r="F104" s="21">
        <f t="shared" si="20"/>
        <v>-5706</v>
      </c>
      <c r="G104" s="21">
        <f t="shared" si="20"/>
        <v>-378</v>
      </c>
      <c r="H104" s="21">
        <f t="shared" si="20"/>
        <v>1971</v>
      </c>
      <c r="I104" s="21">
        <f t="shared" si="20"/>
        <v>13141</v>
      </c>
      <c r="J104" s="21">
        <f t="shared" si="20"/>
        <v>-4289</v>
      </c>
      <c r="K104" s="21">
        <f t="shared" si="20"/>
        <v>-9400</v>
      </c>
      <c r="L104" s="21">
        <f t="shared" si="20"/>
        <v>15408</v>
      </c>
      <c r="M104" s="21">
        <f t="shared" si="20"/>
        <v>0</v>
      </c>
    </row>
  </sheetData>
  <mergeCells count="1">
    <mergeCell ref="B2:M2"/>
  </mergeCells>
  <pageMargins left="0.7" right="0.7" top="0.75" bottom="0.75" header="0.3" footer="0.3"/>
  <ignoredErrors>
    <ignoredError sqref="M5 M8 C14:M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A543-8B50-4CB6-87DB-3195C4F7E0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11" activePane="bottomRight" state="frozen"/>
      <selection activeCell="C4" sqref="C4"/>
      <selection pane="topRight" activeCell="C4" sqref="C4"/>
      <selection pane="bottomLeft" activeCell="C4" sqref="C4"/>
      <selection pane="bottomRight" activeCell="D22" sqref="D22"/>
    </sheetView>
  </sheetViews>
  <sheetFormatPr defaultColWidth="8.77734375" defaultRowHeight="14.4" x14ac:dyDescent="0.3"/>
  <cols>
    <col min="1" max="1" width="27.6640625" style="3" bestFit="1" customWidth="1"/>
    <col min="2" max="11" width="13.44140625" style="3" bestFit="1" customWidth="1"/>
    <col min="12" max="16384" width="8.77734375" style="3"/>
  </cols>
  <sheetData>
    <row r="1" spans="1:11" s="1" customFormat="1" x14ac:dyDescent="0.3">
      <c r="A1" s="1" t="s">
        <v>0</v>
      </c>
      <c r="B1" s="1" t="s">
        <v>33</v>
      </c>
      <c r="E1" s="9" t="str">
        <f>IF(B2&lt;&gt;B3, "A NEW VERSION OF THE WORKSHEET IS AVAILABLE", "")</f>
        <v/>
      </c>
      <c r="F1" s="9"/>
      <c r="G1" s="9"/>
      <c r="H1" s="9"/>
      <c r="I1" s="9"/>
      <c r="J1" s="9"/>
      <c r="K1" s="9"/>
    </row>
    <row r="2" spans="1:11" x14ac:dyDescent="0.3">
      <c r="A2" s="1" t="s">
        <v>31</v>
      </c>
      <c r="B2" s="3">
        <v>2.1</v>
      </c>
      <c r="E2" s="10" t="s">
        <v>22</v>
      </c>
      <c r="F2" s="10"/>
      <c r="G2" s="10"/>
      <c r="H2" s="10"/>
      <c r="I2" s="10"/>
      <c r="J2" s="10"/>
      <c r="K2" s="10"/>
    </row>
    <row r="3" spans="1:11" x14ac:dyDescent="0.3">
      <c r="A3" s="1" t="s">
        <v>32</v>
      </c>
      <c r="B3" s="3">
        <v>2.1</v>
      </c>
    </row>
    <row r="4" spans="1:11" x14ac:dyDescent="0.3">
      <c r="A4" s="1"/>
    </row>
    <row r="5" spans="1:11" x14ac:dyDescent="0.3">
      <c r="A5" s="1" t="s">
        <v>34</v>
      </c>
    </row>
    <row r="6" spans="1:11" x14ac:dyDescent="0.3">
      <c r="A6" s="3" t="s">
        <v>28</v>
      </c>
      <c r="B6" s="3">
        <f>IF(B9&gt;0, B9/B8, 0)</f>
        <v>366.64907605017964</v>
      </c>
    </row>
    <row r="7" spans="1:11" x14ac:dyDescent="0.3">
      <c r="A7" s="3" t="s">
        <v>17</v>
      </c>
      <c r="B7">
        <v>2</v>
      </c>
    </row>
    <row r="8" spans="1:11" x14ac:dyDescent="0.3">
      <c r="A8" s="3" t="s">
        <v>29</v>
      </c>
      <c r="B8">
        <v>960.55</v>
      </c>
    </row>
    <row r="9" spans="1:11" x14ac:dyDescent="0.3">
      <c r="A9" s="3" t="s">
        <v>44</v>
      </c>
      <c r="B9">
        <v>352184.77</v>
      </c>
    </row>
    <row r="15" spans="1:11" x14ac:dyDescent="0.3">
      <c r="A15" s="1" t="s">
        <v>23</v>
      </c>
    </row>
    <row r="16" spans="1:11" s="7" customFormat="1" x14ac:dyDescent="0.3">
      <c r="A16" s="6" t="s">
        <v>24</v>
      </c>
      <c r="B16" s="5">
        <v>42094</v>
      </c>
      <c r="C16" s="5">
        <v>42460</v>
      </c>
      <c r="D16" s="5">
        <v>42825</v>
      </c>
      <c r="E16" s="5">
        <v>43190</v>
      </c>
      <c r="F16" s="5">
        <v>43555</v>
      </c>
      <c r="G16" s="5">
        <v>43921</v>
      </c>
      <c r="H16" s="5">
        <v>44286</v>
      </c>
      <c r="I16" s="5">
        <v>44651</v>
      </c>
      <c r="J16" s="5">
        <v>45016</v>
      </c>
      <c r="K16" s="5">
        <v>45382</v>
      </c>
    </row>
    <row r="17" spans="1:11" s="4" customFormat="1" x14ac:dyDescent="0.3">
      <c r="A17" s="4" t="s">
        <v>1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4" customFormat="1" x14ac:dyDescent="0.3">
      <c r="A18" s="3" t="s">
        <v>45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4" customFormat="1" x14ac:dyDescent="0.3">
      <c r="A19" s="3" t="s">
        <v>46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4" customFormat="1" x14ac:dyDescent="0.3">
      <c r="A20" s="3" t="s">
        <v>47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</row>
    <row r="21" spans="1:11" s="4" customFormat="1" x14ac:dyDescent="0.3">
      <c r="A21" s="3" t="s">
        <v>48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</row>
    <row r="22" spans="1:11" s="4" customFormat="1" x14ac:dyDescent="0.3">
      <c r="A22" s="3" t="s">
        <v>49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4" customFormat="1" x14ac:dyDescent="0.3">
      <c r="A23" s="3" t="s">
        <v>50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</row>
    <row r="24" spans="1:11" s="4" customFormat="1" x14ac:dyDescent="0.3">
      <c r="A24" s="3" t="s">
        <v>51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63147.09</v>
      </c>
    </row>
    <row r="25" spans="1:11" s="4" customFormat="1" x14ac:dyDescent="0.3">
      <c r="A25" s="4" t="s">
        <v>4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6327.59</v>
      </c>
      <c r="K25">
        <v>5672.66</v>
      </c>
    </row>
    <row r="26" spans="1:11" s="4" customFormat="1" x14ac:dyDescent="0.3">
      <c r="A26" s="4" t="s">
        <v>5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4" customFormat="1" x14ac:dyDescent="0.3">
      <c r="A27" s="4" t="s">
        <v>6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4" customFormat="1" x14ac:dyDescent="0.3">
      <c r="A28" s="4" t="s">
        <v>7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3057.55</v>
      </c>
      <c r="K28">
        <v>27955.11</v>
      </c>
    </row>
    <row r="29" spans="1:11" s="4" customFormat="1" x14ac:dyDescent="0.3">
      <c r="A29" s="4" t="s">
        <v>8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4" customFormat="1" x14ac:dyDescent="0.3">
      <c r="A30" s="4" t="s">
        <v>9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4" customFormat="1" x14ac:dyDescent="0.3">
      <c r="A31" s="4" t="s">
        <v>35</v>
      </c>
      <c r="C31">
        <v>67.92</v>
      </c>
      <c r="J31">
        <v>766.02</v>
      </c>
      <c r="K31">
        <v>1149.75</v>
      </c>
    </row>
    <row r="32" spans="1:11" s="4" customFormat="1" x14ac:dyDescent="0.3"/>
    <row r="33" spans="1:11" x14ac:dyDescent="0.3">
      <c r="A33" s="4"/>
    </row>
    <row r="34" spans="1:11" x14ac:dyDescent="0.3">
      <c r="A34" s="4"/>
    </row>
    <row r="35" spans="1:11" x14ac:dyDescent="0.3">
      <c r="A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  <row r="40" spans="1:11" x14ac:dyDescent="0.3">
      <c r="A40" s="1" t="s">
        <v>25</v>
      </c>
    </row>
    <row r="41" spans="1:11" s="7" customFormat="1" x14ac:dyDescent="0.3">
      <c r="A41" s="6" t="s">
        <v>24</v>
      </c>
      <c r="B41" s="5">
        <v>44561</v>
      </c>
      <c r="C41" s="5">
        <v>44651</v>
      </c>
      <c r="D41" s="5">
        <v>44742</v>
      </c>
      <c r="E41" s="5">
        <v>44834</v>
      </c>
      <c r="F41" s="5">
        <v>44926</v>
      </c>
      <c r="G41" s="5">
        <v>45016</v>
      </c>
      <c r="H41" s="5">
        <v>45107</v>
      </c>
      <c r="I41" s="5">
        <v>45199</v>
      </c>
      <c r="J41" s="5">
        <v>45291</v>
      </c>
      <c r="K41" s="5">
        <v>45382</v>
      </c>
    </row>
    <row r="42" spans="1:11" s="4" customFormat="1" x14ac:dyDescent="0.3">
      <c r="A42" s="4" t="s">
        <v>1</v>
      </c>
      <c r="B42">
        <v>72229.289999999994</v>
      </c>
      <c r="C42">
        <v>78439.06</v>
      </c>
      <c r="D42">
        <v>71934.66</v>
      </c>
      <c r="E42">
        <v>79611.37</v>
      </c>
      <c r="F42">
        <v>88488.59</v>
      </c>
      <c r="G42">
        <v>105932.35</v>
      </c>
      <c r="H42">
        <v>102236.08</v>
      </c>
      <c r="I42">
        <v>105128.24</v>
      </c>
      <c r="J42">
        <v>110577.14</v>
      </c>
      <c r="K42">
        <v>119986.31</v>
      </c>
    </row>
    <row r="43" spans="1:11" s="4" customFormat="1" x14ac:dyDescent="0.3">
      <c r="A43" s="4" t="s">
        <v>2</v>
      </c>
      <c r="B43">
        <v>65151.27</v>
      </c>
      <c r="C43">
        <v>70156.27</v>
      </c>
      <c r="D43">
        <v>69521.929999999993</v>
      </c>
      <c r="E43">
        <v>74039.06</v>
      </c>
      <c r="F43">
        <v>77668.350000000006</v>
      </c>
      <c r="G43">
        <v>92817.95</v>
      </c>
      <c r="H43">
        <v>89018.36</v>
      </c>
      <c r="I43">
        <v>91361.3</v>
      </c>
      <c r="J43">
        <v>95158.77</v>
      </c>
      <c r="K43">
        <v>102851</v>
      </c>
    </row>
    <row r="44" spans="1:11" s="4" customFormat="1" x14ac:dyDescent="0.3">
      <c r="A44" s="4" t="s">
        <v>4</v>
      </c>
      <c r="B44">
        <v>788.73</v>
      </c>
      <c r="C44">
        <v>188.74</v>
      </c>
      <c r="D44">
        <v>2380.98</v>
      </c>
      <c r="E44">
        <v>1351.14</v>
      </c>
      <c r="F44">
        <v>1129.98</v>
      </c>
      <c r="G44">
        <v>1452.86</v>
      </c>
      <c r="H44">
        <v>683.56</v>
      </c>
      <c r="I44">
        <v>1507.05</v>
      </c>
      <c r="J44">
        <v>1603.76</v>
      </c>
      <c r="K44">
        <v>1618.3</v>
      </c>
    </row>
    <row r="45" spans="1:11" s="4" customFormat="1" x14ac:dyDescent="0.3">
      <c r="A45" s="4" t="s">
        <v>5</v>
      </c>
      <c r="B45">
        <v>6078.13</v>
      </c>
      <c r="C45">
        <v>6432.11</v>
      </c>
      <c r="D45">
        <v>5841.04</v>
      </c>
      <c r="E45">
        <v>5897.34</v>
      </c>
      <c r="F45">
        <v>6071.78</v>
      </c>
      <c r="G45">
        <v>7050.2</v>
      </c>
      <c r="H45">
        <v>6633.18</v>
      </c>
      <c r="I45">
        <v>6636.42</v>
      </c>
      <c r="J45">
        <v>6850</v>
      </c>
      <c r="K45">
        <v>7150.53</v>
      </c>
    </row>
    <row r="46" spans="1:11" s="4" customFormat="1" x14ac:dyDescent="0.3">
      <c r="A46" s="4" t="s">
        <v>6</v>
      </c>
      <c r="B46">
        <v>2400.7399999999998</v>
      </c>
      <c r="C46">
        <v>2380.52</v>
      </c>
      <c r="D46">
        <v>2420.7199999999998</v>
      </c>
      <c r="E46">
        <v>2487.2600000000002</v>
      </c>
      <c r="F46">
        <v>2675.83</v>
      </c>
      <c r="G46">
        <v>2641.67</v>
      </c>
      <c r="H46">
        <v>2615.39</v>
      </c>
      <c r="I46">
        <v>2651.69</v>
      </c>
      <c r="J46">
        <v>2484.91</v>
      </c>
      <c r="K46">
        <v>2233.77</v>
      </c>
    </row>
    <row r="47" spans="1:11" s="4" customFormat="1" x14ac:dyDescent="0.3">
      <c r="A47" s="4" t="s">
        <v>7</v>
      </c>
      <c r="B47">
        <v>-612.12</v>
      </c>
      <c r="C47">
        <v>-341.1</v>
      </c>
      <c r="D47">
        <v>-3468.05</v>
      </c>
      <c r="E47">
        <v>-1461.15</v>
      </c>
      <c r="F47">
        <v>3202.61</v>
      </c>
      <c r="G47">
        <v>4875.3900000000003</v>
      </c>
      <c r="H47">
        <v>4652.71</v>
      </c>
      <c r="I47">
        <v>5985.88</v>
      </c>
      <c r="J47">
        <v>7687.22</v>
      </c>
      <c r="K47">
        <v>9369.31</v>
      </c>
    </row>
    <row r="48" spans="1:11" s="4" customFormat="1" x14ac:dyDescent="0.3">
      <c r="A48" s="4" t="s">
        <v>8</v>
      </c>
      <c r="B48">
        <v>726.05</v>
      </c>
      <c r="C48">
        <v>758.22</v>
      </c>
      <c r="D48">
        <v>1518.96</v>
      </c>
      <c r="E48">
        <v>-457.08</v>
      </c>
      <c r="F48">
        <v>262.83</v>
      </c>
      <c r="G48">
        <v>-620.65</v>
      </c>
      <c r="H48">
        <v>1563.01</v>
      </c>
      <c r="I48">
        <v>2202.84</v>
      </c>
      <c r="J48">
        <v>541.79</v>
      </c>
      <c r="K48">
        <v>-8159.28</v>
      </c>
    </row>
    <row r="49" spans="1:11" s="4" customFormat="1" x14ac:dyDescent="0.3">
      <c r="A49" s="4" t="s">
        <v>9</v>
      </c>
      <c r="B49">
        <v>-1516.14</v>
      </c>
      <c r="C49">
        <v>-1032.8399999999999</v>
      </c>
      <c r="D49">
        <v>-5006.6000000000004</v>
      </c>
      <c r="E49">
        <v>-944.61</v>
      </c>
      <c r="F49">
        <v>2957.71</v>
      </c>
      <c r="G49">
        <v>5407.79</v>
      </c>
      <c r="H49">
        <v>3202.8</v>
      </c>
      <c r="I49">
        <v>3764</v>
      </c>
      <c r="J49">
        <v>7025.11</v>
      </c>
      <c r="K49">
        <v>17407.18</v>
      </c>
    </row>
    <row r="50" spans="1:11" x14ac:dyDescent="0.3">
      <c r="A50" s="4" t="s">
        <v>3</v>
      </c>
      <c r="B50">
        <v>7078.02</v>
      </c>
      <c r="C50">
        <v>8282.7900000000009</v>
      </c>
      <c r="D50">
        <v>2412.73</v>
      </c>
      <c r="E50">
        <v>5572.31</v>
      </c>
      <c r="F50">
        <v>10820.24</v>
      </c>
      <c r="G50">
        <v>13114.4</v>
      </c>
      <c r="H50">
        <v>13217.72</v>
      </c>
      <c r="I50">
        <v>13766.94</v>
      </c>
      <c r="J50">
        <v>15418.37</v>
      </c>
      <c r="K50">
        <v>17135.310000000001</v>
      </c>
    </row>
    <row r="51" spans="1:11" x14ac:dyDescent="0.3">
      <c r="A51" s="4"/>
    </row>
    <row r="52" spans="1:11" x14ac:dyDescent="0.3">
      <c r="A52" s="4"/>
    </row>
    <row r="53" spans="1:11" x14ac:dyDescent="0.3">
      <c r="A53" s="4"/>
    </row>
    <row r="54" spans="1:11" x14ac:dyDescent="0.3">
      <c r="A54" s="4"/>
    </row>
    <row r="55" spans="1:11" x14ac:dyDescent="0.3">
      <c r="A55" s="1" t="s">
        <v>26</v>
      </c>
    </row>
    <row r="56" spans="1:11" s="7" customFormat="1" x14ac:dyDescent="0.3">
      <c r="A56" s="6" t="s">
        <v>24</v>
      </c>
      <c r="B56" s="5">
        <v>42094</v>
      </c>
      <c r="C56" s="5">
        <v>42460</v>
      </c>
      <c r="D56" s="5">
        <v>42825</v>
      </c>
      <c r="E56" s="5">
        <v>43190</v>
      </c>
      <c r="F56" s="5">
        <v>43555</v>
      </c>
      <c r="G56" s="5">
        <v>43921</v>
      </c>
      <c r="H56" s="5">
        <v>44286</v>
      </c>
      <c r="I56" s="5">
        <v>44651</v>
      </c>
      <c r="J56" s="5">
        <v>45016</v>
      </c>
      <c r="K56" s="5">
        <v>45382</v>
      </c>
    </row>
    <row r="57" spans="1:11" x14ac:dyDescent="0.3">
      <c r="A57" s="4" t="s">
        <v>11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3">
      <c r="A58" s="4" t="s">
        <v>12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3">
      <c r="A59" s="4" t="s">
        <v>36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3">
      <c r="A60" s="4" t="s">
        <v>37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178483.44</v>
      </c>
    </row>
    <row r="61" spans="1:11" s="1" customFormat="1" x14ac:dyDescent="0.3">
      <c r="A61" s="1" t="s">
        <v>13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370663.96</v>
      </c>
    </row>
    <row r="62" spans="1:11" x14ac:dyDescent="0.3">
      <c r="A62" s="4" t="s">
        <v>14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146046.56</v>
      </c>
    </row>
    <row r="63" spans="1:11" x14ac:dyDescent="0.3">
      <c r="A63" s="4" t="s">
        <v>15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10937.33</v>
      </c>
    </row>
    <row r="64" spans="1:11" x14ac:dyDescent="0.3">
      <c r="A64" s="4" t="s">
        <v>16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3">
      <c r="A65" s="4" t="s">
        <v>38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190709</v>
      </c>
    </row>
    <row r="66" spans="1:11" s="1" customFormat="1" x14ac:dyDescent="0.3">
      <c r="A66" s="1" t="s">
        <v>13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370663.96</v>
      </c>
    </row>
    <row r="67" spans="1:11" s="4" customFormat="1" x14ac:dyDescent="0.3">
      <c r="A67" s="4" t="s">
        <v>43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3">
      <c r="A68" s="4" t="s">
        <v>30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3">
      <c r="A69" s="3" t="s">
        <v>52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3">
      <c r="A70" s="3" t="s">
        <v>39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</row>
    <row r="71" spans="1:11" x14ac:dyDescent="0.3">
      <c r="A71" s="3" t="s">
        <v>40</v>
      </c>
    </row>
    <row r="72" spans="1:11" x14ac:dyDescent="0.3">
      <c r="A72" s="3" t="s">
        <v>53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1" t="s">
        <v>27</v>
      </c>
    </row>
    <row r="81" spans="1:11" s="7" customFormat="1" x14ac:dyDescent="0.3">
      <c r="A81" s="6" t="s">
        <v>24</v>
      </c>
      <c r="B81" s="5">
        <v>42094</v>
      </c>
      <c r="C81" s="5">
        <v>42460</v>
      </c>
      <c r="D81" s="5">
        <v>42825</v>
      </c>
      <c r="E81" s="5">
        <v>43190</v>
      </c>
      <c r="F81" s="5">
        <v>43555</v>
      </c>
      <c r="G81" s="5">
        <v>43921</v>
      </c>
      <c r="H81" s="5">
        <v>44286</v>
      </c>
      <c r="I81" s="5">
        <v>44651</v>
      </c>
      <c r="J81" s="5">
        <v>45016</v>
      </c>
      <c r="K81" s="5">
        <v>45382</v>
      </c>
    </row>
    <row r="82" spans="1:11" s="1" customFormat="1" x14ac:dyDescent="0.3">
      <c r="A82" s="4" t="s">
        <v>18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4" customFormat="1" x14ac:dyDescent="0.3">
      <c r="A83" s="4" t="s">
        <v>19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-22828.09</v>
      </c>
    </row>
    <row r="84" spans="1:11" s="4" customFormat="1" x14ac:dyDescent="0.3">
      <c r="A84" s="4" t="s">
        <v>20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3">
      <c r="A85" s="4" t="s">
        <v>21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8081.28</v>
      </c>
    </row>
    <row r="86" spans="1:11" x14ac:dyDescent="0.3">
      <c r="A86" s="4"/>
    </row>
    <row r="87" spans="1:11" x14ac:dyDescent="0.3">
      <c r="A87" s="4"/>
    </row>
    <row r="88" spans="1:11" x14ac:dyDescent="0.3">
      <c r="A88" s="4"/>
    </row>
    <row r="89" spans="1:11" x14ac:dyDescent="0.3">
      <c r="A89" s="4"/>
    </row>
    <row r="90" spans="1:11" s="1" customFormat="1" x14ac:dyDescent="0.3">
      <c r="A90" s="1" t="s">
        <v>42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3">
      <c r="A92" s="1" t="s">
        <v>41</v>
      </c>
    </row>
    <row r="93" spans="1:11" x14ac:dyDescent="0.3">
      <c r="A93" s="3" t="s">
        <v>54</v>
      </c>
      <c r="B93" s="8">
        <v>288.74</v>
      </c>
      <c r="C93" s="8">
        <v>288.72000000000003</v>
      </c>
      <c r="D93" s="8">
        <v>288.73</v>
      </c>
      <c r="E93" s="8">
        <v>288.73</v>
      </c>
      <c r="F93" s="8">
        <v>288.73</v>
      </c>
      <c r="G93" s="8">
        <v>308.89999999999998</v>
      </c>
      <c r="H93" s="8">
        <v>332.03</v>
      </c>
      <c r="I93" s="8">
        <v>332.07</v>
      </c>
      <c r="J93" s="8">
        <v>332.13</v>
      </c>
      <c r="K93" s="8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D3B9-567F-4110-BD77-7E394C9B4D20}">
  <dimension ref="B2:N33"/>
  <sheetViews>
    <sheetView workbookViewId="0">
      <selection activeCell="I27" sqref="I27"/>
    </sheetView>
  </sheetViews>
  <sheetFormatPr defaultRowHeight="14.4" x14ac:dyDescent="0.3"/>
  <cols>
    <col min="2" max="2" width="25.77734375" bestFit="1" customWidth="1"/>
  </cols>
  <sheetData>
    <row r="2" spans="2:14" x14ac:dyDescent="0.3">
      <c r="C2" s="11">
        <v>41334</v>
      </c>
      <c r="D2" s="11">
        <v>41699</v>
      </c>
      <c r="E2" s="11">
        <v>42064</v>
      </c>
      <c r="F2" s="11">
        <v>42430</v>
      </c>
      <c r="G2" s="11">
        <v>42795</v>
      </c>
      <c r="H2" s="11">
        <v>43160</v>
      </c>
      <c r="I2" s="11">
        <v>43525</v>
      </c>
      <c r="J2" s="11">
        <v>43891</v>
      </c>
      <c r="K2" s="11">
        <v>44256</v>
      </c>
      <c r="L2" s="11">
        <v>44621</v>
      </c>
      <c r="M2" s="11">
        <v>44986</v>
      </c>
      <c r="N2" s="11">
        <v>45352</v>
      </c>
    </row>
    <row r="3" spans="2:14" x14ac:dyDescent="0.3">
      <c r="B3" t="s">
        <v>95</v>
      </c>
      <c r="C3" s="27">
        <v>22163</v>
      </c>
      <c r="D3" s="27">
        <v>36151</v>
      </c>
      <c r="E3" s="27">
        <v>35531</v>
      </c>
      <c r="F3" s="27">
        <v>37900</v>
      </c>
      <c r="G3" s="27">
        <v>30199</v>
      </c>
      <c r="H3" s="27">
        <v>23857</v>
      </c>
      <c r="I3" s="27">
        <v>18891</v>
      </c>
      <c r="J3" s="27">
        <v>26633</v>
      </c>
      <c r="K3" s="27">
        <v>29001</v>
      </c>
      <c r="L3" s="27">
        <v>14283</v>
      </c>
      <c r="M3" s="27">
        <v>35388</v>
      </c>
      <c r="N3" s="27">
        <v>67915</v>
      </c>
    </row>
    <row r="4" spans="2:14" x14ac:dyDescent="0.3">
      <c r="B4" t="s">
        <v>96</v>
      </c>
      <c r="C4" s="27">
        <v>24406</v>
      </c>
      <c r="D4" s="27">
        <v>36303</v>
      </c>
      <c r="E4" s="27">
        <v>43397</v>
      </c>
      <c r="F4" s="27">
        <v>38626</v>
      </c>
      <c r="G4" s="27">
        <v>28840</v>
      </c>
      <c r="H4" s="27">
        <v>33312</v>
      </c>
      <c r="I4" s="27">
        <v>28771</v>
      </c>
      <c r="J4" s="27">
        <v>23352</v>
      </c>
      <c r="K4" s="27">
        <v>31198</v>
      </c>
      <c r="L4" s="27">
        <v>26943</v>
      </c>
      <c r="M4" s="27">
        <v>41694</v>
      </c>
      <c r="N4" s="27">
        <v>65106</v>
      </c>
    </row>
    <row r="5" spans="2:14" x14ac:dyDescent="0.3">
      <c r="B5" t="s">
        <v>43</v>
      </c>
      <c r="C5" s="27">
        <v>-5177</v>
      </c>
      <c r="D5">
        <v>445</v>
      </c>
      <c r="E5" s="27">
        <v>-3179</v>
      </c>
      <c r="F5" s="27">
        <v>-2223</v>
      </c>
      <c r="G5" s="27">
        <v>-4152</v>
      </c>
      <c r="H5" s="27">
        <v>-10688</v>
      </c>
      <c r="I5" s="27">
        <v>-9109</v>
      </c>
      <c r="J5" s="27">
        <v>9950</v>
      </c>
      <c r="K5" s="27">
        <v>-5505</v>
      </c>
      <c r="L5">
        <v>185</v>
      </c>
      <c r="M5" s="27">
        <v>-2213</v>
      </c>
      <c r="N5" s="27">
        <v>-1151</v>
      </c>
    </row>
    <row r="6" spans="2:14" x14ac:dyDescent="0.3">
      <c r="B6" t="s">
        <v>30</v>
      </c>
      <c r="C6" s="27">
        <v>-2656</v>
      </c>
      <c r="D6" s="27">
        <v>-2853</v>
      </c>
      <c r="E6" s="27">
        <v>-3692</v>
      </c>
      <c r="F6" s="27">
        <v>-5743</v>
      </c>
      <c r="G6" s="27">
        <v>-6621</v>
      </c>
      <c r="H6" s="27">
        <v>-3560</v>
      </c>
      <c r="I6" s="27">
        <v>2069</v>
      </c>
      <c r="J6" s="27">
        <v>2326</v>
      </c>
      <c r="K6" s="27">
        <v>3814</v>
      </c>
      <c r="L6">
        <v>472</v>
      </c>
      <c r="M6" s="27">
        <v>-5665</v>
      </c>
      <c r="N6" s="27">
        <v>-7265</v>
      </c>
    </row>
    <row r="7" spans="2:14" x14ac:dyDescent="0.3">
      <c r="B7" t="s">
        <v>97</v>
      </c>
      <c r="C7" s="27">
        <v>8132</v>
      </c>
      <c r="D7" s="27">
        <v>4694</v>
      </c>
      <c r="E7" s="27">
        <v>3598</v>
      </c>
      <c r="F7" s="27">
        <v>3947</v>
      </c>
      <c r="G7" s="27">
        <v>9301</v>
      </c>
      <c r="H7" s="27">
        <v>7320</v>
      </c>
      <c r="I7" s="27">
        <v>-4692</v>
      </c>
      <c r="J7" s="27">
        <v>-8085</v>
      </c>
      <c r="K7" s="27">
        <v>5748</v>
      </c>
      <c r="L7" s="27">
        <v>-7012</v>
      </c>
      <c r="M7" s="27">
        <v>6945</v>
      </c>
      <c r="N7" s="27">
        <v>13706</v>
      </c>
    </row>
    <row r="8" spans="2:14" x14ac:dyDescent="0.3">
      <c r="B8" t="s">
        <v>98</v>
      </c>
      <c r="C8">
        <v>0</v>
      </c>
      <c r="D8">
        <v>0</v>
      </c>
      <c r="E8">
        <v>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7">
        <v>-3083</v>
      </c>
    </row>
    <row r="9" spans="2:14" x14ac:dyDescent="0.3">
      <c r="B9" t="s">
        <v>99</v>
      </c>
      <c r="C9">
        <v>-303</v>
      </c>
      <c r="D9" s="27">
        <v>1870</v>
      </c>
      <c r="E9">
        <v>-398</v>
      </c>
      <c r="F9" s="27">
        <v>5852</v>
      </c>
      <c r="G9" s="27">
        <v>4727</v>
      </c>
      <c r="H9">
        <v>494</v>
      </c>
      <c r="I9" s="27">
        <v>4512</v>
      </c>
      <c r="J9">
        <v>875</v>
      </c>
      <c r="K9" s="27">
        <v>-4150</v>
      </c>
      <c r="L9" s="27">
        <v>-4396</v>
      </c>
      <c r="M9" s="27">
        <v>-2194</v>
      </c>
      <c r="N9" s="27">
        <v>5118</v>
      </c>
    </row>
    <row r="10" spans="2:14" x14ac:dyDescent="0.3">
      <c r="B10" t="s">
        <v>100</v>
      </c>
      <c r="C10">
        <v>-3</v>
      </c>
      <c r="D10" s="27">
        <v>4157</v>
      </c>
      <c r="E10" s="27">
        <v>-3672</v>
      </c>
      <c r="F10" s="27">
        <v>1313</v>
      </c>
      <c r="G10" s="27">
        <v>3254</v>
      </c>
      <c r="H10" s="27">
        <v>-6434</v>
      </c>
      <c r="I10" s="27">
        <v>-7221</v>
      </c>
      <c r="J10" s="27">
        <v>5065</v>
      </c>
      <c r="K10">
        <v>-93</v>
      </c>
      <c r="L10" s="27">
        <v>-10750</v>
      </c>
      <c r="M10" s="27">
        <v>-3127</v>
      </c>
      <c r="N10" s="27">
        <v>7325</v>
      </c>
    </row>
    <row r="11" spans="2:14" x14ac:dyDescent="0.3">
      <c r="B11" t="s">
        <v>101</v>
      </c>
      <c r="C11" s="27">
        <v>-2240</v>
      </c>
      <c r="D11" s="27">
        <v>-4308</v>
      </c>
      <c r="E11" s="27">
        <v>-4194</v>
      </c>
      <c r="F11" s="27">
        <v>-2040</v>
      </c>
      <c r="G11" s="27">
        <v>-1895</v>
      </c>
      <c r="H11" s="27">
        <v>-3021</v>
      </c>
      <c r="I11" s="27">
        <v>-2659</v>
      </c>
      <c r="J11" s="27">
        <v>-1785</v>
      </c>
      <c r="K11" s="27">
        <v>-2105</v>
      </c>
      <c r="L11" s="27">
        <v>-1910</v>
      </c>
      <c r="M11" s="27">
        <v>-3179</v>
      </c>
      <c r="N11" s="27">
        <v>-4516</v>
      </c>
    </row>
    <row r="12" spans="2:14" x14ac:dyDescent="0.3">
      <c r="B12" t="s">
        <v>102</v>
      </c>
      <c r="C12" s="27">
        <v>-22969</v>
      </c>
      <c r="D12" s="27">
        <v>-27991</v>
      </c>
      <c r="E12" s="27">
        <v>-36232</v>
      </c>
      <c r="F12" s="27">
        <v>-36694</v>
      </c>
      <c r="G12" s="27">
        <v>-39571</v>
      </c>
      <c r="H12" s="27">
        <v>-25139</v>
      </c>
      <c r="I12" s="27">
        <v>-20878</v>
      </c>
      <c r="J12" s="27">
        <v>-33115</v>
      </c>
      <c r="K12" s="27">
        <v>-25672</v>
      </c>
      <c r="L12" s="27">
        <v>-4444</v>
      </c>
      <c r="M12" s="27">
        <v>-15417</v>
      </c>
      <c r="N12" s="27">
        <v>-22828</v>
      </c>
    </row>
    <row r="13" spans="2:14" x14ac:dyDescent="0.3">
      <c r="B13" t="s">
        <v>103</v>
      </c>
      <c r="C13" s="27">
        <v>-18863</v>
      </c>
      <c r="D13" s="27">
        <v>-26975</v>
      </c>
      <c r="E13" s="27">
        <v>-31962</v>
      </c>
      <c r="F13" s="27">
        <v>-31503</v>
      </c>
      <c r="G13" s="27">
        <v>-16072</v>
      </c>
      <c r="H13" s="27">
        <v>-35079</v>
      </c>
      <c r="I13" s="27">
        <v>-35304</v>
      </c>
      <c r="J13" s="27">
        <v>-29702</v>
      </c>
      <c r="K13" s="27">
        <v>-20205</v>
      </c>
      <c r="L13" s="27">
        <v>-15168</v>
      </c>
      <c r="M13" s="27">
        <v>-19230</v>
      </c>
      <c r="N13" s="27">
        <v>-31414</v>
      </c>
    </row>
    <row r="14" spans="2:14" x14ac:dyDescent="0.3">
      <c r="B14" t="s">
        <v>104</v>
      </c>
      <c r="C14">
        <v>37</v>
      </c>
      <c r="D14">
        <v>50</v>
      </c>
      <c r="E14">
        <v>74</v>
      </c>
      <c r="F14">
        <v>59</v>
      </c>
      <c r="G14">
        <v>53</v>
      </c>
      <c r="H14">
        <v>30</v>
      </c>
      <c r="I14">
        <v>67</v>
      </c>
      <c r="J14">
        <v>171</v>
      </c>
      <c r="K14">
        <v>351</v>
      </c>
      <c r="L14">
        <v>230</v>
      </c>
      <c r="M14">
        <v>285</v>
      </c>
      <c r="N14">
        <v>231</v>
      </c>
    </row>
    <row r="15" spans="2:14" x14ac:dyDescent="0.3">
      <c r="B15" t="s">
        <v>105</v>
      </c>
      <c r="C15">
        <v>73</v>
      </c>
      <c r="D15">
        <v>-429</v>
      </c>
      <c r="E15" s="27">
        <v>-5461</v>
      </c>
      <c r="F15" s="27">
        <v>-4728</v>
      </c>
      <c r="G15">
        <v>-6</v>
      </c>
      <c r="H15">
        <v>-329</v>
      </c>
      <c r="I15">
        <v>-130</v>
      </c>
      <c r="J15" s="27">
        <v>-1439</v>
      </c>
      <c r="K15" s="27">
        <v>-7530</v>
      </c>
      <c r="L15" s="27">
        <v>-3008</v>
      </c>
      <c r="M15">
        <v>-50</v>
      </c>
      <c r="N15" s="27">
        <v>-5567</v>
      </c>
    </row>
    <row r="16" spans="2:14" x14ac:dyDescent="0.3">
      <c r="B16" t="s">
        <v>106</v>
      </c>
      <c r="C16">
        <v>34</v>
      </c>
      <c r="D16">
        <v>4</v>
      </c>
      <c r="E16">
        <v>42</v>
      </c>
      <c r="F16">
        <v>89</v>
      </c>
      <c r="G16" s="27">
        <v>1965</v>
      </c>
      <c r="H16" s="27">
        <v>2381</v>
      </c>
      <c r="I16" s="27">
        <v>5644</v>
      </c>
      <c r="J16">
        <v>21</v>
      </c>
      <c r="K16">
        <v>226</v>
      </c>
      <c r="L16">
        <v>104</v>
      </c>
      <c r="M16" s="27">
        <v>6895</v>
      </c>
      <c r="N16" s="27">
        <v>10820</v>
      </c>
    </row>
    <row r="17" spans="2:14" x14ac:dyDescent="0.3">
      <c r="B17" t="s">
        <v>107</v>
      </c>
      <c r="C17">
        <v>713</v>
      </c>
      <c r="D17">
        <v>653</v>
      </c>
      <c r="E17">
        <v>698</v>
      </c>
      <c r="F17">
        <v>731</v>
      </c>
      <c r="G17">
        <v>638</v>
      </c>
      <c r="H17">
        <v>690</v>
      </c>
      <c r="I17">
        <v>761</v>
      </c>
      <c r="J17" s="27">
        <v>1104</v>
      </c>
      <c r="K17">
        <v>428</v>
      </c>
      <c r="L17">
        <v>653</v>
      </c>
      <c r="M17">
        <v>973</v>
      </c>
      <c r="N17" s="27">
        <v>2493</v>
      </c>
    </row>
    <row r="18" spans="2:14" x14ac:dyDescent="0.3">
      <c r="B18" t="s">
        <v>108</v>
      </c>
      <c r="C18">
        <v>95</v>
      </c>
      <c r="D18">
        <v>40</v>
      </c>
      <c r="E18">
        <v>80</v>
      </c>
      <c r="F18">
        <v>58</v>
      </c>
      <c r="G18">
        <v>620</v>
      </c>
      <c r="H18" s="27">
        <v>1797</v>
      </c>
      <c r="I18">
        <v>232</v>
      </c>
      <c r="J18">
        <v>21</v>
      </c>
      <c r="K18">
        <v>18</v>
      </c>
      <c r="L18">
        <v>32</v>
      </c>
      <c r="M18">
        <v>46</v>
      </c>
      <c r="N18">
        <v>96</v>
      </c>
    </row>
    <row r="19" spans="2:14" x14ac:dyDescent="0.3">
      <c r="B19" t="s">
        <v>109</v>
      </c>
      <c r="C19">
        <v>0</v>
      </c>
      <c r="D19">
        <v>0</v>
      </c>
      <c r="E19">
        <v>-160</v>
      </c>
      <c r="F19">
        <v>0</v>
      </c>
      <c r="G19">
        <v>-107</v>
      </c>
      <c r="H19">
        <v>-4</v>
      </c>
      <c r="I19">
        <v>-9</v>
      </c>
      <c r="J19">
        <v>-606</v>
      </c>
      <c r="K19">
        <v>-10</v>
      </c>
      <c r="L19">
        <v>0</v>
      </c>
      <c r="M19">
        <v>0</v>
      </c>
      <c r="N19">
        <v>0</v>
      </c>
    </row>
    <row r="20" spans="2:14" x14ac:dyDescent="0.3">
      <c r="B20" t="s">
        <v>110</v>
      </c>
      <c r="C20">
        <v>0</v>
      </c>
      <c r="D20">
        <v>0</v>
      </c>
      <c r="E20">
        <v>0</v>
      </c>
      <c r="F20">
        <v>0</v>
      </c>
      <c r="G20">
        <v>0</v>
      </c>
      <c r="H20">
        <v>14</v>
      </c>
      <c r="I20">
        <v>533</v>
      </c>
      <c r="J20">
        <v>0</v>
      </c>
      <c r="K20">
        <v>0</v>
      </c>
      <c r="L20">
        <v>0</v>
      </c>
      <c r="M20">
        <v>19</v>
      </c>
      <c r="N20">
        <v>108</v>
      </c>
    </row>
    <row r="21" spans="2:14" x14ac:dyDescent="0.3">
      <c r="B21" t="s">
        <v>111</v>
      </c>
      <c r="C21">
        <v>0</v>
      </c>
      <c r="D21">
        <v>-185</v>
      </c>
      <c r="E21">
        <v>0</v>
      </c>
      <c r="F21">
        <v>-111</v>
      </c>
      <c r="G21">
        <v>0</v>
      </c>
      <c r="H21">
        <v>0</v>
      </c>
      <c r="I21">
        <v>-8</v>
      </c>
      <c r="J21">
        <v>-27</v>
      </c>
      <c r="K21">
        <v>0</v>
      </c>
      <c r="L21">
        <v>-98</v>
      </c>
      <c r="M21">
        <v>0</v>
      </c>
      <c r="N21">
        <v>0</v>
      </c>
    </row>
    <row r="22" spans="2:14" x14ac:dyDescent="0.3">
      <c r="B22" t="s">
        <v>112</v>
      </c>
      <c r="C22">
        <v>45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-24</v>
      </c>
    </row>
    <row r="23" spans="2:14" x14ac:dyDescent="0.3">
      <c r="B23" t="s">
        <v>113</v>
      </c>
      <c r="C23" s="27">
        <v>-5103</v>
      </c>
      <c r="D23" s="27">
        <v>-1149</v>
      </c>
      <c r="E23">
        <v>456</v>
      </c>
      <c r="F23" s="27">
        <v>-1289</v>
      </c>
      <c r="G23" s="27">
        <v>-26663</v>
      </c>
      <c r="H23" s="27">
        <v>5360</v>
      </c>
      <c r="I23" s="27">
        <v>7335</v>
      </c>
      <c r="J23" s="27">
        <v>-2659</v>
      </c>
      <c r="K23" s="27">
        <v>1051</v>
      </c>
      <c r="L23" s="27">
        <v>12813</v>
      </c>
      <c r="M23" s="27">
        <v>-4357</v>
      </c>
      <c r="N23">
        <v>429</v>
      </c>
    </row>
    <row r="24" spans="2:14" x14ac:dyDescent="0.3">
      <c r="B24" t="s">
        <v>114</v>
      </c>
      <c r="C24" s="27">
        <v>-1692</v>
      </c>
      <c r="D24" s="27">
        <v>-3883</v>
      </c>
      <c r="E24" s="27">
        <v>5201</v>
      </c>
      <c r="F24" s="27">
        <v>-3795</v>
      </c>
      <c r="G24" s="27">
        <v>6205</v>
      </c>
      <c r="H24" s="27">
        <v>2012</v>
      </c>
      <c r="I24" s="27">
        <v>8830</v>
      </c>
      <c r="J24" s="27">
        <v>3390</v>
      </c>
      <c r="K24" s="27">
        <v>9904</v>
      </c>
      <c r="L24" s="27">
        <v>-3380</v>
      </c>
      <c r="M24" s="27">
        <v>-26243</v>
      </c>
      <c r="N24" s="27">
        <v>-37006</v>
      </c>
    </row>
    <row r="25" spans="2:14" x14ac:dyDescent="0.3">
      <c r="B25" t="s">
        <v>115</v>
      </c>
      <c r="C25">
        <v>1</v>
      </c>
      <c r="D25">
        <v>0</v>
      </c>
      <c r="E25">
        <v>0</v>
      </c>
      <c r="F25" s="27">
        <v>7433</v>
      </c>
      <c r="G25">
        <v>5</v>
      </c>
      <c r="H25">
        <v>0</v>
      </c>
      <c r="I25">
        <v>0</v>
      </c>
      <c r="J25" s="27">
        <v>3889</v>
      </c>
      <c r="K25" s="27">
        <v>2603</v>
      </c>
      <c r="L25">
        <v>19</v>
      </c>
      <c r="M25">
        <v>20</v>
      </c>
      <c r="N25">
        <v>82</v>
      </c>
    </row>
    <row r="26" spans="2:14" x14ac:dyDescent="0.3">
      <c r="B26" t="s">
        <v>116</v>
      </c>
      <c r="C26">
        <v>-97</v>
      </c>
      <c r="D26">
        <v>-658</v>
      </c>
      <c r="E26">
        <v>-744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3">
      <c r="B27" t="s">
        <v>117</v>
      </c>
      <c r="C27" s="27">
        <v>27863</v>
      </c>
      <c r="D27" s="27">
        <v>33258</v>
      </c>
      <c r="E27" s="27">
        <v>36363</v>
      </c>
      <c r="F27" s="27">
        <v>19519</v>
      </c>
      <c r="G27" s="27">
        <v>33390</v>
      </c>
      <c r="H27" s="27">
        <v>37482</v>
      </c>
      <c r="I27" s="27">
        <v>51128</v>
      </c>
      <c r="J27" s="27">
        <v>38297</v>
      </c>
      <c r="K27" s="27">
        <v>46641</v>
      </c>
      <c r="L27" s="27">
        <v>46578</v>
      </c>
      <c r="M27" s="27">
        <v>43934</v>
      </c>
      <c r="N27" s="27">
        <v>21824</v>
      </c>
    </row>
    <row r="28" spans="2:14" x14ac:dyDescent="0.3">
      <c r="B28" t="s">
        <v>118</v>
      </c>
      <c r="C28" s="27">
        <v>-20395</v>
      </c>
      <c r="D28" s="27">
        <v>-29141</v>
      </c>
      <c r="E28" s="27">
        <v>-23332</v>
      </c>
      <c r="F28" s="27">
        <v>-24924</v>
      </c>
      <c r="G28" s="27">
        <v>-21732</v>
      </c>
      <c r="H28" s="27">
        <v>-29964</v>
      </c>
      <c r="I28" s="27">
        <v>-35198</v>
      </c>
      <c r="J28" s="27">
        <v>-29847</v>
      </c>
      <c r="K28" s="27">
        <v>-29709</v>
      </c>
      <c r="L28" s="27">
        <v>-42816</v>
      </c>
      <c r="M28" s="27">
        <v>-62557</v>
      </c>
      <c r="N28" s="27">
        <v>-50325</v>
      </c>
    </row>
    <row r="29" spans="2:14" x14ac:dyDescent="0.3">
      <c r="B29" t="s">
        <v>119</v>
      </c>
      <c r="C29" s="27">
        <v>-4666</v>
      </c>
      <c r="D29" s="27">
        <v>-6171</v>
      </c>
      <c r="E29" s="27">
        <v>-6307</v>
      </c>
      <c r="F29" s="27">
        <v>-5716</v>
      </c>
      <c r="G29" s="27">
        <v>-5336</v>
      </c>
      <c r="H29" s="27">
        <v>-5411</v>
      </c>
      <c r="I29" s="27">
        <v>-7005</v>
      </c>
      <c r="J29" s="27">
        <v>-7518</v>
      </c>
      <c r="K29" s="27">
        <v>-8123</v>
      </c>
      <c r="L29" s="27">
        <v>-9251</v>
      </c>
      <c r="M29" s="27">
        <v>-9336</v>
      </c>
      <c r="N29" s="27">
        <v>-9332</v>
      </c>
    </row>
    <row r="30" spans="2:14" x14ac:dyDescent="0.3">
      <c r="B30" t="s">
        <v>120</v>
      </c>
      <c r="C30" s="27">
        <v>-1551</v>
      </c>
      <c r="D30">
        <v>-722</v>
      </c>
      <c r="E30">
        <v>-720</v>
      </c>
      <c r="F30">
        <v>-108</v>
      </c>
      <c r="G30">
        <v>-121</v>
      </c>
      <c r="H30">
        <v>-96</v>
      </c>
      <c r="I30">
        <v>-95</v>
      </c>
      <c r="J30">
        <v>-57</v>
      </c>
      <c r="K30">
        <v>-30</v>
      </c>
      <c r="L30">
        <v>-100</v>
      </c>
      <c r="M30">
        <v>-141</v>
      </c>
      <c r="N30">
        <v>-289</v>
      </c>
    </row>
    <row r="31" spans="2:14" x14ac:dyDescent="0.3">
      <c r="B31" t="s">
        <v>121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27">
        <v>-1346</v>
      </c>
      <c r="K31" s="27">
        <v>-1477</v>
      </c>
      <c r="L31" s="27">
        <v>-1559</v>
      </c>
      <c r="M31" s="27">
        <v>-1517</v>
      </c>
      <c r="N31" s="27">
        <v>-3848</v>
      </c>
    </row>
    <row r="32" spans="2:14" x14ac:dyDescent="0.3">
      <c r="B32" t="s">
        <v>122</v>
      </c>
      <c r="C32" s="27">
        <v>-2849</v>
      </c>
      <c r="D32">
        <v>-450</v>
      </c>
      <c r="E32">
        <v>-57</v>
      </c>
      <c r="F32">
        <v>0</v>
      </c>
      <c r="G32">
        <v>0</v>
      </c>
      <c r="H32">
        <v>0</v>
      </c>
      <c r="I32">
        <v>0</v>
      </c>
      <c r="J32">
        <v>-29</v>
      </c>
      <c r="K32">
        <v>0</v>
      </c>
      <c r="L32" s="27">
        <v>3750</v>
      </c>
      <c r="M32" s="27">
        <v>3355</v>
      </c>
      <c r="N32" s="27">
        <v>4884</v>
      </c>
    </row>
    <row r="33" spans="2:14" x14ac:dyDescent="0.3">
      <c r="B33" t="s">
        <v>21</v>
      </c>
      <c r="C33" s="27">
        <v>-2499</v>
      </c>
      <c r="D33" s="27">
        <v>4277</v>
      </c>
      <c r="E33" s="27">
        <v>4500</v>
      </c>
      <c r="F33" s="27">
        <v>-2589</v>
      </c>
      <c r="G33" s="27">
        <v>-3167</v>
      </c>
      <c r="H33">
        <v>730</v>
      </c>
      <c r="I33" s="27">
        <v>6843</v>
      </c>
      <c r="J33" s="27">
        <v>-3092</v>
      </c>
      <c r="K33" s="27">
        <v>13232</v>
      </c>
      <c r="L33" s="27">
        <v>6459</v>
      </c>
      <c r="M33" s="27">
        <v>-6272</v>
      </c>
      <c r="N33" s="27">
        <v>8081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 &gt;</vt:lpstr>
      <vt:lpstr>Historical</vt:lpstr>
      <vt:lpstr>Data&gt;</vt:lpstr>
      <vt:lpstr>Data Sheet</vt:lpstr>
      <vt:lpstr>Cash_Flow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Tuneer Das</cp:lastModifiedBy>
  <cp:lastPrinted>2012-12-06T18:14:13Z</cp:lastPrinted>
  <dcterms:created xsi:type="dcterms:W3CDTF">2012-08-17T09:55:37Z</dcterms:created>
  <dcterms:modified xsi:type="dcterms:W3CDTF">2024-05-27T11:50:06Z</dcterms:modified>
</cp:coreProperties>
</file>