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rim\OneDrive\바탕 화면\경영통계\"/>
    </mc:Choice>
  </mc:AlternateContent>
  <xr:revisionPtr revIDLastSave="0" documentId="13_ncr:1_{028E7622-0FFD-4641-A049-5191FEE85F02}" xr6:coauthVersionLast="47" xr6:coauthVersionMax="47" xr10:uidLastSave="{00000000-0000-0000-0000-000000000000}"/>
  <bookViews>
    <workbookView xWindow="-108" yWindow="-108" windowWidth="23256" windowHeight="12576" xr2:uid="{4711A6F8-B282-6846-9941-F27BAF542F23}"/>
  </bookViews>
  <sheets>
    <sheet name="이산형 분포" sheetId="2" r:id="rId1"/>
    <sheet name="연속형 분포" sheetId="3" r:id="rId2"/>
    <sheet name="Sheet2" sheetId="7" r:id="rId3"/>
    <sheet name="사분위수 구하기" sheetId="8" r:id="rId4"/>
    <sheet name="F분포 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" i="8" l="1"/>
  <c r="Q25" i="3" l="1"/>
  <c r="G34" i="3" l="1"/>
  <c r="G15" i="3"/>
  <c r="Q10" i="3"/>
  <c r="N11" i="5" l="1"/>
  <c r="N8" i="5"/>
  <c r="G3" i="8"/>
  <c r="C11" i="3" l="1"/>
  <c r="E22" i="5" l="1"/>
  <c r="E14" i="5"/>
  <c r="E9" i="5"/>
  <c r="U10" i="3"/>
  <c r="T10" i="3"/>
  <c r="L25" i="3"/>
  <c r="H11" i="3"/>
  <c r="H12" i="3"/>
  <c r="H13" i="3"/>
  <c r="H14" i="3"/>
  <c r="H15" i="3"/>
  <c r="H10" i="3"/>
  <c r="G10" i="3"/>
  <c r="G33" i="3"/>
  <c r="G32" i="3"/>
  <c r="G31" i="3"/>
  <c r="G30" i="3"/>
  <c r="G29" i="3"/>
  <c r="G28" i="3"/>
  <c r="G27" i="3"/>
  <c r="G26" i="3"/>
  <c r="G25" i="3"/>
  <c r="G14" i="3"/>
  <c r="G13" i="3"/>
  <c r="G12" i="3"/>
  <c r="G11" i="3"/>
  <c r="M10" i="3"/>
  <c r="L10" i="3"/>
  <c r="C26" i="3"/>
  <c r="C27" i="3"/>
  <c r="C28" i="3"/>
  <c r="C29" i="3"/>
  <c r="C30" i="3"/>
  <c r="C31" i="3"/>
  <c r="C32" i="3"/>
  <c r="C33" i="3"/>
  <c r="C34" i="3"/>
  <c r="C25" i="3"/>
  <c r="D10" i="3"/>
  <c r="C10" i="3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8" i="2"/>
  <c r="J8" i="2"/>
  <c r="D33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8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</calcChain>
</file>

<file path=xl/sharedStrings.xml><?xml version="1.0" encoding="utf-8"?>
<sst xmlns="http://schemas.openxmlformats.org/spreadsheetml/2006/main" count="125" uniqueCount="93">
  <si>
    <t>정규분포</t>
    <phoneticPr fontId="3" type="noConversion"/>
  </si>
  <si>
    <t>표준정규분포</t>
    <phoneticPr fontId="3" type="noConversion"/>
  </si>
  <si>
    <t>지수분포</t>
    <phoneticPr fontId="3" type="noConversion"/>
  </si>
  <si>
    <t>p</t>
    <phoneticPr fontId="3" type="noConversion"/>
  </si>
  <si>
    <t>n</t>
    <phoneticPr fontId="5" type="noConversion"/>
  </si>
  <si>
    <t>x</t>
    <phoneticPr fontId="5" type="noConversion"/>
  </si>
  <si>
    <t>P(X=x)</t>
    <phoneticPr fontId="5" type="noConversion"/>
  </si>
  <si>
    <r>
      <t>P(X</t>
    </r>
    <r>
      <rPr>
        <b/>
        <sz val="11"/>
        <color indexed="8"/>
        <rFont val="맑은 고딕"/>
        <family val="2"/>
        <charset val="129"/>
      </rPr>
      <t>≤</t>
    </r>
    <r>
      <rPr>
        <b/>
        <sz val="11"/>
        <color indexed="8"/>
        <rFont val="맑은 고딕"/>
        <family val="2"/>
        <charset val="129"/>
      </rPr>
      <t>x)</t>
    </r>
    <phoneticPr fontId="5" type="noConversion"/>
  </si>
  <si>
    <t>이항확률분포</t>
    <phoneticPr fontId="5" type="noConversion"/>
  </si>
  <si>
    <t>n</t>
    <phoneticPr fontId="3" type="noConversion"/>
  </si>
  <si>
    <t>X~Poisson(lambda)</t>
    <phoneticPr fontId="5" type="noConversion"/>
  </si>
  <si>
    <t>Lambda</t>
    <phoneticPr fontId="5" type="noConversion"/>
  </si>
  <si>
    <t>POISSON.DIST(x,lambda,FALSE or True)</t>
    <phoneticPr fontId="5" type="noConversion"/>
  </si>
  <si>
    <t>BINOM.DIST(x,n,p,FALSE or True)</t>
    <phoneticPr fontId="5" type="noConversion"/>
  </si>
  <si>
    <t>포아송 확률분포</t>
    <phoneticPr fontId="5" type="noConversion"/>
  </si>
  <si>
    <t>X~Normal</t>
    <phoneticPr fontId="3" type="noConversion"/>
  </si>
  <si>
    <t>X~Binomial(n, p)</t>
    <phoneticPr fontId="5" type="noConversion"/>
  </si>
  <si>
    <t>xbar</t>
    <phoneticPr fontId="5" type="noConversion"/>
  </si>
  <si>
    <t>SD</t>
    <phoneticPr fontId="5" type="noConversion"/>
  </si>
  <si>
    <t>NORM.DIST(x,xbar,SD,TRUE)</t>
    <phoneticPr fontId="5" type="noConversion"/>
  </si>
  <si>
    <t>Prob(X&lt;x)</t>
    <phoneticPr fontId="5" type="noConversion"/>
  </si>
  <si>
    <t>xbar = 평균</t>
    <phoneticPr fontId="3" type="noConversion"/>
  </si>
  <si>
    <t>SD = 표준편차</t>
    <phoneticPr fontId="3" type="noConversion"/>
  </si>
  <si>
    <t>Prob(X&gt;x)</t>
    <phoneticPr fontId="5" type="noConversion"/>
  </si>
  <si>
    <t>정규분포의 역추적</t>
    <phoneticPr fontId="3" type="noConversion"/>
  </si>
  <si>
    <r>
      <t>NORM.INV(prob,</t>
    </r>
    <r>
      <rPr>
        <sz val="11"/>
        <color indexed="12"/>
        <rFont val="Calibri"/>
        <family val="2"/>
      </rPr>
      <t>μ</t>
    </r>
    <r>
      <rPr>
        <sz val="11"/>
        <color indexed="12"/>
        <rFont val="맑은 고딕"/>
        <family val="2"/>
        <charset val="129"/>
      </rPr>
      <t>,</t>
    </r>
    <r>
      <rPr>
        <sz val="11"/>
        <color indexed="12"/>
        <rFont val="Calibri"/>
        <family val="2"/>
      </rPr>
      <t>δ</t>
    </r>
    <r>
      <rPr>
        <sz val="11"/>
        <color indexed="12"/>
        <rFont val="맑은 고딕"/>
        <family val="2"/>
        <charset val="129"/>
      </rPr>
      <t>)</t>
    </r>
    <phoneticPr fontId="5" type="noConversion"/>
  </si>
  <si>
    <t>Mean</t>
    <phoneticPr fontId="5" type="noConversion"/>
  </si>
  <si>
    <t>Mean = 평균</t>
    <phoneticPr fontId="3" type="noConversion"/>
  </si>
  <si>
    <t>T분포</t>
    <phoneticPr fontId="3" type="noConversion"/>
  </si>
  <si>
    <t>X~t(df)</t>
    <phoneticPr fontId="3" type="noConversion"/>
  </si>
  <si>
    <t>T.INV(prob, df)</t>
    <phoneticPr fontId="5" type="noConversion"/>
  </si>
  <si>
    <t>T.DIST(t,df,TRUE)</t>
    <phoneticPr fontId="5" type="noConversion"/>
  </si>
  <si>
    <t>df</t>
    <phoneticPr fontId="5" type="noConversion"/>
  </si>
  <si>
    <t>t</t>
    <phoneticPr fontId="5" type="noConversion"/>
  </si>
  <si>
    <t>Prob(T&lt;t)</t>
    <phoneticPr fontId="5" type="noConversion"/>
  </si>
  <si>
    <t>Prob(T&gt;t)</t>
    <phoneticPr fontId="5" type="noConversion"/>
  </si>
  <si>
    <t>df = 자유도</t>
    <phoneticPr fontId="3" type="noConversion"/>
  </si>
  <si>
    <t>NORM.S.DIST(z,TRUE)</t>
    <phoneticPr fontId="5" type="noConversion"/>
  </si>
  <si>
    <t>z</t>
    <phoneticPr fontId="5" type="noConversion"/>
  </si>
  <si>
    <t>prob(Z&lt;z)</t>
    <phoneticPr fontId="5" type="noConversion"/>
  </si>
  <si>
    <t>표준정규분포의 역추적</t>
    <phoneticPr fontId="3" type="noConversion"/>
  </si>
  <si>
    <t>NORM.S.INV(prob)</t>
    <phoneticPr fontId="5" type="noConversion"/>
  </si>
  <si>
    <t>Prob(Z&lt;z)</t>
    <phoneticPr fontId="5" type="noConversion"/>
  </si>
  <si>
    <t>Prob(Z&gt;z)</t>
    <phoneticPr fontId="5" type="noConversion"/>
  </si>
  <si>
    <t>T분포의 역추적</t>
    <phoneticPr fontId="3" type="noConversion"/>
  </si>
  <si>
    <r>
      <t>X~X</t>
    </r>
    <r>
      <rPr>
        <b/>
        <vertAlign val="superscript"/>
        <sz val="11"/>
        <color indexed="12"/>
        <rFont val="맑은 고딕"/>
        <family val="2"/>
        <charset val="129"/>
      </rPr>
      <t>2</t>
    </r>
    <r>
      <rPr>
        <b/>
        <sz val="11"/>
        <color indexed="12"/>
        <rFont val="맑은 고딕"/>
        <family val="2"/>
        <charset val="129"/>
      </rPr>
      <t>(df)</t>
    </r>
    <phoneticPr fontId="5" type="noConversion"/>
  </si>
  <si>
    <t>카이제곱분포</t>
    <phoneticPr fontId="5" type="noConversion"/>
  </si>
  <si>
    <t>CHISQ.DIST.RT(x,df)</t>
    <phoneticPr fontId="5" type="noConversion"/>
  </si>
  <si>
    <t>Prob(X2&gt;x)</t>
    <phoneticPr fontId="5" type="noConversion"/>
  </si>
  <si>
    <t>카이제곱분포의 역추적</t>
    <phoneticPr fontId="3" type="noConversion"/>
  </si>
  <si>
    <t>CHISQ.INV.RT(prob, df)</t>
    <phoneticPr fontId="5" type="noConversion"/>
  </si>
  <si>
    <t>EXPON.DIST([X],[LIMBDA],TRUE)</t>
    <phoneticPr fontId="5" type="noConversion"/>
  </si>
  <si>
    <t>LIMBDA</t>
    <phoneticPr fontId="5" type="noConversion"/>
  </si>
  <si>
    <t>X~F(df1, df2)</t>
    <phoneticPr fontId="5" type="noConversion"/>
  </si>
  <si>
    <t>F 분포</t>
    <phoneticPr fontId="5" type="noConversion"/>
  </si>
  <si>
    <t>F.DIST.RT(f,DF1,DF2)</t>
    <phoneticPr fontId="5" type="noConversion"/>
  </si>
  <si>
    <t>df1</t>
    <phoneticPr fontId="5" type="noConversion"/>
  </si>
  <si>
    <t>df2</t>
    <phoneticPr fontId="5" type="noConversion"/>
  </si>
  <si>
    <t>f</t>
    <phoneticPr fontId="5" type="noConversion"/>
  </si>
  <si>
    <t>p(F&gt;f)</t>
    <phoneticPr fontId="5" type="noConversion"/>
  </si>
  <si>
    <t>우측</t>
    <phoneticPr fontId="3" type="noConversion"/>
  </si>
  <si>
    <t>좌측</t>
    <phoneticPr fontId="3" type="noConversion"/>
  </si>
  <si>
    <t>F.DIST(f,DF1,DF2,TRUE)</t>
    <phoneticPr fontId="5" type="noConversion"/>
  </si>
  <si>
    <t>F분포의 역추적</t>
    <phoneticPr fontId="3" type="noConversion"/>
  </si>
  <si>
    <t>F.INV.RT(prob,df1,df2)</t>
    <phoneticPr fontId="5" type="noConversion"/>
  </si>
  <si>
    <t>오른쪽 꼬리의 확률값과 자유도를 입력하면 변수값을 출력함.</t>
    <phoneticPr fontId="3" type="noConversion"/>
  </si>
  <si>
    <t>적(1-a)로 계산</t>
    <phoneticPr fontId="3" type="noConversion"/>
  </si>
  <si>
    <t>x이상확률은 x-1로</t>
    <phoneticPr fontId="3" type="noConversion"/>
  </si>
  <si>
    <t>ex.5건이상= 1-{X(4}로</t>
    <phoneticPr fontId="3" type="noConversion"/>
  </si>
  <si>
    <t>사분위값</t>
    <phoneticPr fontId="3" type="noConversion"/>
  </si>
  <si>
    <t>자료 입력</t>
    <phoneticPr fontId="3" type="noConversion"/>
  </si>
  <si>
    <t>상관계수</t>
    <phoneticPr fontId="3" type="noConversion"/>
  </si>
  <si>
    <t>공분산</t>
    <phoneticPr fontId="3" type="noConversion"/>
  </si>
  <si>
    <t>신뢰구간 a/2 기각역 a</t>
    <phoneticPr fontId="3" type="noConversion"/>
  </si>
  <si>
    <t>단측검정 a</t>
    <phoneticPr fontId="3" type="noConversion"/>
  </si>
  <si>
    <t>양측검정 a/2</t>
    <phoneticPr fontId="3" type="noConversion"/>
  </si>
  <si>
    <t>!</t>
    <phoneticPr fontId="3" type="noConversion"/>
  </si>
  <si>
    <t>적1-a로</t>
    <phoneticPr fontId="3" type="noConversion"/>
  </si>
  <si>
    <t>p-는 1- 위값으로</t>
    <phoneticPr fontId="3" type="noConversion"/>
  </si>
  <si>
    <t>1-A로 계산..a=0.03이면 0.97로</t>
    <phoneticPr fontId="3" type="noConversion"/>
  </si>
  <si>
    <t>좌측이면 그대로</t>
    <phoneticPr fontId="3" type="noConversion"/>
  </si>
  <si>
    <t>우측이면</t>
    <phoneticPr fontId="3" type="noConversion"/>
  </si>
  <si>
    <t>p-=양측이면 두배</t>
    <phoneticPr fontId="3" type="noConversion"/>
  </si>
  <si>
    <t>등/이분산 검정때는 1-a/2 사용</t>
    <phoneticPr fontId="3" type="noConversion"/>
  </si>
  <si>
    <t>1-a로</t>
    <phoneticPr fontId="3" type="noConversion"/>
  </si>
  <si>
    <t>2종오류 구할때는 반대로.(우측검정일땐 좌측값으로)</t>
    <phoneticPr fontId="3" type="noConversion"/>
  </si>
  <si>
    <t>좌측일땐 작은거보다 작게, 우측일땐 큰거보다 크게 기각역 설정</t>
    <phoneticPr fontId="3" type="noConversion"/>
  </si>
  <si>
    <t>신뢰구간 a/2</t>
    <phoneticPr fontId="3" type="noConversion"/>
  </si>
  <si>
    <t>p- f검정때 두배!!</t>
    <phoneticPr fontId="3" type="noConversion"/>
  </si>
  <si>
    <t>와 A/2해서</t>
    <phoneticPr fontId="3" type="noConversion"/>
  </si>
  <si>
    <t>작은거보다 작 OR 큰거보다 큼 기각역 두개 설정</t>
    <phoneticPr fontId="3" type="noConversion"/>
  </si>
  <si>
    <t>모분산추론</t>
    <phoneticPr fontId="3" type="noConversion"/>
  </si>
  <si>
    <t>분산값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</si>
</sst>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"/>
    <numFmt numFmtId="177" formatCode="0.000000000000000_ "/>
    <numFmt numFmtId="178" formatCode="0.000"/>
  </numFmts>
  <fonts count="18" x14ac:knownFonts="1">
    <font>
      <sz val="12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FF"/>
      <name val="맑은 고딕"/>
      <family val="2"/>
      <charset val="129"/>
      <scheme val="minor"/>
    </font>
    <font>
      <sz val="8"/>
      <name val="맑은 고딕"/>
      <family val="2"/>
      <charset val="129"/>
    </font>
    <font>
      <b/>
      <sz val="11"/>
      <color rgb="FF0000CC"/>
      <name val="맑은 고딕"/>
      <family val="2"/>
      <charset val="129"/>
      <scheme val="minor"/>
    </font>
    <font>
      <sz val="11"/>
      <color rgb="FF0000CC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1"/>
      <color indexed="8"/>
      <name val="맑은 고딕"/>
      <family val="2"/>
      <charset val="129"/>
    </font>
    <font>
      <b/>
      <sz val="12"/>
      <color rgb="FF0000CD"/>
      <name val="맑은 고딕"/>
      <family val="2"/>
      <charset val="129"/>
      <scheme val="minor"/>
    </font>
    <font>
      <b/>
      <sz val="11"/>
      <color rgb="FF002060"/>
      <name val="맑은 고딕"/>
      <family val="2"/>
      <charset val="129"/>
      <scheme val="minor"/>
    </font>
    <font>
      <b/>
      <i/>
      <sz val="12"/>
      <color theme="1"/>
      <name val="맑은 고딕"/>
      <family val="2"/>
      <charset val="129"/>
      <scheme val="minor"/>
    </font>
    <font>
      <sz val="11"/>
      <color indexed="12"/>
      <name val="Calibri"/>
      <family val="2"/>
    </font>
    <font>
      <sz val="11"/>
      <color indexed="12"/>
      <name val="맑은 고딕"/>
      <family val="2"/>
      <charset val="129"/>
    </font>
    <font>
      <b/>
      <vertAlign val="superscript"/>
      <sz val="11"/>
      <color indexed="12"/>
      <name val="맑은 고딕"/>
      <family val="2"/>
      <charset val="129"/>
    </font>
    <font>
      <b/>
      <sz val="11"/>
      <color indexed="12"/>
      <name val="맑은 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>
      <alignment vertical="center"/>
    </xf>
    <xf numFmtId="176" fontId="8" fillId="0" borderId="0" xfId="0" applyNumberFormat="1" applyFont="1">
      <alignment vertical="center"/>
    </xf>
    <xf numFmtId="0" fontId="8" fillId="0" borderId="0" xfId="0" applyFont="1">
      <alignment vertical="center"/>
    </xf>
    <xf numFmtId="0" fontId="9" fillId="2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3" borderId="0" xfId="0" applyFill="1">
      <alignment vertical="center"/>
    </xf>
    <xf numFmtId="176" fontId="0" fillId="0" borderId="0" xfId="0" applyNumberFormat="1">
      <alignment vertical="center"/>
    </xf>
    <xf numFmtId="0" fontId="0" fillId="3" borderId="4" xfId="0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0" xfId="0" applyFill="1">
      <alignment vertical="center"/>
    </xf>
    <xf numFmtId="0" fontId="0" fillId="3" borderId="6" xfId="0" applyFill="1" applyBorder="1">
      <alignment vertical="center"/>
    </xf>
    <xf numFmtId="0" fontId="11" fillId="0" borderId="0" xfId="0" applyFont="1">
      <alignment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9" fillId="0" borderId="1" xfId="0" applyFont="1" applyBorder="1">
      <alignment vertical="center"/>
    </xf>
    <xf numFmtId="177" fontId="0" fillId="0" borderId="0" xfId="0" applyNumberFormat="1">
      <alignment vertical="center"/>
    </xf>
    <xf numFmtId="0" fontId="13" fillId="0" borderId="0" xfId="0" applyFont="1">
      <alignment vertical="center"/>
    </xf>
    <xf numFmtId="0" fontId="9" fillId="0" borderId="9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3" borderId="1" xfId="0" applyFont="1" applyFill="1" applyBorder="1">
      <alignment vertical="center"/>
    </xf>
    <xf numFmtId="0" fontId="0" fillId="3" borderId="0" xfId="0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1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0" borderId="5" xfId="0" applyFont="1" applyBorder="1">
      <alignment vertical="center"/>
    </xf>
    <xf numFmtId="176" fontId="7" fillId="0" borderId="0" xfId="0" applyNumberFormat="1" applyFont="1">
      <alignment vertical="center"/>
    </xf>
    <xf numFmtId="0" fontId="6" fillId="0" borderId="0" xfId="0" applyFont="1">
      <alignment vertical="center"/>
    </xf>
    <xf numFmtId="0" fontId="12" fillId="4" borderId="3" xfId="0" applyFont="1" applyFill="1" applyBorder="1">
      <alignment vertical="center"/>
    </xf>
    <xf numFmtId="1" fontId="0" fillId="4" borderId="0" xfId="0" applyNumberFormat="1" applyFill="1" applyAlignment="1">
      <alignment horizontal="center" vertical="center"/>
    </xf>
    <xf numFmtId="0" fontId="0" fillId="4" borderId="0" xfId="0" applyNumberFormat="1" applyFill="1" applyAlignment="1">
      <alignment horizontal="center" vertical="center"/>
    </xf>
    <xf numFmtId="0" fontId="0" fillId="4" borderId="0" xfId="0" applyFill="1">
      <alignment vertical="center"/>
    </xf>
    <xf numFmtId="0" fontId="0" fillId="4" borderId="10" xfId="0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2" fillId="4" borderId="3" xfId="0" applyFont="1" applyFill="1" applyBorder="1">
      <alignment vertical="center"/>
    </xf>
    <xf numFmtId="0" fontId="2" fillId="4" borderId="11" xfId="0" applyFont="1" applyFill="1" applyBorder="1">
      <alignment vertical="center"/>
    </xf>
    <xf numFmtId="0" fontId="0" fillId="4" borderId="3" xfId="0" applyFill="1" applyBorder="1">
      <alignment vertical="center"/>
    </xf>
    <xf numFmtId="1" fontId="2" fillId="4" borderId="3" xfId="0" applyNumberFormat="1" applyFont="1" applyFill="1" applyBorder="1" applyAlignment="1">
      <alignment horizontal="center" vertical="center"/>
    </xf>
    <xf numFmtId="178" fontId="0" fillId="4" borderId="0" xfId="0" applyNumberFormat="1" applyFill="1">
      <alignment vertical="center"/>
    </xf>
    <xf numFmtId="0" fontId="4" fillId="4" borderId="3" xfId="0" applyFont="1" applyFill="1" applyBorder="1">
      <alignment vertical="center"/>
    </xf>
    <xf numFmtId="0" fontId="0" fillId="0" borderId="12" xfId="0" applyFill="1" applyBorder="1" applyAlignment="1">
      <alignment vertical="center"/>
    </xf>
    <xf numFmtId="0" fontId="0" fillId="0" borderId="12" xfId="0" applyNumberFormat="1" applyFill="1" applyBorder="1" applyAlignment="1">
      <alignment vertical="center"/>
    </xf>
    <xf numFmtId="10" fontId="0" fillId="0" borderId="12" xfId="0" applyNumberFormat="1" applyFill="1" applyBorder="1" applyAlignment="1">
      <alignment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2" fontId="1" fillId="0" borderId="0" xfId="0" applyNumberFormat="1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3BEB8"/>
      <color rgb="FF0000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8E19C-8EEA-974D-A125-39C6FAE2ABA6}">
  <dimension ref="B3:K33"/>
  <sheetViews>
    <sheetView tabSelected="1" topLeftCell="A11" workbookViewId="0">
      <selection activeCell="F6" sqref="F6"/>
    </sheetView>
  </sheetViews>
  <sheetFormatPr defaultColWidth="10.90625" defaultRowHeight="19.2" x14ac:dyDescent="0.45"/>
  <sheetData>
    <row r="3" spans="2:11" x14ac:dyDescent="0.45">
      <c r="B3" s="1" t="s">
        <v>8</v>
      </c>
      <c r="C3" s="1"/>
      <c r="D3" s="1"/>
      <c r="E3" s="1"/>
      <c r="H3" s="1" t="s">
        <v>14</v>
      </c>
      <c r="I3" s="1"/>
      <c r="J3" s="1" t="s">
        <v>67</v>
      </c>
      <c r="K3" s="1"/>
    </row>
    <row r="4" spans="2:11" x14ac:dyDescent="0.45">
      <c r="B4" s="2" t="s">
        <v>16</v>
      </c>
      <c r="C4" s="1"/>
      <c r="D4" s="1"/>
      <c r="E4" s="1"/>
      <c r="H4" s="1" t="s">
        <v>10</v>
      </c>
      <c r="I4" s="1"/>
      <c r="J4" s="1" t="s">
        <v>68</v>
      </c>
      <c r="K4" s="1"/>
    </row>
    <row r="5" spans="2:11" ht="19.8" thickBot="1" x14ac:dyDescent="0.5">
      <c r="C5" s="3"/>
      <c r="D5" s="4"/>
      <c r="E5" s="4"/>
    </row>
    <row r="6" spans="2:11" ht="19.8" thickBot="1" x14ac:dyDescent="0.5">
      <c r="B6" s="5" t="s">
        <v>13</v>
      </c>
      <c r="C6" s="6"/>
      <c r="D6" s="7" t="s">
        <v>3</v>
      </c>
      <c r="E6" s="48">
        <v>0.7</v>
      </c>
      <c r="H6" s="6" t="s">
        <v>12</v>
      </c>
      <c r="I6" s="6"/>
      <c r="J6" s="6"/>
      <c r="K6" s="6"/>
    </row>
    <row r="7" spans="2:11" ht="19.8" thickBot="1" x14ac:dyDescent="0.5">
      <c r="B7" s="15" t="s">
        <v>4</v>
      </c>
      <c r="C7" s="9" t="s">
        <v>5</v>
      </c>
      <c r="D7" s="10" t="s">
        <v>6</v>
      </c>
      <c r="E7" s="14" t="s">
        <v>7</v>
      </c>
      <c r="H7" s="13" t="s">
        <v>11</v>
      </c>
      <c r="I7" s="8" t="s">
        <v>5</v>
      </c>
      <c r="J7" s="10" t="s">
        <v>6</v>
      </c>
      <c r="K7" s="10" t="s">
        <v>7</v>
      </c>
    </row>
    <row r="8" spans="2:11" ht="20.399999999999999" thickTop="1" thickBot="1" x14ac:dyDescent="0.5">
      <c r="B8" s="42">
        <v>4</v>
      </c>
      <c r="C8" s="11">
        <v>0</v>
      </c>
      <c r="D8" s="12">
        <f>_xlfn.BINOM.DIST($C8,$B$8,$E$6,FALSE)</f>
        <v>8.100000000000003E-3</v>
      </c>
      <c r="E8" s="12">
        <f>_xlfn.BINOM.DIST($C8,$B$8,$E$6,TRUE)</f>
        <v>8.100000000000003E-3</v>
      </c>
      <c r="H8" s="42">
        <v>4.2</v>
      </c>
      <c r="I8" s="11">
        <v>0</v>
      </c>
      <c r="J8" s="12">
        <f>_xlfn.POISSON.DIST($I8,$H$8,FALSE)</f>
        <v>1.4995576820477703E-2</v>
      </c>
      <c r="K8" s="12">
        <f>_xlfn.POISSON.DIST($I8,$H$8,TRUE)</f>
        <v>1.4995576820477703E-2</v>
      </c>
    </row>
    <row r="9" spans="2:11" x14ac:dyDescent="0.45">
      <c r="B9" s="16"/>
      <c r="C9" s="11">
        <v>1</v>
      </c>
      <c r="D9" s="12">
        <f t="shared" ref="D9:D33" si="0">_xlfn.BINOM.DIST(C9,$B$8,$E$6,FALSE)</f>
        <v>7.5600000000000056E-2</v>
      </c>
      <c r="E9" s="12">
        <f t="shared" ref="E9:E33" si="1">_xlfn.BINOM.DIST($C9,$B$8,$E$6,TRUE)</f>
        <v>8.3700000000000024E-2</v>
      </c>
      <c r="H9" s="16"/>
      <c r="I9" s="11">
        <v>1</v>
      </c>
      <c r="J9" s="12">
        <f t="shared" ref="J9:J33" si="2">_xlfn.POISSON.DIST(I9,$H$8,FALSE)</f>
        <v>6.2981422646006369E-2</v>
      </c>
      <c r="K9" s="12">
        <f t="shared" ref="K9:K33" si="3">_xlfn.POISSON.DIST($I9,$H$8,TRUE)</f>
        <v>7.7976999466484065E-2</v>
      </c>
    </row>
    <row r="10" spans="2:11" x14ac:dyDescent="0.45">
      <c r="B10" s="17"/>
      <c r="C10" s="18">
        <v>2</v>
      </c>
      <c r="D10" s="12">
        <f t="shared" si="0"/>
        <v>0.2646</v>
      </c>
      <c r="E10" s="12">
        <f t="shared" si="1"/>
        <v>0.34830000000000005</v>
      </c>
      <c r="H10" s="16"/>
      <c r="I10" s="11">
        <v>2</v>
      </c>
      <c r="J10" s="12">
        <f t="shared" si="2"/>
        <v>0.13226098755661336</v>
      </c>
      <c r="K10" s="12">
        <f t="shared" si="3"/>
        <v>0.21023798702309743</v>
      </c>
    </row>
    <row r="11" spans="2:11" x14ac:dyDescent="0.45">
      <c r="B11" s="16"/>
      <c r="C11" s="11">
        <v>3</v>
      </c>
      <c r="D11" s="12">
        <f t="shared" si="0"/>
        <v>0.41159999999999991</v>
      </c>
      <c r="E11" s="12">
        <f t="shared" si="1"/>
        <v>0.75990000000000002</v>
      </c>
      <c r="H11" s="16"/>
      <c r="I11" s="11">
        <v>3</v>
      </c>
      <c r="J11" s="12">
        <f t="shared" si="2"/>
        <v>0.18516538257925874</v>
      </c>
      <c r="K11" s="12">
        <f t="shared" si="3"/>
        <v>0.39540336960235611</v>
      </c>
    </row>
    <row r="12" spans="2:11" x14ac:dyDescent="0.45">
      <c r="B12" s="16"/>
      <c r="C12" s="11">
        <v>4</v>
      </c>
      <c r="D12" s="12">
        <f t="shared" si="0"/>
        <v>0.24009999999999992</v>
      </c>
      <c r="E12" s="12">
        <f t="shared" si="1"/>
        <v>1</v>
      </c>
      <c r="H12" s="16"/>
      <c r="I12" s="11">
        <v>4</v>
      </c>
      <c r="J12" s="12">
        <f t="shared" si="2"/>
        <v>0.19442365170822168</v>
      </c>
      <c r="K12" s="12">
        <f t="shared" si="3"/>
        <v>0.58982702131057774</v>
      </c>
    </row>
    <row r="13" spans="2:11" x14ac:dyDescent="0.45">
      <c r="B13" s="16"/>
      <c r="C13" s="11">
        <v>5</v>
      </c>
      <c r="D13" s="12" t="e">
        <f t="shared" si="0"/>
        <v>#NUM!</v>
      </c>
      <c r="E13" s="12" t="e">
        <f t="shared" si="1"/>
        <v>#NUM!</v>
      </c>
      <c r="H13" s="16"/>
      <c r="I13" s="11">
        <v>5</v>
      </c>
      <c r="J13" s="12">
        <f t="shared" si="2"/>
        <v>0.1633158674349062</v>
      </c>
      <c r="K13" s="12">
        <f t="shared" si="3"/>
        <v>0.75314288874548396</v>
      </c>
    </row>
    <row r="14" spans="2:11" x14ac:dyDescent="0.45">
      <c r="B14" s="16"/>
      <c r="C14" s="11">
        <v>6</v>
      </c>
      <c r="D14" s="12" t="e">
        <f t="shared" si="0"/>
        <v>#NUM!</v>
      </c>
      <c r="E14" s="12" t="e">
        <f t="shared" si="1"/>
        <v>#NUM!</v>
      </c>
      <c r="H14" s="16"/>
      <c r="I14" s="11">
        <v>6</v>
      </c>
      <c r="J14" s="12">
        <f t="shared" si="2"/>
        <v>0.11432110720443435</v>
      </c>
      <c r="K14" s="12">
        <f t="shared" si="3"/>
        <v>0.8674639959499183</v>
      </c>
    </row>
    <row r="15" spans="2:11" x14ac:dyDescent="0.45">
      <c r="B15" s="16"/>
      <c r="C15" s="11">
        <v>7</v>
      </c>
      <c r="D15" s="12" t="e">
        <f t="shared" si="0"/>
        <v>#NUM!</v>
      </c>
      <c r="E15" s="12" t="e">
        <f t="shared" si="1"/>
        <v>#NUM!</v>
      </c>
      <c r="H15" s="16"/>
      <c r="I15" s="11">
        <v>7</v>
      </c>
      <c r="J15" s="12">
        <f t="shared" si="2"/>
        <v>6.8592664322660618E-2</v>
      </c>
      <c r="K15" s="12">
        <f t="shared" si="3"/>
        <v>0.93605666027257883</v>
      </c>
    </row>
    <row r="16" spans="2:11" x14ac:dyDescent="0.45">
      <c r="B16" s="16"/>
      <c r="C16" s="11">
        <v>8</v>
      </c>
      <c r="D16" s="12" t="e">
        <f t="shared" si="0"/>
        <v>#NUM!</v>
      </c>
      <c r="E16" s="12" t="e">
        <f t="shared" si="1"/>
        <v>#NUM!</v>
      </c>
      <c r="H16" s="16"/>
      <c r="I16" s="11">
        <v>8</v>
      </c>
      <c r="J16" s="12">
        <f t="shared" si="2"/>
        <v>3.6011148769396831E-2</v>
      </c>
      <c r="K16" s="12">
        <f t="shared" si="3"/>
        <v>0.97206780904197576</v>
      </c>
    </row>
    <row r="17" spans="2:11" x14ac:dyDescent="0.45">
      <c r="B17" s="16"/>
      <c r="C17" s="11">
        <v>9</v>
      </c>
      <c r="D17" s="12" t="e">
        <f t="shared" si="0"/>
        <v>#NUM!</v>
      </c>
      <c r="E17" s="12" t="e">
        <f t="shared" si="1"/>
        <v>#NUM!</v>
      </c>
      <c r="H17" s="16"/>
      <c r="I17" s="11">
        <v>9</v>
      </c>
      <c r="J17" s="12">
        <f t="shared" si="2"/>
        <v>1.6805202759051851E-2</v>
      </c>
      <c r="K17" s="12">
        <f t="shared" si="3"/>
        <v>0.9888730118010276</v>
      </c>
    </row>
    <row r="18" spans="2:11" x14ac:dyDescent="0.45">
      <c r="B18" s="16"/>
      <c r="C18" s="11">
        <v>10</v>
      </c>
      <c r="D18" s="12" t="e">
        <f t="shared" si="0"/>
        <v>#NUM!</v>
      </c>
      <c r="E18" s="12" t="e">
        <f t="shared" si="1"/>
        <v>#NUM!</v>
      </c>
      <c r="H18" s="16"/>
      <c r="I18" s="11">
        <v>10</v>
      </c>
      <c r="J18" s="12">
        <f t="shared" si="2"/>
        <v>7.0581851588017684E-3</v>
      </c>
      <c r="K18" s="12">
        <f t="shared" si="3"/>
        <v>0.99593119695982935</v>
      </c>
    </row>
    <row r="19" spans="2:11" x14ac:dyDescent="0.45">
      <c r="B19" s="16"/>
      <c r="C19" s="11">
        <v>11</v>
      </c>
      <c r="D19" s="12" t="e">
        <f t="shared" si="0"/>
        <v>#NUM!</v>
      </c>
      <c r="E19" s="12" t="e">
        <f t="shared" si="1"/>
        <v>#NUM!</v>
      </c>
      <c r="H19" s="16"/>
      <c r="I19" s="11">
        <v>11</v>
      </c>
      <c r="J19" s="12">
        <f t="shared" si="2"/>
        <v>2.6949434242697703E-3</v>
      </c>
      <c r="K19" s="12">
        <f t="shared" si="3"/>
        <v>0.99862614038409914</v>
      </c>
    </row>
    <row r="20" spans="2:11" x14ac:dyDescent="0.45">
      <c r="B20" s="16"/>
      <c r="C20" s="11">
        <v>12</v>
      </c>
      <c r="D20" s="12" t="e">
        <f t="shared" si="0"/>
        <v>#NUM!</v>
      </c>
      <c r="E20" s="12" t="e">
        <f t="shared" si="1"/>
        <v>#NUM!</v>
      </c>
      <c r="H20" s="16"/>
      <c r="I20" s="11">
        <v>12</v>
      </c>
      <c r="J20" s="12">
        <f t="shared" si="2"/>
        <v>9.4323019849442097E-4</v>
      </c>
      <c r="K20" s="12">
        <f t="shared" si="3"/>
        <v>0.99956937058259354</v>
      </c>
    </row>
    <row r="21" spans="2:11" x14ac:dyDescent="0.45">
      <c r="B21" s="16"/>
      <c r="C21" s="11">
        <v>13</v>
      </c>
      <c r="D21" s="12" t="e">
        <f t="shared" si="0"/>
        <v>#NUM!</v>
      </c>
      <c r="E21" s="12" t="e">
        <f t="shared" si="1"/>
        <v>#NUM!</v>
      </c>
      <c r="H21" s="16"/>
      <c r="I21" s="11">
        <v>13</v>
      </c>
      <c r="J21" s="12">
        <f t="shared" si="2"/>
        <v>3.0473591028281287E-4</v>
      </c>
      <c r="K21" s="12">
        <f t="shared" si="3"/>
        <v>0.99987410649287645</v>
      </c>
    </row>
    <row r="22" spans="2:11" x14ac:dyDescent="0.45">
      <c r="B22" s="16"/>
      <c r="C22" s="11">
        <v>14</v>
      </c>
      <c r="D22" s="12" t="e">
        <f t="shared" si="0"/>
        <v>#NUM!</v>
      </c>
      <c r="E22" s="12" t="e">
        <f t="shared" si="1"/>
        <v>#NUM!</v>
      </c>
      <c r="H22" s="16"/>
      <c r="I22" s="11">
        <v>14</v>
      </c>
      <c r="J22" s="12">
        <f t="shared" si="2"/>
        <v>9.1420773084843892E-5</v>
      </c>
      <c r="K22" s="12">
        <f t="shared" si="3"/>
        <v>0.99996552726596122</v>
      </c>
    </row>
    <row r="23" spans="2:11" x14ac:dyDescent="0.45">
      <c r="B23" s="16"/>
      <c r="C23" s="11">
        <v>15</v>
      </c>
      <c r="D23" s="12" t="e">
        <f t="shared" si="0"/>
        <v>#NUM!</v>
      </c>
      <c r="E23" s="12" t="e">
        <f t="shared" si="1"/>
        <v>#NUM!</v>
      </c>
      <c r="H23" s="16"/>
      <c r="I23" s="11">
        <v>15</v>
      </c>
      <c r="J23" s="12">
        <f t="shared" si="2"/>
        <v>2.5597816463756317E-5</v>
      </c>
      <c r="K23" s="12">
        <f t="shared" si="3"/>
        <v>0.99999112508242494</v>
      </c>
    </row>
    <row r="24" spans="2:11" x14ac:dyDescent="0.45">
      <c r="B24" s="16"/>
      <c r="C24" s="11">
        <v>16</v>
      </c>
      <c r="D24" s="12" t="e">
        <f t="shared" si="0"/>
        <v>#NUM!</v>
      </c>
      <c r="E24" s="12" t="e">
        <f t="shared" si="1"/>
        <v>#NUM!</v>
      </c>
      <c r="H24" s="16"/>
      <c r="I24" s="11">
        <v>16</v>
      </c>
      <c r="J24" s="12">
        <f t="shared" si="2"/>
        <v>6.719426821736021E-6</v>
      </c>
      <c r="K24" s="12">
        <f t="shared" si="3"/>
        <v>0.99999784450924678</v>
      </c>
    </row>
    <row r="25" spans="2:11" x14ac:dyDescent="0.45">
      <c r="B25" s="16"/>
      <c r="C25" s="11">
        <v>17</v>
      </c>
      <c r="D25" s="12" t="e">
        <f t="shared" si="0"/>
        <v>#NUM!</v>
      </c>
      <c r="E25" s="12" t="e">
        <f t="shared" si="1"/>
        <v>#NUM!</v>
      </c>
      <c r="H25" s="16"/>
      <c r="I25" s="11">
        <v>17</v>
      </c>
      <c r="J25" s="12">
        <f t="shared" si="2"/>
        <v>1.6600936853700768E-6</v>
      </c>
      <c r="K25" s="12">
        <f t="shared" si="3"/>
        <v>0.99999950460293208</v>
      </c>
    </row>
    <row r="26" spans="2:11" x14ac:dyDescent="0.45">
      <c r="B26" s="16"/>
      <c r="C26" s="11">
        <v>18</v>
      </c>
      <c r="D26" s="12" t="e">
        <f t="shared" si="0"/>
        <v>#NUM!</v>
      </c>
      <c r="E26" s="12" t="e">
        <f t="shared" si="1"/>
        <v>#NUM!</v>
      </c>
      <c r="H26" s="16"/>
      <c r="I26" s="11">
        <v>18</v>
      </c>
      <c r="J26" s="12">
        <f t="shared" si="2"/>
        <v>3.8735519325301729E-7</v>
      </c>
      <c r="K26" s="12">
        <f t="shared" si="3"/>
        <v>0.99999989195812533</v>
      </c>
    </row>
    <row r="27" spans="2:11" x14ac:dyDescent="0.45">
      <c r="B27" s="16"/>
      <c r="C27" s="11">
        <v>19</v>
      </c>
      <c r="D27" s="12" t="e">
        <f t="shared" si="0"/>
        <v>#NUM!</v>
      </c>
      <c r="E27" s="12" t="e">
        <f t="shared" si="1"/>
        <v>#NUM!</v>
      </c>
      <c r="H27" s="16"/>
      <c r="I27" s="11">
        <v>19</v>
      </c>
      <c r="J27" s="12">
        <f t="shared" si="2"/>
        <v>8.5625884824351276E-8</v>
      </c>
      <c r="K27" s="12">
        <f t="shared" si="3"/>
        <v>0.99999997758401016</v>
      </c>
    </row>
    <row r="28" spans="2:11" x14ac:dyDescent="0.45">
      <c r="B28" s="16"/>
      <c r="C28" s="11">
        <v>20</v>
      </c>
      <c r="D28" s="12" t="e">
        <f t="shared" si="0"/>
        <v>#NUM!</v>
      </c>
      <c r="E28" s="12" t="e">
        <f t="shared" si="1"/>
        <v>#NUM!</v>
      </c>
      <c r="H28" s="16"/>
      <c r="I28" s="11">
        <v>20</v>
      </c>
      <c r="J28" s="12">
        <f t="shared" si="2"/>
        <v>1.7981435813113765E-8</v>
      </c>
      <c r="K28" s="12">
        <f t="shared" si="3"/>
        <v>0.99999999556544594</v>
      </c>
    </row>
    <row r="29" spans="2:11" x14ac:dyDescent="0.45">
      <c r="B29" s="16"/>
      <c r="C29" s="11">
        <v>21</v>
      </c>
      <c r="D29" s="12" t="e">
        <f t="shared" si="0"/>
        <v>#NUM!</v>
      </c>
      <c r="E29" s="12" t="e">
        <f t="shared" si="1"/>
        <v>#NUM!</v>
      </c>
      <c r="H29" s="16"/>
      <c r="I29" s="11">
        <v>21</v>
      </c>
      <c r="J29" s="12">
        <f t="shared" si="2"/>
        <v>3.5962871626227688E-9</v>
      </c>
      <c r="K29" s="12">
        <f t="shared" si="3"/>
        <v>0.9999999991617331</v>
      </c>
    </row>
    <row r="30" spans="2:11" x14ac:dyDescent="0.45">
      <c r="B30" s="16"/>
      <c r="C30" s="11">
        <v>22</v>
      </c>
      <c r="D30" s="12" t="e">
        <f t="shared" si="0"/>
        <v>#NUM!</v>
      </c>
      <c r="E30" s="12" t="e">
        <f t="shared" si="1"/>
        <v>#NUM!</v>
      </c>
      <c r="H30" s="16"/>
      <c r="I30" s="11">
        <v>22</v>
      </c>
      <c r="J30" s="12">
        <f t="shared" si="2"/>
        <v>6.8656391286434107E-10</v>
      </c>
      <c r="K30" s="12">
        <f t="shared" si="3"/>
        <v>0.99999999984829702</v>
      </c>
    </row>
    <row r="31" spans="2:11" x14ac:dyDescent="0.45">
      <c r="B31" s="16"/>
      <c r="C31" s="11">
        <v>23</v>
      </c>
      <c r="D31" s="12" t="e">
        <f t="shared" si="0"/>
        <v>#NUM!</v>
      </c>
      <c r="E31" s="12" t="e">
        <f t="shared" si="1"/>
        <v>#NUM!</v>
      </c>
      <c r="H31" s="16"/>
      <c r="I31" s="11">
        <v>23</v>
      </c>
      <c r="J31" s="12">
        <f t="shared" si="2"/>
        <v>1.2537254061001033E-10</v>
      </c>
      <c r="K31" s="12">
        <f t="shared" si="3"/>
        <v>0.99999999997366951</v>
      </c>
    </row>
    <row r="32" spans="2:11" x14ac:dyDescent="0.45">
      <c r="B32" s="16"/>
      <c r="C32" s="11">
        <v>24</v>
      </c>
      <c r="D32" s="12" t="e">
        <f t="shared" si="0"/>
        <v>#NUM!</v>
      </c>
      <c r="E32" s="12" t="e">
        <f t="shared" si="1"/>
        <v>#NUM!</v>
      </c>
      <c r="H32" s="16"/>
      <c r="I32" s="11">
        <v>24</v>
      </c>
      <c r="J32" s="12">
        <f t="shared" si="2"/>
        <v>2.1940194606751858E-11</v>
      </c>
      <c r="K32" s="12">
        <f t="shared" si="3"/>
        <v>0.99999999999560973</v>
      </c>
    </row>
    <row r="33" spans="2:11" x14ac:dyDescent="0.45">
      <c r="B33" s="16"/>
      <c r="C33" s="40" t="s">
        <v>9</v>
      </c>
      <c r="D33" s="12" t="e">
        <f t="shared" si="0"/>
        <v>#VALUE!</v>
      </c>
      <c r="E33" s="12" t="e">
        <f t="shared" si="1"/>
        <v>#VALUE!</v>
      </c>
      <c r="H33" s="16"/>
      <c r="I33" s="40" t="s">
        <v>9</v>
      </c>
      <c r="J33" s="12" t="e">
        <f t="shared" si="2"/>
        <v>#VALUE!</v>
      </c>
      <c r="K33" s="12" t="e">
        <f t="shared" si="3"/>
        <v>#VALUE!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4BB83-7956-8A4F-99B2-D52520530EB6}">
  <dimension ref="B3:U37"/>
  <sheetViews>
    <sheetView topLeftCell="A8" zoomScale="67" zoomScaleNormal="100" workbookViewId="0">
      <selection activeCell="H15" sqref="H15"/>
    </sheetView>
  </sheetViews>
  <sheetFormatPr defaultColWidth="10.90625" defaultRowHeight="19.2" x14ac:dyDescent="0.45"/>
  <sheetData>
    <row r="3" spans="2:21" x14ac:dyDescent="0.45">
      <c r="B3" s="19" t="s">
        <v>0</v>
      </c>
      <c r="F3" s="19" t="s">
        <v>1</v>
      </c>
      <c r="J3" s="19" t="s">
        <v>28</v>
      </c>
      <c r="O3" s="3" t="s">
        <v>46</v>
      </c>
      <c r="S3" s="19" t="s">
        <v>2</v>
      </c>
    </row>
    <row r="4" spans="2:21" x14ac:dyDescent="0.45">
      <c r="B4" s="19" t="s">
        <v>15</v>
      </c>
      <c r="F4" s="19" t="s">
        <v>15</v>
      </c>
      <c r="J4" s="19" t="s">
        <v>29</v>
      </c>
      <c r="O4" s="3" t="s">
        <v>45</v>
      </c>
    </row>
    <row r="6" spans="2:21" ht="19.8" thickBot="1" x14ac:dyDescent="0.5">
      <c r="B6" s="4" t="s">
        <v>19</v>
      </c>
      <c r="F6" s="4" t="s">
        <v>37</v>
      </c>
      <c r="J6" s="4" t="s">
        <v>31</v>
      </c>
      <c r="O6" s="4" t="s">
        <v>47</v>
      </c>
      <c r="S6" s="30" t="s">
        <v>51</v>
      </c>
    </row>
    <row r="7" spans="2:21" ht="19.8" thickBot="1" x14ac:dyDescent="0.5">
      <c r="B7" s="20" t="s">
        <v>17</v>
      </c>
      <c r="C7" s="37">
        <v>175.35</v>
      </c>
    </row>
    <row r="8" spans="2:21" ht="19.8" thickBot="1" x14ac:dyDescent="0.5">
      <c r="B8" s="21" t="s">
        <v>18</v>
      </c>
      <c r="C8" s="37">
        <v>3.25</v>
      </c>
      <c r="K8" s="29"/>
      <c r="L8" s="4"/>
      <c r="S8" s="25" t="s">
        <v>52</v>
      </c>
      <c r="T8" s="42">
        <v>0.05</v>
      </c>
    </row>
    <row r="9" spans="2:21" ht="19.8" thickBot="1" x14ac:dyDescent="0.5">
      <c r="B9" s="9" t="s">
        <v>5</v>
      </c>
      <c r="C9" s="34" t="s">
        <v>20</v>
      </c>
      <c r="D9" s="22" t="s">
        <v>23</v>
      </c>
      <c r="F9" s="9" t="s">
        <v>38</v>
      </c>
      <c r="G9" s="10" t="s">
        <v>39</v>
      </c>
      <c r="H9" s="22" t="s">
        <v>43</v>
      </c>
      <c r="J9" s="33" t="s">
        <v>32</v>
      </c>
      <c r="K9" s="33" t="s">
        <v>33</v>
      </c>
      <c r="L9" s="10" t="s">
        <v>34</v>
      </c>
      <c r="M9" s="22" t="s">
        <v>35</v>
      </c>
      <c r="O9" s="33" t="s">
        <v>32</v>
      </c>
      <c r="P9" s="33" t="s">
        <v>5</v>
      </c>
      <c r="Q9" s="10" t="s">
        <v>48</v>
      </c>
      <c r="S9" s="33" t="s">
        <v>5</v>
      </c>
      <c r="T9" s="34" t="s">
        <v>20</v>
      </c>
      <c r="U9" s="22" t="s">
        <v>23</v>
      </c>
    </row>
    <row r="10" spans="2:21" ht="20.399999999999999" thickTop="1" thickBot="1" x14ac:dyDescent="0.5">
      <c r="B10" s="38">
        <v>180</v>
      </c>
      <c r="C10" s="12">
        <f>_xlfn.NORM.DIST($B$10,$C$7,$C$8,TRUE)</f>
        <v>0.92375181787697558</v>
      </c>
      <c r="D10" s="12">
        <f>1-_xlfn.NORM.DIST($B$10,$C$7,$C$8,TRUE)</f>
        <v>7.6248182123024422E-2</v>
      </c>
      <c r="F10" s="28">
        <v>-2</v>
      </c>
      <c r="G10" s="12">
        <f>_xlfn.NORM.S.DIST($F10,TRUE)</f>
        <v>2.2750131948179191E-2</v>
      </c>
      <c r="H10" s="12">
        <f>1-_xlfn.NORM.S.DIST($F10,TRUE)</f>
        <v>0.97724986805182079</v>
      </c>
      <c r="J10" s="43">
        <v>999</v>
      </c>
      <c r="K10" s="43">
        <v>1.581</v>
      </c>
      <c r="L10">
        <f>_xlfn.T.DIST($K$10,$J$10,TRUE)</f>
        <v>0.94290271316377816</v>
      </c>
      <c r="M10">
        <f>1-_xlfn.T.DIST($K$10,$J$10,TRUE)</f>
        <v>5.7097286836221839E-2</v>
      </c>
      <c r="O10" s="45">
        <v>9</v>
      </c>
      <c r="P10" s="43">
        <v>7.56</v>
      </c>
      <c r="Q10">
        <f>_xlfn.CHISQ.DIST.RT(P10,O10)</f>
        <v>0.57902103348610701</v>
      </c>
      <c r="S10" s="46">
        <v>20</v>
      </c>
      <c r="T10" s="12">
        <f>_xlfn.EXPON.DIST($S$10,$T$8,TRUE)</f>
        <v>0.63212055882855767</v>
      </c>
      <c r="U10" s="12">
        <f>1-_xlfn.EXPON.DIST($S$10,$T$8,TRUE)</f>
        <v>0.36787944117144233</v>
      </c>
    </row>
    <row r="11" spans="2:21" x14ac:dyDescent="0.45">
      <c r="B11" s="39">
        <v>3.25</v>
      </c>
      <c r="C11" s="12">
        <f>_xlfn.NORM.DIST(B11,C7,C8,FALSE)</f>
        <v>0</v>
      </c>
      <c r="F11" s="28">
        <v>-1</v>
      </c>
      <c r="G11" s="12">
        <f t="shared" ref="G11:G14" si="0">_xlfn.NORM.S.DIST(F11,TRUE)</f>
        <v>0.15865525393145699</v>
      </c>
      <c r="H11" s="12">
        <f t="shared" ref="H11:H15" si="1">1-_xlfn.NORM.S.DIST($F11,TRUE)</f>
        <v>0.84134474606854304</v>
      </c>
    </row>
    <row r="12" spans="2:21" x14ac:dyDescent="0.45">
      <c r="B12" s="31"/>
      <c r="C12" s="23"/>
      <c r="F12" s="28">
        <v>0</v>
      </c>
      <c r="G12" s="12">
        <f t="shared" si="0"/>
        <v>0.5</v>
      </c>
      <c r="H12" s="12">
        <f t="shared" si="1"/>
        <v>0.5</v>
      </c>
      <c r="J12" s="24" t="s">
        <v>36</v>
      </c>
      <c r="Q12" t="s">
        <v>78</v>
      </c>
    </row>
    <row r="13" spans="2:21" x14ac:dyDescent="0.45">
      <c r="F13" s="28">
        <v>1</v>
      </c>
      <c r="G13" s="12">
        <f t="shared" si="0"/>
        <v>0.84134474606854304</v>
      </c>
      <c r="H13" s="12">
        <f t="shared" si="1"/>
        <v>0.15865525393145696</v>
      </c>
    </row>
    <row r="14" spans="2:21" x14ac:dyDescent="0.45">
      <c r="B14" s="24" t="s">
        <v>21</v>
      </c>
      <c r="F14" s="28">
        <v>2</v>
      </c>
      <c r="G14" s="12">
        <f t="shared" si="0"/>
        <v>0.97724986805182079</v>
      </c>
      <c r="H14" s="12">
        <f t="shared" si="1"/>
        <v>2.2750131948179209E-2</v>
      </c>
    </row>
    <row r="15" spans="2:21" x14ac:dyDescent="0.45">
      <c r="B15" s="24" t="s">
        <v>22</v>
      </c>
      <c r="C15" s="24"/>
      <c r="F15" s="41">
        <v>-0.38</v>
      </c>
      <c r="G15" s="12">
        <f>_xlfn.NORM.S.DIST(F15,TRUE)</f>
        <v>0.35197270757583721</v>
      </c>
      <c r="H15" s="12">
        <f t="shared" si="1"/>
        <v>0.64802729242416279</v>
      </c>
    </row>
    <row r="16" spans="2:21" x14ac:dyDescent="0.45">
      <c r="C16" s="24"/>
      <c r="F16" s="32" t="s">
        <v>82</v>
      </c>
      <c r="G16" s="12"/>
    </row>
    <row r="17" spans="2:21" x14ac:dyDescent="0.45">
      <c r="G17" t="s">
        <v>85</v>
      </c>
    </row>
    <row r="19" spans="2:21" x14ac:dyDescent="0.45">
      <c r="B19" s="19" t="s">
        <v>24</v>
      </c>
      <c r="F19" s="19" t="s">
        <v>40</v>
      </c>
      <c r="H19" t="s">
        <v>73</v>
      </c>
      <c r="I19" t="s">
        <v>76</v>
      </c>
      <c r="J19" s="19" t="s">
        <v>44</v>
      </c>
      <c r="K19" t="s">
        <v>77</v>
      </c>
      <c r="O19" s="19" t="s">
        <v>49</v>
      </c>
      <c r="Q19" t="s">
        <v>84</v>
      </c>
    </row>
    <row r="20" spans="2:21" x14ac:dyDescent="0.45">
      <c r="B20" s="19"/>
      <c r="H20" t="s">
        <v>74</v>
      </c>
      <c r="I20" t="s">
        <v>75</v>
      </c>
      <c r="Q20" t="s">
        <v>86</v>
      </c>
    </row>
    <row r="21" spans="2:21" ht="19.8" thickBot="1" x14ac:dyDescent="0.5">
      <c r="B21" s="4" t="s">
        <v>25</v>
      </c>
      <c r="F21" s="4" t="s">
        <v>41</v>
      </c>
      <c r="J21" s="4" t="s">
        <v>30</v>
      </c>
      <c r="O21" s="30" t="s">
        <v>50</v>
      </c>
      <c r="U21" t="s">
        <v>87</v>
      </c>
    </row>
    <row r="22" spans="2:21" ht="19.8" thickBot="1" x14ac:dyDescent="0.5">
      <c r="B22" s="25" t="s">
        <v>26</v>
      </c>
      <c r="C22" s="42">
        <v>33.799999999999997</v>
      </c>
      <c r="E22" t="s">
        <v>80</v>
      </c>
    </row>
    <row r="23" spans="2:21" ht="19.8" thickBot="1" x14ac:dyDescent="0.5">
      <c r="B23" s="26" t="s">
        <v>18</v>
      </c>
      <c r="C23" s="42">
        <v>3.5</v>
      </c>
      <c r="E23" t="s">
        <v>81</v>
      </c>
      <c r="F23" t="s">
        <v>79</v>
      </c>
      <c r="K23" s="29"/>
      <c r="L23" s="29"/>
    </row>
    <row r="24" spans="2:21" ht="19.8" thickBot="1" x14ac:dyDescent="0.5">
      <c r="B24" s="27" t="s">
        <v>20</v>
      </c>
      <c r="C24" s="14" t="s">
        <v>5</v>
      </c>
      <c r="F24" s="9" t="s">
        <v>42</v>
      </c>
      <c r="G24" s="10" t="s">
        <v>38</v>
      </c>
      <c r="J24" s="33" t="s">
        <v>32</v>
      </c>
      <c r="K24" s="33" t="s">
        <v>34</v>
      </c>
      <c r="L24" s="10" t="s">
        <v>33</v>
      </c>
      <c r="O24" s="33" t="s">
        <v>32</v>
      </c>
      <c r="P24" s="33" t="s">
        <v>48</v>
      </c>
      <c r="Q24" s="10" t="s">
        <v>5</v>
      </c>
    </row>
    <row r="25" spans="2:21" ht="20.399999999999999" thickTop="1" thickBot="1" x14ac:dyDescent="0.5">
      <c r="B25" s="28">
        <v>0.1</v>
      </c>
      <c r="C25" s="12">
        <f>_xlfn.NORM.INV(B25,$C$22,$C$23)</f>
        <v>29.314569520593896</v>
      </c>
      <c r="F25" s="28">
        <v>0.1</v>
      </c>
      <c r="G25" s="12">
        <f>_xlfn.NORM.S.INV(F25)</f>
        <v>-1.2815515655446006</v>
      </c>
      <c r="J25" s="43">
        <v>999</v>
      </c>
      <c r="K25" s="44">
        <v>0.95</v>
      </c>
      <c r="L25">
        <f>_xlfn.T.INV(K25,J25)</f>
        <v>1.6463803454274908</v>
      </c>
      <c r="O25" s="43">
        <v>9</v>
      </c>
      <c r="P25" s="43">
        <v>0.1</v>
      </c>
      <c r="Q25" s="54">
        <f>_xlfn.CHISQ.INV.RT(P25,O25)</f>
        <v>14.683656573259835</v>
      </c>
    </row>
    <row r="26" spans="2:21" x14ac:dyDescent="0.45">
      <c r="B26" s="28">
        <v>0.05</v>
      </c>
      <c r="C26" s="12">
        <f t="shared" ref="C26:C34" si="2">_xlfn.NORM.INV(B26,$C$22,$C$23)</f>
        <v>28.043012305669844</v>
      </c>
      <c r="F26" s="28">
        <v>0.05</v>
      </c>
      <c r="G26" s="12">
        <f t="shared" ref="G26:G33" si="3">_xlfn.NORM.S.INV(F26)</f>
        <v>-1.6448536269514726</v>
      </c>
    </row>
    <row r="27" spans="2:21" x14ac:dyDescent="0.45">
      <c r="B27" s="28">
        <v>2.5000000000000001E-2</v>
      </c>
      <c r="C27" s="12">
        <f t="shared" si="2"/>
        <v>26.940126054109808</v>
      </c>
      <c r="F27" s="28">
        <v>2.5000000000000001E-2</v>
      </c>
      <c r="G27" s="12">
        <f t="shared" si="3"/>
        <v>-1.9599639845400538</v>
      </c>
      <c r="J27" s="24" t="s">
        <v>36</v>
      </c>
    </row>
    <row r="28" spans="2:21" x14ac:dyDescent="0.45">
      <c r="B28" s="28">
        <v>0.01</v>
      </c>
      <c r="C28" s="12">
        <f t="shared" si="2"/>
        <v>25.657782440857055</v>
      </c>
      <c r="F28" s="28">
        <v>0.01</v>
      </c>
      <c r="G28" s="12">
        <f t="shared" si="3"/>
        <v>-2.3263478740408408</v>
      </c>
    </row>
    <row r="29" spans="2:21" x14ac:dyDescent="0.45">
      <c r="B29" s="28">
        <v>0.5</v>
      </c>
      <c r="C29" s="12">
        <f t="shared" si="2"/>
        <v>33.799999999999997</v>
      </c>
      <c r="F29" s="28">
        <v>0.5</v>
      </c>
      <c r="G29" s="12">
        <f t="shared" si="3"/>
        <v>0</v>
      </c>
    </row>
    <row r="30" spans="2:21" x14ac:dyDescent="0.45">
      <c r="B30" s="28">
        <v>0.9</v>
      </c>
      <c r="C30" s="12">
        <f t="shared" si="2"/>
        <v>38.285430479406102</v>
      </c>
      <c r="F30" s="28">
        <v>0.9</v>
      </c>
      <c r="G30" s="12">
        <f t="shared" si="3"/>
        <v>1.2815515655446006</v>
      </c>
    </row>
    <row r="31" spans="2:21" x14ac:dyDescent="0.45">
      <c r="B31" s="28">
        <v>0.95</v>
      </c>
      <c r="C31" s="12">
        <f t="shared" si="2"/>
        <v>39.556987694330147</v>
      </c>
      <c r="F31" s="28">
        <v>0.95</v>
      </c>
      <c r="G31" s="12">
        <f t="shared" si="3"/>
        <v>1.6448536269514715</v>
      </c>
    </row>
    <row r="32" spans="2:21" x14ac:dyDescent="0.45">
      <c r="B32" s="28">
        <v>0.97499999999999998</v>
      </c>
      <c r="C32" s="12">
        <f t="shared" si="2"/>
        <v>40.659873945890183</v>
      </c>
      <c r="F32" s="28">
        <v>0.97499999999999998</v>
      </c>
      <c r="G32" s="12">
        <f t="shared" si="3"/>
        <v>1.9599639845400536</v>
      </c>
    </row>
    <row r="33" spans="2:7" x14ac:dyDescent="0.45">
      <c r="B33" s="28">
        <v>0.99</v>
      </c>
      <c r="C33" s="12">
        <f t="shared" si="2"/>
        <v>41.942217559142939</v>
      </c>
      <c r="F33" s="28">
        <v>0.99</v>
      </c>
      <c r="G33" s="12">
        <f t="shared" si="3"/>
        <v>2.3263478740408408</v>
      </c>
    </row>
    <row r="34" spans="2:7" x14ac:dyDescent="0.45">
      <c r="B34" s="41" t="s">
        <v>9</v>
      </c>
      <c r="C34" s="12" t="e">
        <f t="shared" si="2"/>
        <v>#VALUE!</v>
      </c>
      <c r="F34" s="41">
        <v>0.98</v>
      </c>
      <c r="G34" s="12">
        <f>_xlfn.NORM.S.INV(F34)</f>
        <v>2.0537489106318221</v>
      </c>
    </row>
    <row r="36" spans="2:7" x14ac:dyDescent="0.45">
      <c r="B36" s="24" t="s">
        <v>27</v>
      </c>
    </row>
    <row r="37" spans="2:7" x14ac:dyDescent="0.45">
      <c r="B37" s="24" t="s">
        <v>22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61C6B-048D-4A60-8C5B-F1181C628206}">
  <dimension ref="I1:K8"/>
  <sheetViews>
    <sheetView topLeftCell="B1" workbookViewId="0">
      <selection activeCell="J4" sqref="J4"/>
    </sheetView>
  </sheetViews>
  <sheetFormatPr defaultRowHeight="19.2" x14ac:dyDescent="0.45"/>
  <sheetData>
    <row r="1" spans="9:11" x14ac:dyDescent="0.45">
      <c r="I1">
        <v>17</v>
      </c>
      <c r="K1">
        <v>21</v>
      </c>
    </row>
    <row r="2" spans="9:11" x14ac:dyDescent="0.45">
      <c r="I2">
        <v>29</v>
      </c>
      <c r="K2">
        <v>38</v>
      </c>
    </row>
    <row r="3" spans="9:11" x14ac:dyDescent="0.45">
      <c r="I3">
        <v>18</v>
      </c>
      <c r="K3">
        <v>15</v>
      </c>
    </row>
    <row r="4" spans="9:11" x14ac:dyDescent="0.45">
      <c r="I4">
        <v>14</v>
      </c>
      <c r="K4">
        <v>19</v>
      </c>
    </row>
    <row r="5" spans="9:11" x14ac:dyDescent="0.45">
      <c r="I5">
        <v>21</v>
      </c>
      <c r="K5">
        <v>22</v>
      </c>
    </row>
    <row r="6" spans="9:11" x14ac:dyDescent="0.45">
      <c r="I6">
        <v>25</v>
      </c>
      <c r="K6">
        <v>30</v>
      </c>
    </row>
    <row r="7" spans="9:11" x14ac:dyDescent="0.45">
      <c r="I7">
        <v>22</v>
      </c>
      <c r="K7">
        <v>31</v>
      </c>
    </row>
    <row r="8" spans="9:11" x14ac:dyDescent="0.45">
      <c r="I8">
        <v>29</v>
      </c>
      <c r="K8">
        <v>37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CF19B-23B9-4D14-A243-8CBB816E04C3}">
  <dimension ref="A1:M17"/>
  <sheetViews>
    <sheetView workbookViewId="0">
      <selection activeCell="M6" sqref="M6"/>
    </sheetView>
  </sheetViews>
  <sheetFormatPr defaultRowHeight="19.2" x14ac:dyDescent="0.45"/>
  <sheetData>
    <row r="1" spans="1:13" x14ac:dyDescent="0.45">
      <c r="A1" s="52"/>
      <c r="B1" s="52"/>
      <c r="C1" s="52"/>
      <c r="D1" s="52"/>
      <c r="M1" t="s">
        <v>92</v>
      </c>
    </row>
    <row r="2" spans="1:13" ht="19.8" thickBot="1" x14ac:dyDescent="0.5">
      <c r="A2" s="49" t="s">
        <v>70</v>
      </c>
      <c r="B2" s="50"/>
      <c r="C2" s="49"/>
      <c r="D2" s="51"/>
      <c r="G2" t="s">
        <v>69</v>
      </c>
      <c r="K2" t="s">
        <v>91</v>
      </c>
      <c r="M2">
        <f>_xlfn.VAR.S(K:K)</f>
        <v>210.22222222222223</v>
      </c>
    </row>
    <row r="3" spans="1:13" x14ac:dyDescent="0.45">
      <c r="A3">
        <v>7</v>
      </c>
      <c r="G3">
        <f>_xlfn.QUARTILE.EXC(A:A,1)</f>
        <v>5</v>
      </c>
      <c r="K3">
        <v>57</v>
      </c>
    </row>
    <row r="4" spans="1:13" x14ac:dyDescent="0.45">
      <c r="A4">
        <v>18</v>
      </c>
      <c r="K4">
        <v>92</v>
      </c>
    </row>
    <row r="5" spans="1:13" x14ac:dyDescent="0.45">
      <c r="A5">
        <v>12</v>
      </c>
      <c r="K5">
        <v>99</v>
      </c>
    </row>
    <row r="6" spans="1:13" x14ac:dyDescent="0.45">
      <c r="A6">
        <v>17</v>
      </c>
      <c r="K6">
        <v>73</v>
      </c>
    </row>
    <row r="7" spans="1:13" x14ac:dyDescent="0.45">
      <c r="A7">
        <v>29</v>
      </c>
      <c r="K7">
        <v>62</v>
      </c>
    </row>
    <row r="8" spans="1:13" x14ac:dyDescent="0.45">
      <c r="A8">
        <v>18</v>
      </c>
      <c r="K8">
        <v>64</v>
      </c>
    </row>
    <row r="9" spans="1:13" x14ac:dyDescent="0.45">
      <c r="A9">
        <v>4</v>
      </c>
      <c r="K9">
        <v>75</v>
      </c>
    </row>
    <row r="10" spans="1:13" x14ac:dyDescent="0.45">
      <c r="A10">
        <v>27</v>
      </c>
      <c r="K10">
        <v>70</v>
      </c>
    </row>
    <row r="11" spans="1:13" x14ac:dyDescent="0.45">
      <c r="A11">
        <v>30</v>
      </c>
      <c r="K11">
        <v>88</v>
      </c>
    </row>
    <row r="12" spans="1:13" x14ac:dyDescent="0.45">
      <c r="A12">
        <v>2</v>
      </c>
      <c r="K12">
        <v>60</v>
      </c>
    </row>
    <row r="13" spans="1:13" x14ac:dyDescent="0.45">
      <c r="A13">
        <v>4</v>
      </c>
    </row>
    <row r="14" spans="1:13" x14ac:dyDescent="0.45">
      <c r="A14">
        <v>10</v>
      </c>
    </row>
    <row r="15" spans="1:13" x14ac:dyDescent="0.45">
      <c r="A15">
        <v>21</v>
      </c>
    </row>
    <row r="16" spans="1:13" x14ac:dyDescent="0.45">
      <c r="A16">
        <v>5</v>
      </c>
    </row>
    <row r="17" spans="1:1" x14ac:dyDescent="0.45">
      <c r="A17">
        <v>8</v>
      </c>
    </row>
  </sheetData>
  <sortState xmlns:xlrd2="http://schemas.microsoft.com/office/spreadsheetml/2017/richdata2" ref="A2:D2">
    <sortCondition ref="C3"/>
  </sortState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394DE-E1CE-104A-899E-0D575A78E919}">
  <dimension ref="B3:W25"/>
  <sheetViews>
    <sheetView topLeftCell="A7" workbookViewId="0">
      <selection activeCell="E22" sqref="E22"/>
    </sheetView>
  </sheetViews>
  <sheetFormatPr defaultColWidth="10.90625" defaultRowHeight="19.2" x14ac:dyDescent="0.45"/>
  <sheetData>
    <row r="3" spans="2:23" x14ac:dyDescent="0.45">
      <c r="B3" s="3" t="s">
        <v>54</v>
      </c>
    </row>
    <row r="4" spans="2:23" x14ac:dyDescent="0.45">
      <c r="B4" s="3" t="s">
        <v>53</v>
      </c>
    </row>
    <row r="6" spans="2:23" x14ac:dyDescent="0.45">
      <c r="B6" t="s">
        <v>60</v>
      </c>
      <c r="C6" t="s">
        <v>88</v>
      </c>
    </row>
    <row r="7" spans="2:23" x14ac:dyDescent="0.45">
      <c r="B7" s="35" t="s">
        <v>55</v>
      </c>
      <c r="N7" t="s">
        <v>71</v>
      </c>
    </row>
    <row r="8" spans="2:23" ht="19.8" thickBot="1" x14ac:dyDescent="0.5">
      <c r="B8" s="9" t="s">
        <v>56</v>
      </c>
      <c r="C8" s="9" t="s">
        <v>57</v>
      </c>
      <c r="D8" s="9" t="s">
        <v>58</v>
      </c>
      <c r="E8" s="10" t="s">
        <v>59</v>
      </c>
      <c r="J8">
        <v>46</v>
      </c>
      <c r="L8">
        <v>11.3</v>
      </c>
      <c r="N8">
        <f>CORREL(J8:J17, L8:L17)</f>
        <v>0.62599554997218687</v>
      </c>
    </row>
    <row r="9" spans="2:23" ht="19.8" thickTop="1" x14ac:dyDescent="0.45">
      <c r="B9" s="40">
        <v>6</v>
      </c>
      <c r="C9" s="40">
        <v>228</v>
      </c>
      <c r="D9" s="40">
        <v>9.5</v>
      </c>
      <c r="E9" s="12">
        <f>_xlfn.F.DIST.RT(D9,B9,C9)</f>
        <v>2.5622679850514069E-9</v>
      </c>
      <c r="J9">
        <v>60</v>
      </c>
      <c r="L9">
        <v>12.8</v>
      </c>
    </row>
    <row r="10" spans="2:23" x14ac:dyDescent="0.45">
      <c r="J10">
        <v>54</v>
      </c>
      <c r="L10">
        <v>9.8000000000000007</v>
      </c>
      <c r="N10" t="s">
        <v>72</v>
      </c>
    </row>
    <row r="11" spans="2:23" x14ac:dyDescent="0.45">
      <c r="B11" t="s">
        <v>61</v>
      </c>
      <c r="J11">
        <v>28</v>
      </c>
      <c r="L11">
        <v>8.9</v>
      </c>
      <c r="N11">
        <f>COVAR(J8:J17,L8:L17)</f>
        <v>22.475999999999999</v>
      </c>
    </row>
    <row r="12" spans="2:23" x14ac:dyDescent="0.45">
      <c r="B12" s="35" t="s">
        <v>62</v>
      </c>
      <c r="J12">
        <v>33</v>
      </c>
      <c r="L12">
        <v>12.5</v>
      </c>
    </row>
    <row r="13" spans="2:23" ht="19.8" thickBot="1" x14ac:dyDescent="0.5">
      <c r="B13" s="9" t="s">
        <v>56</v>
      </c>
      <c r="C13" s="9" t="s">
        <v>57</v>
      </c>
      <c r="D13" s="9" t="s">
        <v>58</v>
      </c>
      <c r="E13" s="10" t="s">
        <v>59</v>
      </c>
      <c r="J13">
        <v>25</v>
      </c>
      <c r="L13">
        <v>12</v>
      </c>
    </row>
    <row r="14" spans="2:23" ht="19.8" thickTop="1" x14ac:dyDescent="0.45">
      <c r="B14" s="40">
        <v>4</v>
      </c>
      <c r="C14" s="40">
        <v>49</v>
      </c>
      <c r="D14" s="40">
        <v>0.86499999999999999</v>
      </c>
      <c r="E14" s="12">
        <f>_xlfn.F.DIST(D14,B14,C14,TRUE)</f>
        <v>0.50837752987877838</v>
      </c>
      <c r="J14">
        <v>31</v>
      </c>
      <c r="L14">
        <v>11.4</v>
      </c>
      <c r="N14" s="52"/>
      <c r="O14" s="52"/>
      <c r="P14" s="52"/>
      <c r="Q14" s="52"/>
      <c r="R14" s="52"/>
      <c r="S14" s="52"/>
      <c r="T14" s="52"/>
      <c r="U14" s="52"/>
      <c r="V14" s="52"/>
      <c r="W14" s="52"/>
    </row>
    <row r="15" spans="2:23" x14ac:dyDescent="0.45">
      <c r="J15">
        <v>36</v>
      </c>
      <c r="L15">
        <v>12.6</v>
      </c>
      <c r="N15" s="53"/>
      <c r="O15" s="53"/>
      <c r="P15" s="53"/>
      <c r="Q15" s="53"/>
      <c r="R15" s="53"/>
      <c r="S15" s="53"/>
      <c r="T15" s="53"/>
      <c r="U15" s="53"/>
      <c r="V15" s="53"/>
      <c r="W15" s="53"/>
    </row>
    <row r="16" spans="2:23" x14ac:dyDescent="0.45">
      <c r="J16">
        <v>88</v>
      </c>
      <c r="L16">
        <v>13.7</v>
      </c>
      <c r="N16" s="53"/>
      <c r="O16" s="53"/>
      <c r="P16" s="53"/>
      <c r="Q16" s="53"/>
      <c r="R16" s="53"/>
      <c r="S16" s="53"/>
      <c r="T16" s="53"/>
      <c r="U16" s="53"/>
      <c r="V16" s="53"/>
      <c r="W16" s="53"/>
    </row>
    <row r="17" spans="2:23" x14ac:dyDescent="0.45">
      <c r="J17">
        <v>90</v>
      </c>
      <c r="L17">
        <v>14.4</v>
      </c>
      <c r="N17" s="53"/>
      <c r="O17" s="53"/>
      <c r="P17" s="53"/>
      <c r="Q17" s="53"/>
      <c r="R17" s="53"/>
      <c r="S17" s="53"/>
      <c r="T17" s="53"/>
      <c r="U17" s="53"/>
      <c r="V17" s="53"/>
      <c r="W17" s="53"/>
    </row>
    <row r="18" spans="2:23" x14ac:dyDescent="0.45">
      <c r="B18" s="19" t="s">
        <v>63</v>
      </c>
      <c r="C18" t="s">
        <v>66</v>
      </c>
      <c r="E18" t="s">
        <v>83</v>
      </c>
      <c r="G18" t="s">
        <v>89</v>
      </c>
      <c r="N18" s="53"/>
      <c r="O18" s="53"/>
      <c r="P18" s="53"/>
      <c r="Q18" s="53"/>
      <c r="R18" s="53"/>
      <c r="S18" s="53"/>
      <c r="T18" s="53"/>
      <c r="U18" s="53"/>
      <c r="V18" s="53"/>
      <c r="W18" s="53"/>
    </row>
    <row r="19" spans="2:23" x14ac:dyDescent="0.45">
      <c r="G19" t="s">
        <v>90</v>
      </c>
      <c r="N19" s="53"/>
      <c r="O19" s="53"/>
      <c r="P19" s="53"/>
      <c r="Q19" s="53"/>
      <c r="R19" s="53"/>
      <c r="S19" s="53"/>
      <c r="T19" s="53"/>
      <c r="U19" s="53"/>
      <c r="V19" s="53"/>
      <c r="W19" s="53"/>
    </row>
    <row r="20" spans="2:23" x14ac:dyDescent="0.45">
      <c r="B20" s="35" t="s">
        <v>64</v>
      </c>
      <c r="C20" s="36"/>
      <c r="D20" s="36"/>
      <c r="E20" s="36"/>
      <c r="N20" s="53"/>
      <c r="O20" s="53"/>
      <c r="P20" s="53"/>
      <c r="Q20" s="53"/>
      <c r="R20" s="53"/>
      <c r="S20" s="53"/>
      <c r="T20" s="53"/>
      <c r="U20" s="53"/>
      <c r="V20" s="53"/>
      <c r="W20" s="53"/>
    </row>
    <row r="21" spans="2:23" ht="19.8" thickBot="1" x14ac:dyDescent="0.5">
      <c r="B21" s="9" t="s">
        <v>56</v>
      </c>
      <c r="C21" s="9" t="s">
        <v>57</v>
      </c>
      <c r="D21" s="9" t="s">
        <v>59</v>
      </c>
      <c r="E21" s="10" t="s">
        <v>58</v>
      </c>
      <c r="N21" s="53"/>
      <c r="O21" s="53"/>
      <c r="P21" s="53"/>
      <c r="Q21" s="53"/>
      <c r="R21" s="53"/>
      <c r="S21" s="53"/>
      <c r="T21" s="53"/>
      <c r="U21" s="53"/>
      <c r="V21" s="53"/>
      <c r="W21" s="53"/>
    </row>
    <row r="22" spans="2:23" ht="19.8" thickTop="1" x14ac:dyDescent="0.45">
      <c r="B22" s="40">
        <v>6</v>
      </c>
      <c r="C22" s="40">
        <v>228</v>
      </c>
      <c r="D22" s="47">
        <v>5.0000000000000001E-3</v>
      </c>
      <c r="E22" s="12">
        <f>_xlfn.F.INV(D22,B22,C22)</f>
        <v>0.1118090354748477</v>
      </c>
      <c r="N22" s="53"/>
      <c r="O22" s="53"/>
      <c r="P22" s="53"/>
      <c r="Q22" s="53"/>
      <c r="R22" s="53"/>
      <c r="S22" s="53"/>
      <c r="T22" s="53"/>
      <c r="U22" s="53"/>
      <c r="V22" s="53"/>
      <c r="W22" s="53"/>
    </row>
    <row r="23" spans="2:23" ht="19.8" thickBot="1" x14ac:dyDescent="0.5">
      <c r="N23" s="49"/>
      <c r="O23" s="49"/>
      <c r="P23" s="49"/>
      <c r="Q23" s="49"/>
      <c r="R23" s="49"/>
      <c r="S23" s="49"/>
      <c r="T23" s="49"/>
      <c r="U23" s="49"/>
      <c r="V23" s="49"/>
      <c r="W23" s="49"/>
    </row>
    <row r="24" spans="2:23" x14ac:dyDescent="0.45">
      <c r="B24">
        <v>3</v>
      </c>
    </row>
    <row r="25" spans="2:23" x14ac:dyDescent="0.45">
      <c r="B25" s="24" t="s">
        <v>65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이산형 분포</vt:lpstr>
      <vt:lpstr>연속형 분포</vt:lpstr>
      <vt:lpstr>Sheet2</vt:lpstr>
      <vt:lpstr>사분위수 구하기</vt:lpstr>
      <vt:lpstr>F분포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노종민</dc:creator>
  <cp:lastModifiedBy>김동녘</cp:lastModifiedBy>
  <dcterms:created xsi:type="dcterms:W3CDTF">2021-06-07T07:01:33Z</dcterms:created>
  <dcterms:modified xsi:type="dcterms:W3CDTF">2022-12-16T15:11:45Z</dcterms:modified>
</cp:coreProperties>
</file>