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34721\Desktop\slides\forecasting\coursework\"/>
    </mc:Choice>
  </mc:AlternateContent>
  <xr:revisionPtr revIDLastSave="0" documentId="13_ncr:1_{2B30DCF3-860A-4E26-AD44-DCEA088A5AA9}" xr6:coauthVersionLast="47" xr6:coauthVersionMax="47" xr10:uidLastSave="{00000000-0000-0000-0000-000000000000}"/>
  <bookViews>
    <workbookView xWindow="-108" yWindow="-108" windowWidth="23256" windowHeight="12576" firstSheet="8" activeTab="10" xr2:uid="{B35DE843-AA84-441D-B0BD-401F6FA033F2}"/>
  </bookViews>
  <sheets>
    <sheet name="Cover Sheet" sheetId="5" r:id="rId1"/>
    <sheet name="Contents" sheetId="6" r:id="rId2"/>
    <sheet name="Notes" sheetId="7" r:id="rId3"/>
    <sheet name="Commentary" sheetId="8" r:id="rId4"/>
    <sheet name="Main table - monthly" sheetId="9" r:id="rId5"/>
    <sheet name="Main table - quarterly" sheetId="15" r:id="rId6"/>
    <sheet name="Annual" sheetId="11" r:id="rId7"/>
    <sheet name="Quarter" sheetId="12" r:id="rId8"/>
    <sheet name="Table1 2_Inland_energy_consumpt" sheetId="17" r:id="rId9"/>
    <sheet name="Month" sheetId="13" r:id="rId10"/>
    <sheet name="AdjustedData" sheetId="16" r:id="rId11"/>
    <sheet name="SeasData" sheetId="18" r:id="rId12"/>
    <sheet name="SeasData1" sheetId="19" r:id="rId13"/>
    <sheet name="calculation_hide" sheetId="14" state="hidden" r:id="rId14"/>
  </sheets>
  <definedNames>
    <definedName name="ExternalData_1" localSheetId="8" hidden="1">'Table1 2_Inland_energy_consumpt'!$A$1:$Q$325</definedName>
    <definedName name="INPUT_BOX">calculation_hide!$V$2</definedName>
    <definedName name="_xlnm.Print_Area" localSheetId="13">#REF!</definedName>
    <definedName name="_xlnm.Print_Area" localSheetId="4">'Main table - monthly'!$A$1:$S$37</definedName>
    <definedName name="_xlnm.Print_Area" localSheetId="5">'Main table - quarterly'!$A$1:$Q$30</definedName>
    <definedName name="_xlnm.Print_Area" localSheetId="9">Month!$A$7:$Q$177</definedName>
    <definedName name="_xlnm.Print_Titles" localSheetId="13">calculation_hide!$18:$18</definedName>
    <definedName name="_xlnm.Print_Titles" localSheetId="9">Month!#REF!</definedName>
    <definedName name="TABLE_1.2_table_without_footnotes">'Main table - monthly'!$A$3:$S$22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3" i="19" l="1"/>
  <c r="C13" i="19"/>
  <c r="B13" i="19"/>
  <c r="D12" i="19"/>
  <c r="C12" i="19"/>
  <c r="B12" i="19"/>
  <c r="D11" i="19"/>
  <c r="C11" i="19"/>
  <c r="B11" i="19"/>
  <c r="D10" i="19"/>
  <c r="C10" i="19"/>
  <c r="B10" i="19"/>
  <c r="D9" i="19"/>
  <c r="C9" i="19"/>
  <c r="B9" i="19"/>
  <c r="D8" i="19"/>
  <c r="C8" i="19"/>
  <c r="B8" i="19"/>
  <c r="D7" i="19"/>
  <c r="C7" i="19"/>
  <c r="B7" i="19"/>
  <c r="D6" i="19"/>
  <c r="C6" i="19"/>
  <c r="B6" i="19"/>
  <c r="D5" i="19"/>
  <c r="C5" i="19"/>
  <c r="B5" i="19"/>
  <c r="D4" i="19"/>
  <c r="C4" i="19"/>
  <c r="B4" i="19"/>
  <c r="D3" i="19"/>
  <c r="C3" i="19"/>
  <c r="B3" i="19"/>
  <c r="D2" i="19"/>
  <c r="C2" i="19"/>
  <c r="B2" i="19"/>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306" i="16"/>
  <c r="D307" i="16"/>
  <c r="D308" i="16"/>
  <c r="D309" i="16"/>
  <c r="D310" i="16"/>
  <c r="D311" i="16"/>
  <c r="D312" i="16"/>
  <c r="D313" i="16"/>
  <c r="D314" i="16"/>
  <c r="D315" i="16"/>
  <c r="D316" i="16"/>
  <c r="D317" i="16"/>
  <c r="D318" i="16"/>
  <c r="D319" i="16"/>
  <c r="D320" i="16"/>
  <c r="D321" i="16"/>
  <c r="D322" i="16"/>
  <c r="D323" i="16"/>
  <c r="D324" i="16"/>
  <c r="D325" i="16"/>
  <c r="D2" i="16"/>
  <c r="B7" i="13"/>
  <c r="L114" i="12"/>
  <c r="M114" i="12"/>
  <c r="N114" i="12"/>
  <c r="O114" i="12"/>
  <c r="P114" i="12"/>
  <c r="Q114" i="12"/>
  <c r="K114" i="12"/>
  <c r="C114" i="12"/>
  <c r="D114" i="12"/>
  <c r="E114" i="12"/>
  <c r="F114" i="12"/>
  <c r="G114" i="12"/>
  <c r="H114" i="12"/>
  <c r="I114" i="12"/>
  <c r="L330" i="14"/>
  <c r="M330" i="14"/>
  <c r="N330" i="14"/>
  <c r="O330" i="14"/>
  <c r="P330" i="14"/>
  <c r="Q330" i="14"/>
  <c r="R330" i="14"/>
  <c r="S330" i="14"/>
  <c r="L331" i="14"/>
  <c r="M331" i="14"/>
  <c r="N331" i="14"/>
  <c r="O331" i="14"/>
  <c r="P331" i="14"/>
  <c r="Q331" i="14"/>
  <c r="R331" i="14"/>
  <c r="S331" i="14"/>
  <c r="L332" i="14"/>
  <c r="M332" i="14"/>
  <c r="N332" i="14"/>
  <c r="O332" i="14"/>
  <c r="P332" i="14"/>
  <c r="Q332" i="14"/>
  <c r="R332" i="14"/>
  <c r="S332" i="14"/>
  <c r="L333" i="14"/>
  <c r="M333" i="14"/>
  <c r="N333" i="14"/>
  <c r="O333" i="14"/>
  <c r="P333" i="14"/>
  <c r="Q333" i="14"/>
  <c r="R333" i="14"/>
  <c r="S333" i="14"/>
  <c r="L334" i="14"/>
  <c r="M334" i="14"/>
  <c r="N334" i="14"/>
  <c r="O334" i="14"/>
  <c r="P334" i="14"/>
  <c r="Q334" i="14"/>
  <c r="R334" i="14"/>
  <c r="S334" i="14"/>
  <c r="L335" i="14"/>
  <c r="M335" i="14"/>
  <c r="N335" i="14"/>
  <c r="O335" i="14"/>
  <c r="P335" i="14"/>
  <c r="Q335" i="14"/>
  <c r="R335" i="14"/>
  <c r="S335" i="14"/>
  <c r="L336" i="14"/>
  <c r="M336" i="14"/>
  <c r="N336" i="14"/>
  <c r="O336" i="14"/>
  <c r="P336" i="14"/>
  <c r="Q336" i="14"/>
  <c r="R336" i="14"/>
  <c r="S336" i="14"/>
  <c r="L337" i="14"/>
  <c r="M337" i="14"/>
  <c r="N337" i="14"/>
  <c r="O337" i="14"/>
  <c r="P337" i="14"/>
  <c r="Q337" i="14"/>
  <c r="R337" i="14"/>
  <c r="S337" i="14"/>
  <c r="L338" i="14"/>
  <c r="M338" i="14"/>
  <c r="N338" i="14"/>
  <c r="O338" i="14"/>
  <c r="P338" i="14"/>
  <c r="Q338" i="14"/>
  <c r="R338" i="14"/>
  <c r="S338" i="14"/>
  <c r="L339" i="14"/>
  <c r="M339" i="14"/>
  <c r="N339" i="14"/>
  <c r="O339" i="14"/>
  <c r="P339" i="14"/>
  <c r="Q339" i="14"/>
  <c r="R339" i="14"/>
  <c r="S339" i="14"/>
  <c r="L340" i="14"/>
  <c r="M340" i="14"/>
  <c r="N340" i="14"/>
  <c r="O340" i="14"/>
  <c r="P340" i="14"/>
  <c r="Q340" i="14"/>
  <c r="R340" i="14"/>
  <c r="S340" i="14"/>
  <c r="L329" i="14"/>
  <c r="S329" i="14"/>
  <c r="R329" i="14"/>
  <c r="Q329" i="14"/>
  <c r="P329" i="14"/>
  <c r="O329" i="14"/>
  <c r="N329" i="14"/>
  <c r="M329" i="14"/>
  <c r="E329" i="14"/>
  <c r="E330" i="14" s="1"/>
  <c r="E331" i="14" s="1"/>
  <c r="E332" i="14" s="1"/>
  <c r="E333" i="14" s="1"/>
  <c r="E334" i="14" s="1"/>
  <c r="E335" i="14" s="1"/>
  <c r="E336" i="14" s="1"/>
  <c r="E337" i="14" s="1"/>
  <c r="E338" i="14" s="1"/>
  <c r="E339" i="14" s="1"/>
  <c r="E340" i="14" s="1"/>
  <c r="F329" i="14"/>
  <c r="F330" i="14" s="1"/>
  <c r="F331" i="14" s="1"/>
  <c r="F332" i="14" s="1"/>
  <c r="F333" i="14" s="1"/>
  <c r="F334" i="14" s="1"/>
  <c r="F335" i="14" s="1"/>
  <c r="F336" i="14" s="1"/>
  <c r="F337" i="14" s="1"/>
  <c r="F338" i="14" s="1"/>
  <c r="F339" i="14" s="1"/>
  <c r="F340" i="14" s="1"/>
  <c r="G329" i="14"/>
  <c r="G330" i="14" s="1"/>
  <c r="G331" i="14" s="1"/>
  <c r="G332" i="14" s="1"/>
  <c r="G333" i="14" s="1"/>
  <c r="G334" i="14" s="1"/>
  <c r="G335" i="14" s="1"/>
  <c r="G336" i="14" s="1"/>
  <c r="G337" i="14" s="1"/>
  <c r="G338" i="14" s="1"/>
  <c r="G339" i="14" s="1"/>
  <c r="G340" i="14" s="1"/>
  <c r="H329" i="14"/>
  <c r="H330" i="14" s="1"/>
  <c r="H331" i="14" s="1"/>
  <c r="H332" i="14" s="1"/>
  <c r="H333" i="14" s="1"/>
  <c r="H334" i="14" s="1"/>
  <c r="H335" i="14" s="1"/>
  <c r="H336" i="14" s="1"/>
  <c r="H337" i="14" s="1"/>
  <c r="H338" i="14" s="1"/>
  <c r="H339" i="14" s="1"/>
  <c r="H340" i="14" s="1"/>
  <c r="I329" i="14"/>
  <c r="I330" i="14" s="1"/>
  <c r="I331" i="14" s="1"/>
  <c r="I332" i="14" s="1"/>
  <c r="I333" i="14" s="1"/>
  <c r="I334" i="14" s="1"/>
  <c r="I335" i="14" s="1"/>
  <c r="I336" i="14" s="1"/>
  <c r="I337" i="14" s="1"/>
  <c r="I338" i="14" s="1"/>
  <c r="I339" i="14" s="1"/>
  <c r="I340" i="14" s="1"/>
  <c r="J329" i="14"/>
  <c r="J330" i="14" s="1"/>
  <c r="J331" i="14" s="1"/>
  <c r="J332" i="14" s="1"/>
  <c r="J333" i="14" s="1"/>
  <c r="J334" i="14" s="1"/>
  <c r="J335" i="14" s="1"/>
  <c r="J336" i="14" s="1"/>
  <c r="J337" i="14" s="1"/>
  <c r="J338" i="14" s="1"/>
  <c r="J339" i="14" s="1"/>
  <c r="J340" i="14" s="1"/>
  <c r="D329" i="14"/>
  <c r="D330" i="14" s="1"/>
  <c r="D331" i="14" s="1"/>
  <c r="D332" i="14" s="1"/>
  <c r="D333" i="14" s="1"/>
  <c r="D334" i="14" s="1"/>
  <c r="D335" i="14" s="1"/>
  <c r="D336" i="14" s="1"/>
  <c r="D337" i="14" s="1"/>
  <c r="D338" i="14" s="1"/>
  <c r="D339" i="14" s="1"/>
  <c r="D340" i="14" s="1"/>
  <c r="J330" i="13"/>
  <c r="B330" i="13"/>
  <c r="S328" i="14"/>
  <c r="R328" i="14"/>
  <c r="Q328" i="14"/>
  <c r="P328" i="14"/>
  <c r="O328" i="14"/>
  <c r="N328" i="14"/>
  <c r="M328" i="14"/>
  <c r="J114" i="12" l="1"/>
  <c r="M319" i="14"/>
  <c r="N319" i="14"/>
  <c r="O319" i="14"/>
  <c r="P319" i="14"/>
  <c r="Q319" i="14"/>
  <c r="R319" i="14"/>
  <c r="S319" i="14"/>
  <c r="M320" i="14"/>
  <c r="N320" i="14"/>
  <c r="O320" i="14"/>
  <c r="P320" i="14"/>
  <c r="Q320" i="14"/>
  <c r="R320" i="14"/>
  <c r="S320" i="14"/>
  <c r="M321" i="14"/>
  <c r="N321" i="14"/>
  <c r="O321" i="14"/>
  <c r="P321" i="14"/>
  <c r="Q321" i="14"/>
  <c r="R321" i="14"/>
  <c r="S321" i="14"/>
  <c r="M322" i="14"/>
  <c r="N322" i="14"/>
  <c r="O322" i="14"/>
  <c r="P322" i="14"/>
  <c r="Q322" i="14"/>
  <c r="R322" i="14"/>
  <c r="S322" i="14"/>
  <c r="M323" i="14"/>
  <c r="N323" i="14"/>
  <c r="O323" i="14"/>
  <c r="P323" i="14"/>
  <c r="Q323" i="14"/>
  <c r="R323" i="14"/>
  <c r="S323" i="14"/>
  <c r="M324" i="14"/>
  <c r="N324" i="14"/>
  <c r="O324" i="14"/>
  <c r="P324" i="14"/>
  <c r="Q324" i="14"/>
  <c r="R324" i="14"/>
  <c r="S324" i="14"/>
  <c r="M325" i="14"/>
  <c r="N325" i="14"/>
  <c r="O325" i="14"/>
  <c r="P325" i="14"/>
  <c r="Q325" i="14"/>
  <c r="R325" i="14"/>
  <c r="S325" i="14"/>
  <c r="M326" i="14"/>
  <c r="N326" i="14"/>
  <c r="O326" i="14"/>
  <c r="P326" i="14"/>
  <c r="Q326" i="14"/>
  <c r="R326" i="14"/>
  <c r="S326" i="14"/>
  <c r="M327" i="14"/>
  <c r="N327" i="14"/>
  <c r="O327" i="14"/>
  <c r="P327" i="14"/>
  <c r="Q327" i="14"/>
  <c r="R327" i="14"/>
  <c r="S327" i="14"/>
  <c r="J329" i="13"/>
  <c r="B329" i="13"/>
  <c r="Q113" i="12" l="1"/>
  <c r="P113" i="12"/>
  <c r="O113" i="12"/>
  <c r="N113" i="12"/>
  <c r="M113" i="12"/>
  <c r="L113" i="12"/>
  <c r="K113" i="12"/>
  <c r="I113" i="12"/>
  <c r="H113" i="12"/>
  <c r="G113" i="12"/>
  <c r="F113" i="12"/>
  <c r="E113" i="12"/>
  <c r="D113" i="12"/>
  <c r="C113" i="12"/>
  <c r="J327" i="13" l="1"/>
  <c r="B327" i="13"/>
  <c r="A330" i="14"/>
  <c r="A331" i="14" s="1"/>
  <c r="A332" i="14" s="1"/>
  <c r="A333" i="14" s="1"/>
  <c r="A334" i="14" s="1"/>
  <c r="A335" i="14" s="1"/>
  <c r="A336" i="14" s="1"/>
  <c r="A337" i="14" s="1"/>
  <c r="A338" i="14" s="1"/>
  <c r="A339" i="14" s="1"/>
  <c r="A340" i="14" s="1"/>
  <c r="C330" i="14" l="1"/>
  <c r="C329" i="14"/>
  <c r="AO3" i="14"/>
  <c r="X29" i="14"/>
  <c r="AH29" i="14" s="1"/>
  <c r="S17" i="14"/>
  <c r="S18" i="14"/>
  <c r="S19" i="14"/>
  <c r="S20" i="14"/>
  <c r="S21" i="14"/>
  <c r="S22" i="14"/>
  <c r="S23" i="14"/>
  <c r="S24" i="14"/>
  <c r="S25" i="14"/>
  <c r="S26" i="14"/>
  <c r="S27" i="14"/>
  <c r="S28" i="14"/>
  <c r="S5" i="14"/>
  <c r="S6" i="14"/>
  <c r="S7" i="14"/>
  <c r="S8" i="14"/>
  <c r="S9" i="14"/>
  <c r="S10" i="14"/>
  <c r="S11" i="14"/>
  <c r="S12" i="14"/>
  <c r="S13" i="14"/>
  <c r="S14" i="14"/>
  <c r="S15" i="14"/>
  <c r="S16" i="14"/>
  <c r="S318" i="14"/>
  <c r="R318" i="14"/>
  <c r="Q318" i="14"/>
  <c r="P318" i="14"/>
  <c r="O318" i="14"/>
  <c r="N318" i="14"/>
  <c r="M318" i="14"/>
  <c r="A318" i="14"/>
  <c r="A319" i="14" s="1"/>
  <c r="A320" i="14" s="1"/>
  <c r="A321" i="14" s="1"/>
  <c r="A322" i="14" s="1"/>
  <c r="A323" i="14" s="1"/>
  <c r="A324" i="14" s="1"/>
  <c r="A325" i="14" s="1"/>
  <c r="A326" i="14" s="1"/>
  <c r="A327" i="14" s="1"/>
  <c r="A328" i="14" s="1"/>
  <c r="S317" i="14"/>
  <c r="R317" i="14"/>
  <c r="Q317" i="14"/>
  <c r="P317" i="14"/>
  <c r="O317" i="14"/>
  <c r="N317" i="14"/>
  <c r="M317" i="14"/>
  <c r="J317" i="14"/>
  <c r="J318" i="14" s="1"/>
  <c r="J319" i="14" s="1"/>
  <c r="J320" i="14" s="1"/>
  <c r="J321" i="14" s="1"/>
  <c r="J322" i="14" s="1"/>
  <c r="J323" i="14" s="1"/>
  <c r="J324" i="14" s="1"/>
  <c r="J325" i="14" s="1"/>
  <c r="J326" i="14" s="1"/>
  <c r="J327" i="14" s="1"/>
  <c r="J328" i="14" s="1"/>
  <c r="I317" i="14"/>
  <c r="I318" i="14" s="1"/>
  <c r="I319" i="14" s="1"/>
  <c r="I320" i="14" s="1"/>
  <c r="I321" i="14" s="1"/>
  <c r="I322" i="14" s="1"/>
  <c r="I323" i="14" s="1"/>
  <c r="I324" i="14" s="1"/>
  <c r="I325" i="14" s="1"/>
  <c r="I326" i="14" s="1"/>
  <c r="I327" i="14" s="1"/>
  <c r="I328" i="14" s="1"/>
  <c r="H317" i="14"/>
  <c r="H318" i="14" s="1"/>
  <c r="H319" i="14" s="1"/>
  <c r="H320" i="14" s="1"/>
  <c r="H321" i="14" s="1"/>
  <c r="H322" i="14" s="1"/>
  <c r="H323" i="14" s="1"/>
  <c r="H324" i="14" s="1"/>
  <c r="H325" i="14" s="1"/>
  <c r="H326" i="14" s="1"/>
  <c r="H327" i="14" s="1"/>
  <c r="H328" i="14" s="1"/>
  <c r="G317" i="14"/>
  <c r="G318" i="14" s="1"/>
  <c r="G319" i="14" s="1"/>
  <c r="G320" i="14" s="1"/>
  <c r="G321" i="14" s="1"/>
  <c r="G322" i="14" s="1"/>
  <c r="G323" i="14" s="1"/>
  <c r="G324" i="14" s="1"/>
  <c r="G325" i="14" s="1"/>
  <c r="G326" i="14" s="1"/>
  <c r="G327" i="14" s="1"/>
  <c r="G328" i="14" s="1"/>
  <c r="F317" i="14"/>
  <c r="F318" i="14" s="1"/>
  <c r="F319" i="14" s="1"/>
  <c r="F320" i="14" s="1"/>
  <c r="F321" i="14" s="1"/>
  <c r="F322" i="14" s="1"/>
  <c r="F323" i="14" s="1"/>
  <c r="F324" i="14" s="1"/>
  <c r="F325" i="14" s="1"/>
  <c r="F326" i="14" s="1"/>
  <c r="F327" i="14" s="1"/>
  <c r="F328" i="14" s="1"/>
  <c r="E317" i="14"/>
  <c r="E318" i="14" s="1"/>
  <c r="E319" i="14" s="1"/>
  <c r="E320" i="14" s="1"/>
  <c r="E321" i="14" s="1"/>
  <c r="E322" i="14" s="1"/>
  <c r="E323" i="14" s="1"/>
  <c r="E324" i="14" s="1"/>
  <c r="E325" i="14" s="1"/>
  <c r="E326" i="14" s="1"/>
  <c r="E327" i="14" s="1"/>
  <c r="E328" i="14" s="1"/>
  <c r="D317" i="14"/>
  <c r="D318" i="14" s="1"/>
  <c r="S316" i="14"/>
  <c r="R316" i="14"/>
  <c r="Q316" i="14"/>
  <c r="P316" i="14"/>
  <c r="O316" i="14"/>
  <c r="N316" i="14"/>
  <c r="M316" i="14"/>
  <c r="S315" i="14"/>
  <c r="R315" i="14"/>
  <c r="Q315" i="14"/>
  <c r="P315" i="14"/>
  <c r="O315" i="14"/>
  <c r="N315" i="14"/>
  <c r="M315" i="14"/>
  <c r="S314" i="14"/>
  <c r="R314" i="14"/>
  <c r="Q314" i="14"/>
  <c r="P314" i="14"/>
  <c r="O314" i="14"/>
  <c r="N314" i="14"/>
  <c r="M314" i="14"/>
  <c r="S313" i="14"/>
  <c r="R313" i="14"/>
  <c r="Q313" i="14"/>
  <c r="P313" i="14"/>
  <c r="O313" i="14"/>
  <c r="N313" i="14"/>
  <c r="M313" i="14"/>
  <c r="S312" i="14"/>
  <c r="R312" i="14"/>
  <c r="Q312" i="14"/>
  <c r="P312" i="14"/>
  <c r="O312" i="14"/>
  <c r="N312" i="14"/>
  <c r="M312" i="14"/>
  <c r="S311" i="14"/>
  <c r="R311" i="14"/>
  <c r="Q311" i="14"/>
  <c r="P311" i="14"/>
  <c r="O311" i="14"/>
  <c r="N311" i="14"/>
  <c r="M311" i="14"/>
  <c r="S310" i="14"/>
  <c r="R310" i="14"/>
  <c r="Q310" i="14"/>
  <c r="P310" i="14"/>
  <c r="O310" i="14"/>
  <c r="N310" i="14"/>
  <c r="M310" i="14"/>
  <c r="S309" i="14"/>
  <c r="R309" i="14"/>
  <c r="Q309" i="14"/>
  <c r="P309" i="14"/>
  <c r="O309" i="14"/>
  <c r="N309" i="14"/>
  <c r="M309" i="14"/>
  <c r="S308" i="14"/>
  <c r="R308" i="14"/>
  <c r="Q308" i="14"/>
  <c r="P308" i="14"/>
  <c r="O308" i="14"/>
  <c r="N308" i="14"/>
  <c r="M308" i="14"/>
  <c r="S307" i="14"/>
  <c r="R307" i="14"/>
  <c r="Q307" i="14"/>
  <c r="P307" i="14"/>
  <c r="O307" i="14"/>
  <c r="N307" i="14"/>
  <c r="M307" i="14"/>
  <c r="S306" i="14"/>
  <c r="R306" i="14"/>
  <c r="Q306" i="14"/>
  <c r="P306" i="14"/>
  <c r="O306" i="14"/>
  <c r="N306" i="14"/>
  <c r="M306" i="14"/>
  <c r="A306" i="14"/>
  <c r="A307" i="14" s="1"/>
  <c r="A308" i="14" s="1"/>
  <c r="A309" i="14" s="1"/>
  <c r="A310" i="14" s="1"/>
  <c r="A311" i="14" s="1"/>
  <c r="A312" i="14" s="1"/>
  <c r="A313" i="14" s="1"/>
  <c r="A314" i="14" s="1"/>
  <c r="A315" i="14" s="1"/>
  <c r="A316" i="14" s="1"/>
  <c r="S305" i="14"/>
  <c r="R305" i="14"/>
  <c r="Q305" i="14"/>
  <c r="P305" i="14"/>
  <c r="O305" i="14"/>
  <c r="N305" i="14"/>
  <c r="M305" i="14"/>
  <c r="J305" i="14"/>
  <c r="J306" i="14" s="1"/>
  <c r="J307" i="14" s="1"/>
  <c r="J308" i="14" s="1"/>
  <c r="J309" i="14" s="1"/>
  <c r="J310" i="14" s="1"/>
  <c r="J311" i="14" s="1"/>
  <c r="J312" i="14" s="1"/>
  <c r="J313" i="14" s="1"/>
  <c r="J314" i="14" s="1"/>
  <c r="J315" i="14" s="1"/>
  <c r="J316" i="14" s="1"/>
  <c r="I305" i="14"/>
  <c r="I306" i="14" s="1"/>
  <c r="I307" i="14" s="1"/>
  <c r="I308" i="14" s="1"/>
  <c r="I309" i="14" s="1"/>
  <c r="I310" i="14" s="1"/>
  <c r="I311" i="14" s="1"/>
  <c r="I312" i="14" s="1"/>
  <c r="I313" i="14" s="1"/>
  <c r="I314" i="14" s="1"/>
  <c r="I315" i="14" s="1"/>
  <c r="I316" i="14" s="1"/>
  <c r="H305" i="14"/>
  <c r="H306" i="14" s="1"/>
  <c r="H307" i="14" s="1"/>
  <c r="H308" i="14" s="1"/>
  <c r="H309" i="14" s="1"/>
  <c r="H310" i="14" s="1"/>
  <c r="H311" i="14" s="1"/>
  <c r="H312" i="14" s="1"/>
  <c r="H313" i="14" s="1"/>
  <c r="H314" i="14" s="1"/>
  <c r="H315" i="14" s="1"/>
  <c r="H316" i="14" s="1"/>
  <c r="G305" i="14"/>
  <c r="G306" i="14" s="1"/>
  <c r="G307" i="14" s="1"/>
  <c r="G308" i="14" s="1"/>
  <c r="G309" i="14" s="1"/>
  <c r="G310" i="14" s="1"/>
  <c r="G311" i="14" s="1"/>
  <c r="G312" i="14" s="1"/>
  <c r="G313" i="14" s="1"/>
  <c r="G314" i="14" s="1"/>
  <c r="G315" i="14" s="1"/>
  <c r="G316" i="14" s="1"/>
  <c r="F305" i="14"/>
  <c r="F306" i="14" s="1"/>
  <c r="F307" i="14" s="1"/>
  <c r="F308" i="14" s="1"/>
  <c r="F309" i="14" s="1"/>
  <c r="F310" i="14" s="1"/>
  <c r="F311" i="14" s="1"/>
  <c r="F312" i="14" s="1"/>
  <c r="F313" i="14" s="1"/>
  <c r="F314" i="14" s="1"/>
  <c r="F315" i="14" s="1"/>
  <c r="F316" i="14" s="1"/>
  <c r="E305" i="14"/>
  <c r="E306" i="14" s="1"/>
  <c r="E307" i="14" s="1"/>
  <c r="E308" i="14" s="1"/>
  <c r="E309" i="14" s="1"/>
  <c r="E310" i="14" s="1"/>
  <c r="E311" i="14" s="1"/>
  <c r="E312" i="14" s="1"/>
  <c r="E313" i="14" s="1"/>
  <c r="E314" i="14" s="1"/>
  <c r="E315" i="14" s="1"/>
  <c r="E316" i="14" s="1"/>
  <c r="D305" i="14"/>
  <c r="D306" i="14" s="1"/>
  <c r="S304" i="14"/>
  <c r="R304" i="14"/>
  <c r="Q304" i="14"/>
  <c r="P304" i="14"/>
  <c r="O304" i="14"/>
  <c r="N304" i="14"/>
  <c r="M304" i="14"/>
  <c r="S303" i="14"/>
  <c r="R303" i="14"/>
  <c r="Q303" i="14"/>
  <c r="P303" i="14"/>
  <c r="O303" i="14"/>
  <c r="N303" i="14"/>
  <c r="M303" i="14"/>
  <c r="S302" i="14"/>
  <c r="R302" i="14"/>
  <c r="Q302" i="14"/>
  <c r="P302" i="14"/>
  <c r="O302" i="14"/>
  <c r="N302" i="14"/>
  <c r="M302" i="14"/>
  <c r="S301" i="14"/>
  <c r="R301" i="14"/>
  <c r="Q301" i="14"/>
  <c r="P301" i="14"/>
  <c r="O301" i="14"/>
  <c r="N301" i="14"/>
  <c r="M301" i="14"/>
  <c r="S300" i="14"/>
  <c r="R300" i="14"/>
  <c r="Q300" i="14"/>
  <c r="P300" i="14"/>
  <c r="O300" i="14"/>
  <c r="N300" i="14"/>
  <c r="M300" i="14"/>
  <c r="S299" i="14"/>
  <c r="R299" i="14"/>
  <c r="Q299" i="14"/>
  <c r="P299" i="14"/>
  <c r="O299" i="14"/>
  <c r="N299" i="14"/>
  <c r="M299" i="14"/>
  <c r="S298" i="14"/>
  <c r="R298" i="14"/>
  <c r="Q298" i="14"/>
  <c r="P298" i="14"/>
  <c r="O298" i="14"/>
  <c r="N298" i="14"/>
  <c r="M298" i="14"/>
  <c r="S297" i="14"/>
  <c r="R297" i="14"/>
  <c r="Q297" i="14"/>
  <c r="P297" i="14"/>
  <c r="O297" i="14"/>
  <c r="N297" i="14"/>
  <c r="M297" i="14"/>
  <c r="S296" i="14"/>
  <c r="R296" i="14"/>
  <c r="Q296" i="14"/>
  <c r="P296" i="14"/>
  <c r="O296" i="14"/>
  <c r="N296" i="14"/>
  <c r="M296" i="14"/>
  <c r="S295" i="14"/>
  <c r="R295" i="14"/>
  <c r="Q295" i="14"/>
  <c r="P295" i="14"/>
  <c r="O295" i="14"/>
  <c r="N295" i="14"/>
  <c r="M295" i="14"/>
  <c r="S294" i="14"/>
  <c r="R294" i="14"/>
  <c r="Q294" i="14"/>
  <c r="P294" i="14"/>
  <c r="O294" i="14"/>
  <c r="N294" i="14"/>
  <c r="M294" i="14"/>
  <c r="A294" i="14"/>
  <c r="A295" i="14" s="1"/>
  <c r="A296" i="14" s="1"/>
  <c r="A297" i="14" s="1"/>
  <c r="A298" i="14" s="1"/>
  <c r="A299" i="14" s="1"/>
  <c r="A300" i="14" s="1"/>
  <c r="A301" i="14" s="1"/>
  <c r="A302" i="14" s="1"/>
  <c r="A303" i="14" s="1"/>
  <c r="A304" i="14" s="1"/>
  <c r="S293" i="14"/>
  <c r="R293" i="14"/>
  <c r="Q293" i="14"/>
  <c r="P293" i="14"/>
  <c r="O293" i="14"/>
  <c r="N293" i="14"/>
  <c r="M293" i="14"/>
  <c r="J293" i="14"/>
  <c r="J294" i="14" s="1"/>
  <c r="J295" i="14" s="1"/>
  <c r="J296" i="14" s="1"/>
  <c r="J297" i="14" s="1"/>
  <c r="J298" i="14" s="1"/>
  <c r="J299" i="14" s="1"/>
  <c r="J300" i="14" s="1"/>
  <c r="J301" i="14" s="1"/>
  <c r="J302" i="14" s="1"/>
  <c r="J303" i="14" s="1"/>
  <c r="J304" i="14" s="1"/>
  <c r="I293" i="14"/>
  <c r="I294" i="14" s="1"/>
  <c r="I295" i="14" s="1"/>
  <c r="I296" i="14" s="1"/>
  <c r="I297" i="14" s="1"/>
  <c r="I298" i="14" s="1"/>
  <c r="I299" i="14" s="1"/>
  <c r="I300" i="14" s="1"/>
  <c r="I301" i="14" s="1"/>
  <c r="I302" i="14" s="1"/>
  <c r="I303" i="14" s="1"/>
  <c r="I304" i="14" s="1"/>
  <c r="H293" i="14"/>
  <c r="H294" i="14" s="1"/>
  <c r="H295" i="14" s="1"/>
  <c r="H296" i="14" s="1"/>
  <c r="H297" i="14" s="1"/>
  <c r="H298" i="14" s="1"/>
  <c r="H299" i="14" s="1"/>
  <c r="H300" i="14" s="1"/>
  <c r="H301" i="14" s="1"/>
  <c r="H302" i="14" s="1"/>
  <c r="H303" i="14" s="1"/>
  <c r="H304" i="14" s="1"/>
  <c r="G293" i="14"/>
  <c r="G294" i="14" s="1"/>
  <c r="G295" i="14" s="1"/>
  <c r="G296" i="14" s="1"/>
  <c r="G297" i="14" s="1"/>
  <c r="G298" i="14" s="1"/>
  <c r="G299" i="14" s="1"/>
  <c r="G300" i="14" s="1"/>
  <c r="G301" i="14" s="1"/>
  <c r="G302" i="14" s="1"/>
  <c r="G303" i="14" s="1"/>
  <c r="G304" i="14" s="1"/>
  <c r="F293" i="14"/>
  <c r="F294" i="14" s="1"/>
  <c r="F295" i="14" s="1"/>
  <c r="F296" i="14" s="1"/>
  <c r="F297" i="14" s="1"/>
  <c r="F298" i="14" s="1"/>
  <c r="F299" i="14" s="1"/>
  <c r="F300" i="14" s="1"/>
  <c r="F301" i="14" s="1"/>
  <c r="F302" i="14" s="1"/>
  <c r="F303" i="14" s="1"/>
  <c r="F304" i="14" s="1"/>
  <c r="E293" i="14"/>
  <c r="E294" i="14" s="1"/>
  <c r="E295" i="14" s="1"/>
  <c r="E296" i="14" s="1"/>
  <c r="E297" i="14" s="1"/>
  <c r="E298" i="14" s="1"/>
  <c r="E299" i="14" s="1"/>
  <c r="E300" i="14" s="1"/>
  <c r="E301" i="14" s="1"/>
  <c r="E302" i="14" s="1"/>
  <c r="E303" i="14" s="1"/>
  <c r="E304" i="14" s="1"/>
  <c r="D293" i="14"/>
  <c r="S292" i="14"/>
  <c r="R292" i="14"/>
  <c r="Q292" i="14"/>
  <c r="P292" i="14"/>
  <c r="O292" i="14"/>
  <c r="N292" i="14"/>
  <c r="M292" i="14"/>
  <c r="S291" i="14"/>
  <c r="R291" i="14"/>
  <c r="Q291" i="14"/>
  <c r="P291" i="14"/>
  <c r="O291" i="14"/>
  <c r="N291" i="14"/>
  <c r="M291" i="14"/>
  <c r="S290" i="14"/>
  <c r="R290" i="14"/>
  <c r="Q290" i="14"/>
  <c r="P290" i="14"/>
  <c r="O290" i="14"/>
  <c r="N290" i="14"/>
  <c r="M290" i="14"/>
  <c r="S289" i="14"/>
  <c r="R289" i="14"/>
  <c r="Q289" i="14"/>
  <c r="P289" i="14"/>
  <c r="O289" i="14"/>
  <c r="N289" i="14"/>
  <c r="M289" i="14"/>
  <c r="S288" i="14"/>
  <c r="R288" i="14"/>
  <c r="Q288" i="14"/>
  <c r="P288" i="14"/>
  <c r="O288" i="14"/>
  <c r="N288" i="14"/>
  <c r="M288" i="14"/>
  <c r="S287" i="14"/>
  <c r="R287" i="14"/>
  <c r="Q287" i="14"/>
  <c r="P287" i="14"/>
  <c r="O287" i="14"/>
  <c r="N287" i="14"/>
  <c r="M287" i="14"/>
  <c r="S286" i="14"/>
  <c r="R286" i="14"/>
  <c r="Q286" i="14"/>
  <c r="P286" i="14"/>
  <c r="O286" i="14"/>
  <c r="N286" i="14"/>
  <c r="M286" i="14"/>
  <c r="S285" i="14"/>
  <c r="R285" i="14"/>
  <c r="Q285" i="14"/>
  <c r="P285" i="14"/>
  <c r="O285" i="14"/>
  <c r="N285" i="14"/>
  <c r="M285" i="14"/>
  <c r="S284" i="14"/>
  <c r="R284" i="14"/>
  <c r="Q284" i="14"/>
  <c r="P284" i="14"/>
  <c r="O284" i="14"/>
  <c r="N284" i="14"/>
  <c r="M284" i="14"/>
  <c r="S283" i="14"/>
  <c r="R283" i="14"/>
  <c r="Q283" i="14"/>
  <c r="P283" i="14"/>
  <c r="O283" i="14"/>
  <c r="N283" i="14"/>
  <c r="M283" i="14"/>
  <c r="S282" i="14"/>
  <c r="R282" i="14"/>
  <c r="Q282" i="14"/>
  <c r="P282" i="14"/>
  <c r="O282" i="14"/>
  <c r="N282" i="14"/>
  <c r="M282" i="14"/>
  <c r="A282" i="14"/>
  <c r="A283" i="14" s="1"/>
  <c r="A284" i="14" s="1"/>
  <c r="A285" i="14" s="1"/>
  <c r="A286" i="14" s="1"/>
  <c r="A287" i="14" s="1"/>
  <c r="A288" i="14" s="1"/>
  <c r="A289" i="14" s="1"/>
  <c r="A290" i="14" s="1"/>
  <c r="A291" i="14" s="1"/>
  <c r="A292" i="14" s="1"/>
  <c r="S281" i="14"/>
  <c r="R281" i="14"/>
  <c r="Q281" i="14"/>
  <c r="P281" i="14"/>
  <c r="O281" i="14"/>
  <c r="N281" i="14"/>
  <c r="M281" i="14"/>
  <c r="J281" i="14"/>
  <c r="J282" i="14" s="1"/>
  <c r="J283" i="14" s="1"/>
  <c r="J284" i="14" s="1"/>
  <c r="J285" i="14" s="1"/>
  <c r="J286" i="14" s="1"/>
  <c r="J287" i="14" s="1"/>
  <c r="J288" i="14" s="1"/>
  <c r="J289" i="14" s="1"/>
  <c r="J290" i="14" s="1"/>
  <c r="J291" i="14" s="1"/>
  <c r="J292" i="14" s="1"/>
  <c r="I281" i="14"/>
  <c r="I282" i="14" s="1"/>
  <c r="I283" i="14" s="1"/>
  <c r="I284" i="14" s="1"/>
  <c r="I285" i="14" s="1"/>
  <c r="I286" i="14" s="1"/>
  <c r="I287" i="14" s="1"/>
  <c r="I288" i="14" s="1"/>
  <c r="I289" i="14" s="1"/>
  <c r="I290" i="14" s="1"/>
  <c r="I291" i="14" s="1"/>
  <c r="I292" i="14" s="1"/>
  <c r="H281" i="14"/>
  <c r="H282" i="14" s="1"/>
  <c r="H283" i="14" s="1"/>
  <c r="H284" i="14" s="1"/>
  <c r="H285" i="14" s="1"/>
  <c r="H286" i="14" s="1"/>
  <c r="H287" i="14" s="1"/>
  <c r="H288" i="14" s="1"/>
  <c r="H289" i="14" s="1"/>
  <c r="H290" i="14" s="1"/>
  <c r="H291" i="14" s="1"/>
  <c r="H292" i="14" s="1"/>
  <c r="G281" i="14"/>
  <c r="G282" i="14" s="1"/>
  <c r="G283" i="14" s="1"/>
  <c r="G284" i="14" s="1"/>
  <c r="G285" i="14" s="1"/>
  <c r="G286" i="14" s="1"/>
  <c r="G287" i="14" s="1"/>
  <c r="G288" i="14" s="1"/>
  <c r="G289" i="14" s="1"/>
  <c r="G290" i="14" s="1"/>
  <c r="G291" i="14" s="1"/>
  <c r="G292" i="14" s="1"/>
  <c r="F281" i="14"/>
  <c r="F282" i="14" s="1"/>
  <c r="F283" i="14" s="1"/>
  <c r="F284" i="14" s="1"/>
  <c r="F285" i="14" s="1"/>
  <c r="F286" i="14" s="1"/>
  <c r="F287" i="14" s="1"/>
  <c r="F288" i="14" s="1"/>
  <c r="F289" i="14" s="1"/>
  <c r="F290" i="14" s="1"/>
  <c r="F291" i="14" s="1"/>
  <c r="F292" i="14" s="1"/>
  <c r="E281" i="14"/>
  <c r="E282" i="14" s="1"/>
  <c r="E283" i="14" s="1"/>
  <c r="E284" i="14" s="1"/>
  <c r="E285" i="14" s="1"/>
  <c r="E286" i="14" s="1"/>
  <c r="E287" i="14" s="1"/>
  <c r="E288" i="14" s="1"/>
  <c r="E289" i="14" s="1"/>
  <c r="E290" i="14" s="1"/>
  <c r="E291" i="14" s="1"/>
  <c r="E292" i="14" s="1"/>
  <c r="D281" i="14"/>
  <c r="S280" i="14"/>
  <c r="R280" i="14"/>
  <c r="Q280" i="14"/>
  <c r="P280" i="14"/>
  <c r="O280" i="14"/>
  <c r="N280" i="14"/>
  <c r="M280" i="14"/>
  <c r="S279" i="14"/>
  <c r="R279" i="14"/>
  <c r="Q279" i="14"/>
  <c r="P279" i="14"/>
  <c r="O279" i="14"/>
  <c r="N279" i="14"/>
  <c r="M279" i="14"/>
  <c r="S278" i="14"/>
  <c r="R278" i="14"/>
  <c r="Q278" i="14"/>
  <c r="P278" i="14"/>
  <c r="O278" i="14"/>
  <c r="N278" i="14"/>
  <c r="M278" i="14"/>
  <c r="S277" i="14"/>
  <c r="R277" i="14"/>
  <c r="Q277" i="14"/>
  <c r="P277" i="14"/>
  <c r="O277" i="14"/>
  <c r="N277" i="14"/>
  <c r="M277" i="14"/>
  <c r="S276" i="14"/>
  <c r="R276" i="14"/>
  <c r="Q276" i="14"/>
  <c r="P276" i="14"/>
  <c r="O276" i="14"/>
  <c r="N276" i="14"/>
  <c r="M276" i="14"/>
  <c r="S275" i="14"/>
  <c r="R275" i="14"/>
  <c r="Q275" i="14"/>
  <c r="P275" i="14"/>
  <c r="O275" i="14"/>
  <c r="N275" i="14"/>
  <c r="M275" i="14"/>
  <c r="S274" i="14"/>
  <c r="R274" i="14"/>
  <c r="Q274" i="14"/>
  <c r="P274" i="14"/>
  <c r="O274" i="14"/>
  <c r="N274" i="14"/>
  <c r="M274" i="14"/>
  <c r="S273" i="14"/>
  <c r="R273" i="14"/>
  <c r="Q273" i="14"/>
  <c r="P273" i="14"/>
  <c r="O273" i="14"/>
  <c r="N273" i="14"/>
  <c r="M273" i="14"/>
  <c r="S272" i="14"/>
  <c r="R272" i="14"/>
  <c r="Q272" i="14"/>
  <c r="P272" i="14"/>
  <c r="O272" i="14"/>
  <c r="N272" i="14"/>
  <c r="M272" i="14"/>
  <c r="S271" i="14"/>
  <c r="R271" i="14"/>
  <c r="Q271" i="14"/>
  <c r="P271" i="14"/>
  <c r="O271" i="14"/>
  <c r="N271" i="14"/>
  <c r="M271" i="14"/>
  <c r="S270" i="14"/>
  <c r="R270" i="14"/>
  <c r="Q270" i="14"/>
  <c r="P270" i="14"/>
  <c r="O270" i="14"/>
  <c r="N270" i="14"/>
  <c r="M270" i="14"/>
  <c r="A270" i="14"/>
  <c r="A271" i="14" s="1"/>
  <c r="A272" i="14" s="1"/>
  <c r="A273" i="14" s="1"/>
  <c r="A274" i="14" s="1"/>
  <c r="A275" i="14" s="1"/>
  <c r="A276" i="14" s="1"/>
  <c r="A277" i="14" s="1"/>
  <c r="A278" i="14" s="1"/>
  <c r="A279" i="14" s="1"/>
  <c r="A280" i="14" s="1"/>
  <c r="S269" i="14"/>
  <c r="R269" i="14"/>
  <c r="Q269" i="14"/>
  <c r="P269" i="14"/>
  <c r="O269" i="14"/>
  <c r="N269" i="14"/>
  <c r="M269" i="14"/>
  <c r="J269" i="14"/>
  <c r="J270" i="14" s="1"/>
  <c r="J271" i="14" s="1"/>
  <c r="J272" i="14" s="1"/>
  <c r="J273" i="14" s="1"/>
  <c r="J274" i="14" s="1"/>
  <c r="J275" i="14" s="1"/>
  <c r="J276" i="14" s="1"/>
  <c r="J277" i="14" s="1"/>
  <c r="J278" i="14" s="1"/>
  <c r="J279" i="14" s="1"/>
  <c r="J280" i="14" s="1"/>
  <c r="I269" i="14"/>
  <c r="I270" i="14" s="1"/>
  <c r="I271" i="14" s="1"/>
  <c r="I272" i="14" s="1"/>
  <c r="I273" i="14" s="1"/>
  <c r="I274" i="14" s="1"/>
  <c r="I275" i="14" s="1"/>
  <c r="I276" i="14" s="1"/>
  <c r="I277" i="14" s="1"/>
  <c r="I278" i="14" s="1"/>
  <c r="I279" i="14" s="1"/>
  <c r="I280" i="14" s="1"/>
  <c r="H269" i="14"/>
  <c r="H270" i="14" s="1"/>
  <c r="H271" i="14" s="1"/>
  <c r="H272" i="14" s="1"/>
  <c r="H273" i="14" s="1"/>
  <c r="H274" i="14" s="1"/>
  <c r="H275" i="14" s="1"/>
  <c r="H276" i="14" s="1"/>
  <c r="H277" i="14" s="1"/>
  <c r="H278" i="14" s="1"/>
  <c r="H279" i="14" s="1"/>
  <c r="H280" i="14" s="1"/>
  <c r="G269" i="14"/>
  <c r="G270" i="14" s="1"/>
  <c r="G271" i="14" s="1"/>
  <c r="G272" i="14" s="1"/>
  <c r="G273" i="14" s="1"/>
  <c r="G274" i="14" s="1"/>
  <c r="G275" i="14" s="1"/>
  <c r="G276" i="14" s="1"/>
  <c r="G277" i="14" s="1"/>
  <c r="G278" i="14" s="1"/>
  <c r="G279" i="14" s="1"/>
  <c r="G280" i="14" s="1"/>
  <c r="F269" i="14"/>
  <c r="F270" i="14" s="1"/>
  <c r="F271" i="14" s="1"/>
  <c r="F272" i="14" s="1"/>
  <c r="F273" i="14" s="1"/>
  <c r="F274" i="14" s="1"/>
  <c r="F275" i="14" s="1"/>
  <c r="F276" i="14" s="1"/>
  <c r="F277" i="14" s="1"/>
  <c r="F278" i="14" s="1"/>
  <c r="F279" i="14" s="1"/>
  <c r="F280" i="14" s="1"/>
  <c r="E269" i="14"/>
  <c r="E270" i="14" s="1"/>
  <c r="E271" i="14" s="1"/>
  <c r="E272" i="14" s="1"/>
  <c r="E273" i="14" s="1"/>
  <c r="E274" i="14" s="1"/>
  <c r="E275" i="14" s="1"/>
  <c r="E276" i="14" s="1"/>
  <c r="E277" i="14" s="1"/>
  <c r="E278" i="14" s="1"/>
  <c r="E279" i="14" s="1"/>
  <c r="E280" i="14" s="1"/>
  <c r="D269" i="14"/>
  <c r="S268" i="14"/>
  <c r="R268" i="14"/>
  <c r="Q268" i="14"/>
  <c r="P268" i="14"/>
  <c r="O268" i="14"/>
  <c r="N268" i="14"/>
  <c r="M268" i="14"/>
  <c r="S267" i="14"/>
  <c r="R267" i="14"/>
  <c r="Q267" i="14"/>
  <c r="P267" i="14"/>
  <c r="O267" i="14"/>
  <c r="N267" i="14"/>
  <c r="M267" i="14"/>
  <c r="S266" i="14"/>
  <c r="R266" i="14"/>
  <c r="Q266" i="14"/>
  <c r="P266" i="14"/>
  <c r="O266" i="14"/>
  <c r="N266" i="14"/>
  <c r="M266" i="14"/>
  <c r="S265" i="14"/>
  <c r="R265" i="14"/>
  <c r="Q265" i="14"/>
  <c r="P265" i="14"/>
  <c r="O265" i="14"/>
  <c r="N265" i="14"/>
  <c r="M265" i="14"/>
  <c r="S264" i="14"/>
  <c r="R264" i="14"/>
  <c r="Q264" i="14"/>
  <c r="P264" i="14"/>
  <c r="O264" i="14"/>
  <c r="N264" i="14"/>
  <c r="M264" i="14"/>
  <c r="S263" i="14"/>
  <c r="R263" i="14"/>
  <c r="Q263" i="14"/>
  <c r="P263" i="14"/>
  <c r="O263" i="14"/>
  <c r="N263" i="14"/>
  <c r="M263" i="14"/>
  <c r="S262" i="14"/>
  <c r="R262" i="14"/>
  <c r="Q262" i="14"/>
  <c r="P262" i="14"/>
  <c r="O262" i="14"/>
  <c r="N262" i="14"/>
  <c r="M262" i="14"/>
  <c r="S261" i="14"/>
  <c r="R261" i="14"/>
  <c r="Q261" i="14"/>
  <c r="P261" i="14"/>
  <c r="O261" i="14"/>
  <c r="N261" i="14"/>
  <c r="M261" i="14"/>
  <c r="S260" i="14"/>
  <c r="R260" i="14"/>
  <c r="Q260" i="14"/>
  <c r="P260" i="14"/>
  <c r="O260" i="14"/>
  <c r="N260" i="14"/>
  <c r="M260" i="14"/>
  <c r="S259" i="14"/>
  <c r="R259" i="14"/>
  <c r="Q259" i="14"/>
  <c r="P259" i="14"/>
  <c r="O259" i="14"/>
  <c r="N259" i="14"/>
  <c r="M259" i="14"/>
  <c r="S258" i="14"/>
  <c r="R258" i="14"/>
  <c r="Q258" i="14"/>
  <c r="P258" i="14"/>
  <c r="O258" i="14"/>
  <c r="N258" i="14"/>
  <c r="M258" i="14"/>
  <c r="S257" i="14"/>
  <c r="R257" i="14"/>
  <c r="Q257" i="14"/>
  <c r="P257" i="14"/>
  <c r="O257" i="14"/>
  <c r="N257" i="14"/>
  <c r="M257" i="14"/>
  <c r="J257" i="14"/>
  <c r="J258" i="14" s="1"/>
  <c r="J259" i="14" s="1"/>
  <c r="J260" i="14" s="1"/>
  <c r="J261" i="14" s="1"/>
  <c r="J262" i="14" s="1"/>
  <c r="J263" i="14" s="1"/>
  <c r="J264" i="14" s="1"/>
  <c r="J265" i="14" s="1"/>
  <c r="J266" i="14" s="1"/>
  <c r="J267" i="14" s="1"/>
  <c r="J268" i="14" s="1"/>
  <c r="I257" i="14"/>
  <c r="I258" i="14" s="1"/>
  <c r="I259" i="14" s="1"/>
  <c r="I260" i="14" s="1"/>
  <c r="I261" i="14" s="1"/>
  <c r="I262" i="14" s="1"/>
  <c r="I263" i="14" s="1"/>
  <c r="I264" i="14" s="1"/>
  <c r="I265" i="14" s="1"/>
  <c r="I266" i="14" s="1"/>
  <c r="I267" i="14" s="1"/>
  <c r="I268" i="14" s="1"/>
  <c r="H257" i="14"/>
  <c r="H258" i="14" s="1"/>
  <c r="H259" i="14" s="1"/>
  <c r="H260" i="14" s="1"/>
  <c r="H261" i="14" s="1"/>
  <c r="H262" i="14" s="1"/>
  <c r="H263" i="14" s="1"/>
  <c r="H264" i="14" s="1"/>
  <c r="H265" i="14" s="1"/>
  <c r="H266" i="14" s="1"/>
  <c r="H267" i="14" s="1"/>
  <c r="H268" i="14" s="1"/>
  <c r="G257" i="14"/>
  <c r="G258" i="14" s="1"/>
  <c r="G259" i="14" s="1"/>
  <c r="G260" i="14" s="1"/>
  <c r="G261" i="14" s="1"/>
  <c r="G262" i="14" s="1"/>
  <c r="G263" i="14" s="1"/>
  <c r="G264" i="14" s="1"/>
  <c r="G265" i="14" s="1"/>
  <c r="G266" i="14" s="1"/>
  <c r="G267" i="14" s="1"/>
  <c r="G268" i="14" s="1"/>
  <c r="F257" i="14"/>
  <c r="F258" i="14" s="1"/>
  <c r="F259" i="14" s="1"/>
  <c r="F260" i="14" s="1"/>
  <c r="F261" i="14" s="1"/>
  <c r="F262" i="14" s="1"/>
  <c r="F263" i="14" s="1"/>
  <c r="F264" i="14" s="1"/>
  <c r="F265" i="14" s="1"/>
  <c r="F266" i="14" s="1"/>
  <c r="F267" i="14" s="1"/>
  <c r="F268" i="14" s="1"/>
  <c r="E257" i="14"/>
  <c r="E258" i="14" s="1"/>
  <c r="E259" i="14" s="1"/>
  <c r="E260" i="14" s="1"/>
  <c r="E261" i="14" s="1"/>
  <c r="E262" i="14" s="1"/>
  <c r="E263" i="14" s="1"/>
  <c r="E264" i="14" s="1"/>
  <c r="E265" i="14" s="1"/>
  <c r="E266" i="14" s="1"/>
  <c r="E267" i="14" s="1"/>
  <c r="E268" i="14" s="1"/>
  <c r="D257" i="14"/>
  <c r="D258" i="14" s="1"/>
  <c r="D259" i="14" s="1"/>
  <c r="D260" i="14" s="1"/>
  <c r="D261" i="14" s="1"/>
  <c r="S256" i="14"/>
  <c r="R256" i="14"/>
  <c r="Q256" i="14"/>
  <c r="P256" i="14"/>
  <c r="O256" i="14"/>
  <c r="N256" i="14"/>
  <c r="M256" i="14"/>
  <c r="S255" i="14"/>
  <c r="R255" i="14"/>
  <c r="Q255" i="14"/>
  <c r="P255" i="14"/>
  <c r="O255" i="14"/>
  <c r="N255" i="14"/>
  <c r="M255" i="14"/>
  <c r="S254" i="14"/>
  <c r="R254" i="14"/>
  <c r="Q254" i="14"/>
  <c r="P254" i="14"/>
  <c r="O254" i="14"/>
  <c r="N254" i="14"/>
  <c r="M254" i="14"/>
  <c r="S253" i="14"/>
  <c r="R253" i="14"/>
  <c r="Q253" i="14"/>
  <c r="P253" i="14"/>
  <c r="O253" i="14"/>
  <c r="N253" i="14"/>
  <c r="M253" i="14"/>
  <c r="S252" i="14"/>
  <c r="R252" i="14"/>
  <c r="Q252" i="14"/>
  <c r="P252" i="14"/>
  <c r="O252" i="14"/>
  <c r="N252" i="14"/>
  <c r="M252" i="14"/>
  <c r="S251" i="14"/>
  <c r="R251" i="14"/>
  <c r="Q251" i="14"/>
  <c r="P251" i="14"/>
  <c r="O251" i="14"/>
  <c r="N251" i="14"/>
  <c r="M251" i="14"/>
  <c r="S250" i="14"/>
  <c r="R250" i="14"/>
  <c r="Q250" i="14"/>
  <c r="P250" i="14"/>
  <c r="O250" i="14"/>
  <c r="N250" i="14"/>
  <c r="M250" i="14"/>
  <c r="S249" i="14"/>
  <c r="R249" i="14"/>
  <c r="Q249" i="14"/>
  <c r="P249" i="14"/>
  <c r="O249" i="14"/>
  <c r="N249" i="14"/>
  <c r="M249" i="14"/>
  <c r="S248" i="14"/>
  <c r="R248" i="14"/>
  <c r="Q248" i="14"/>
  <c r="P248" i="14"/>
  <c r="O248" i="14"/>
  <c r="N248" i="14"/>
  <c r="M248" i="14"/>
  <c r="S247" i="14"/>
  <c r="R247" i="14"/>
  <c r="Q247" i="14"/>
  <c r="P247" i="14"/>
  <c r="O247" i="14"/>
  <c r="N247" i="14"/>
  <c r="M247" i="14"/>
  <c r="S246" i="14"/>
  <c r="R246" i="14"/>
  <c r="Q246" i="14"/>
  <c r="P246" i="14"/>
  <c r="O246" i="14"/>
  <c r="N246" i="14"/>
  <c r="M246" i="14"/>
  <c r="S245" i="14"/>
  <c r="R245" i="14"/>
  <c r="Q245" i="14"/>
  <c r="P245" i="14"/>
  <c r="O245" i="14"/>
  <c r="N245" i="14"/>
  <c r="M245" i="14"/>
  <c r="J245" i="14"/>
  <c r="J246" i="14" s="1"/>
  <c r="J247" i="14" s="1"/>
  <c r="J248" i="14" s="1"/>
  <c r="J249" i="14" s="1"/>
  <c r="J250" i="14" s="1"/>
  <c r="J251" i="14" s="1"/>
  <c r="J252" i="14" s="1"/>
  <c r="J253" i="14" s="1"/>
  <c r="J254" i="14" s="1"/>
  <c r="J255" i="14" s="1"/>
  <c r="J256" i="14" s="1"/>
  <c r="I245" i="14"/>
  <c r="I246" i="14" s="1"/>
  <c r="I247" i="14" s="1"/>
  <c r="I248" i="14" s="1"/>
  <c r="I249" i="14" s="1"/>
  <c r="I250" i="14" s="1"/>
  <c r="I251" i="14" s="1"/>
  <c r="I252" i="14" s="1"/>
  <c r="I253" i="14" s="1"/>
  <c r="I254" i="14" s="1"/>
  <c r="I255" i="14" s="1"/>
  <c r="I256" i="14" s="1"/>
  <c r="H245" i="14"/>
  <c r="H246" i="14" s="1"/>
  <c r="H247" i="14" s="1"/>
  <c r="H248" i="14" s="1"/>
  <c r="H249" i="14" s="1"/>
  <c r="H250" i="14" s="1"/>
  <c r="H251" i="14" s="1"/>
  <c r="H252" i="14" s="1"/>
  <c r="H253" i="14" s="1"/>
  <c r="H254" i="14" s="1"/>
  <c r="H255" i="14" s="1"/>
  <c r="H256" i="14" s="1"/>
  <c r="G245" i="14"/>
  <c r="G246" i="14" s="1"/>
  <c r="G247" i="14" s="1"/>
  <c r="G248" i="14" s="1"/>
  <c r="G249" i="14" s="1"/>
  <c r="G250" i="14" s="1"/>
  <c r="G251" i="14" s="1"/>
  <c r="G252" i="14" s="1"/>
  <c r="G253" i="14" s="1"/>
  <c r="G254" i="14" s="1"/>
  <c r="G255" i="14" s="1"/>
  <c r="G256" i="14" s="1"/>
  <c r="F245" i="14"/>
  <c r="F246" i="14" s="1"/>
  <c r="F247" i="14" s="1"/>
  <c r="F248" i="14" s="1"/>
  <c r="F249" i="14" s="1"/>
  <c r="F250" i="14" s="1"/>
  <c r="F251" i="14" s="1"/>
  <c r="E245" i="14"/>
  <c r="E246" i="14" s="1"/>
  <c r="E247" i="14" s="1"/>
  <c r="E248" i="14" s="1"/>
  <c r="E249" i="14" s="1"/>
  <c r="E250" i="14" s="1"/>
  <c r="E251" i="14" s="1"/>
  <c r="E252" i="14" s="1"/>
  <c r="E253" i="14" s="1"/>
  <c r="E254" i="14" s="1"/>
  <c r="E255" i="14" s="1"/>
  <c r="E256" i="14" s="1"/>
  <c r="D245" i="14"/>
  <c r="D246" i="14" s="1"/>
  <c r="D247" i="14" s="1"/>
  <c r="D248" i="14" s="1"/>
  <c r="D249" i="14" s="1"/>
  <c r="D250" i="14" s="1"/>
  <c r="D251" i="14" s="1"/>
  <c r="D252" i="14" s="1"/>
  <c r="D253" i="14" s="1"/>
  <c r="D254" i="14" s="1"/>
  <c r="D255" i="14" s="1"/>
  <c r="D256" i="14" s="1"/>
  <c r="S244" i="14"/>
  <c r="R244" i="14"/>
  <c r="Q244" i="14"/>
  <c r="P244" i="14"/>
  <c r="O244" i="14"/>
  <c r="N244" i="14"/>
  <c r="M244" i="14"/>
  <c r="S243" i="14"/>
  <c r="R243" i="14"/>
  <c r="Q243" i="14"/>
  <c r="P243" i="14"/>
  <c r="O243" i="14"/>
  <c r="N243" i="14"/>
  <c r="M243" i="14"/>
  <c r="S242" i="14"/>
  <c r="R242" i="14"/>
  <c r="Q242" i="14"/>
  <c r="P242" i="14"/>
  <c r="O242" i="14"/>
  <c r="N242" i="14"/>
  <c r="M242" i="14"/>
  <c r="S241" i="14"/>
  <c r="R241" i="14"/>
  <c r="Q241" i="14"/>
  <c r="P241" i="14"/>
  <c r="O241" i="14"/>
  <c r="N241" i="14"/>
  <c r="M241" i="14"/>
  <c r="S240" i="14"/>
  <c r="R240" i="14"/>
  <c r="Q240" i="14"/>
  <c r="P240" i="14"/>
  <c r="O240" i="14"/>
  <c r="N240" i="14"/>
  <c r="M240" i="14"/>
  <c r="S239" i="14"/>
  <c r="R239" i="14"/>
  <c r="Q239" i="14"/>
  <c r="P239" i="14"/>
  <c r="O239" i="14"/>
  <c r="N239" i="14"/>
  <c r="M239" i="14"/>
  <c r="S238" i="14"/>
  <c r="R238" i="14"/>
  <c r="Q238" i="14"/>
  <c r="P238" i="14"/>
  <c r="O238" i="14"/>
  <c r="N238" i="14"/>
  <c r="M238" i="14"/>
  <c r="S237" i="14"/>
  <c r="R237" i="14"/>
  <c r="Q237" i="14"/>
  <c r="P237" i="14"/>
  <c r="O237" i="14"/>
  <c r="N237" i="14"/>
  <c r="M237" i="14"/>
  <c r="S236" i="14"/>
  <c r="R236" i="14"/>
  <c r="Q236" i="14"/>
  <c r="P236" i="14"/>
  <c r="O236" i="14"/>
  <c r="N236" i="14"/>
  <c r="M236" i="14"/>
  <c r="S235" i="14"/>
  <c r="R235" i="14"/>
  <c r="Q235" i="14"/>
  <c r="P235" i="14"/>
  <c r="O235" i="14"/>
  <c r="N235" i="14"/>
  <c r="M235" i="14"/>
  <c r="S234" i="14"/>
  <c r="R234" i="14"/>
  <c r="Q234" i="14"/>
  <c r="P234" i="14"/>
  <c r="O234" i="14"/>
  <c r="N234" i="14"/>
  <c r="M234" i="14"/>
  <c r="S233" i="14"/>
  <c r="R233" i="14"/>
  <c r="Q233" i="14"/>
  <c r="P233" i="14"/>
  <c r="O233" i="14"/>
  <c r="N233" i="14"/>
  <c r="M233" i="14"/>
  <c r="J233" i="14"/>
  <c r="J234" i="14" s="1"/>
  <c r="J235" i="14" s="1"/>
  <c r="J236" i="14" s="1"/>
  <c r="J237" i="14" s="1"/>
  <c r="J238" i="14" s="1"/>
  <c r="J239" i="14" s="1"/>
  <c r="J240" i="14" s="1"/>
  <c r="J241" i="14" s="1"/>
  <c r="J242" i="14" s="1"/>
  <c r="J243" i="14" s="1"/>
  <c r="J244" i="14" s="1"/>
  <c r="I233" i="14"/>
  <c r="I234" i="14" s="1"/>
  <c r="I235" i="14" s="1"/>
  <c r="I236" i="14" s="1"/>
  <c r="I237" i="14" s="1"/>
  <c r="I238" i="14" s="1"/>
  <c r="I239" i="14" s="1"/>
  <c r="I240" i="14" s="1"/>
  <c r="I241" i="14" s="1"/>
  <c r="I242" i="14" s="1"/>
  <c r="I243" i="14" s="1"/>
  <c r="I244" i="14" s="1"/>
  <c r="H233" i="14"/>
  <c r="H234" i="14" s="1"/>
  <c r="H235" i="14" s="1"/>
  <c r="H236" i="14" s="1"/>
  <c r="H237" i="14" s="1"/>
  <c r="H238" i="14" s="1"/>
  <c r="H239" i="14" s="1"/>
  <c r="H240" i="14" s="1"/>
  <c r="H241" i="14" s="1"/>
  <c r="H242" i="14" s="1"/>
  <c r="H243" i="14" s="1"/>
  <c r="H244" i="14" s="1"/>
  <c r="G233" i="14"/>
  <c r="G234" i="14" s="1"/>
  <c r="G235" i="14" s="1"/>
  <c r="G236" i="14" s="1"/>
  <c r="G237" i="14" s="1"/>
  <c r="G238" i="14" s="1"/>
  <c r="G239" i="14" s="1"/>
  <c r="G240" i="14" s="1"/>
  <c r="G241" i="14" s="1"/>
  <c r="G242" i="14" s="1"/>
  <c r="G243" i="14" s="1"/>
  <c r="G244" i="14" s="1"/>
  <c r="F233" i="14"/>
  <c r="F234" i="14" s="1"/>
  <c r="F235" i="14" s="1"/>
  <c r="F236" i="14" s="1"/>
  <c r="F237" i="14" s="1"/>
  <c r="F238" i="14" s="1"/>
  <c r="F239" i="14" s="1"/>
  <c r="F240" i="14" s="1"/>
  <c r="F241" i="14" s="1"/>
  <c r="F242" i="14" s="1"/>
  <c r="F243" i="14" s="1"/>
  <c r="F244" i="14" s="1"/>
  <c r="E233" i="14"/>
  <c r="E234" i="14" s="1"/>
  <c r="E235" i="14" s="1"/>
  <c r="E236" i="14" s="1"/>
  <c r="E237" i="14" s="1"/>
  <c r="E238" i="14" s="1"/>
  <c r="E239" i="14" s="1"/>
  <c r="E240" i="14" s="1"/>
  <c r="E241" i="14" s="1"/>
  <c r="E242" i="14" s="1"/>
  <c r="E243" i="14" s="1"/>
  <c r="E244" i="14" s="1"/>
  <c r="D233" i="14"/>
  <c r="D234" i="14" s="1"/>
  <c r="D235" i="14" s="1"/>
  <c r="D236" i="14" s="1"/>
  <c r="D237" i="14" s="1"/>
  <c r="D238" i="14" s="1"/>
  <c r="D239" i="14" s="1"/>
  <c r="D240" i="14" s="1"/>
  <c r="D241" i="14" s="1"/>
  <c r="D242" i="14" s="1"/>
  <c r="D243" i="14" s="1"/>
  <c r="D244" i="14" s="1"/>
  <c r="S232" i="14"/>
  <c r="R232" i="14"/>
  <c r="Q232" i="14"/>
  <c r="P232" i="14"/>
  <c r="O232" i="14"/>
  <c r="N232" i="14"/>
  <c r="M232" i="14"/>
  <c r="S231" i="14"/>
  <c r="R231" i="14"/>
  <c r="Q231" i="14"/>
  <c r="P231" i="14"/>
  <c r="O231" i="14"/>
  <c r="N231" i="14"/>
  <c r="M231" i="14"/>
  <c r="S230" i="14"/>
  <c r="R230" i="14"/>
  <c r="Q230" i="14"/>
  <c r="P230" i="14"/>
  <c r="O230" i="14"/>
  <c r="N230" i="14"/>
  <c r="M230" i="14"/>
  <c r="S229" i="14"/>
  <c r="R229" i="14"/>
  <c r="Q229" i="14"/>
  <c r="P229" i="14"/>
  <c r="O229" i="14"/>
  <c r="N229" i="14"/>
  <c r="M229" i="14"/>
  <c r="S228" i="14"/>
  <c r="R228" i="14"/>
  <c r="Q228" i="14"/>
  <c r="P228" i="14"/>
  <c r="O228" i="14"/>
  <c r="N228" i="14"/>
  <c r="M228" i="14"/>
  <c r="S227" i="14"/>
  <c r="R227" i="14"/>
  <c r="Q227" i="14"/>
  <c r="P227" i="14"/>
  <c r="O227" i="14"/>
  <c r="N227" i="14"/>
  <c r="M227" i="14"/>
  <c r="S226" i="14"/>
  <c r="R226" i="14"/>
  <c r="Q226" i="14"/>
  <c r="P226" i="14"/>
  <c r="O226" i="14"/>
  <c r="N226" i="14"/>
  <c r="M226" i="14"/>
  <c r="S225" i="14"/>
  <c r="R225" i="14"/>
  <c r="Q225" i="14"/>
  <c r="P225" i="14"/>
  <c r="O225" i="14"/>
  <c r="N225" i="14"/>
  <c r="M225" i="14"/>
  <c r="S224" i="14"/>
  <c r="R224" i="14"/>
  <c r="Q224" i="14"/>
  <c r="P224" i="14"/>
  <c r="O224" i="14"/>
  <c r="N224" i="14"/>
  <c r="M224" i="14"/>
  <c r="S223" i="14"/>
  <c r="R223" i="14"/>
  <c r="Q223" i="14"/>
  <c r="P223" i="14"/>
  <c r="O223" i="14"/>
  <c r="N223" i="14"/>
  <c r="M223" i="14"/>
  <c r="S222" i="14"/>
  <c r="R222" i="14"/>
  <c r="Q222" i="14"/>
  <c r="P222" i="14"/>
  <c r="O222" i="14"/>
  <c r="N222" i="14"/>
  <c r="M222" i="14"/>
  <c r="S221" i="14"/>
  <c r="R221" i="14"/>
  <c r="Q221" i="14"/>
  <c r="P221" i="14"/>
  <c r="O221" i="14"/>
  <c r="N221" i="14"/>
  <c r="M221" i="14"/>
  <c r="J221" i="14"/>
  <c r="J222" i="14" s="1"/>
  <c r="J223" i="14" s="1"/>
  <c r="J224" i="14" s="1"/>
  <c r="J225" i="14" s="1"/>
  <c r="J226" i="14" s="1"/>
  <c r="J227" i="14" s="1"/>
  <c r="J228" i="14" s="1"/>
  <c r="J229" i="14" s="1"/>
  <c r="J230" i="14" s="1"/>
  <c r="J231" i="14" s="1"/>
  <c r="J232" i="14" s="1"/>
  <c r="I221" i="14"/>
  <c r="I222" i="14" s="1"/>
  <c r="I223" i="14" s="1"/>
  <c r="I224" i="14" s="1"/>
  <c r="I225" i="14" s="1"/>
  <c r="I226" i="14" s="1"/>
  <c r="I227" i="14" s="1"/>
  <c r="I228" i="14" s="1"/>
  <c r="I229" i="14" s="1"/>
  <c r="I230" i="14" s="1"/>
  <c r="I231" i="14" s="1"/>
  <c r="I232" i="14" s="1"/>
  <c r="H221" i="14"/>
  <c r="H222" i="14" s="1"/>
  <c r="H223" i="14" s="1"/>
  <c r="H224" i="14" s="1"/>
  <c r="H225" i="14" s="1"/>
  <c r="H226" i="14" s="1"/>
  <c r="H227" i="14" s="1"/>
  <c r="H228" i="14" s="1"/>
  <c r="H229" i="14" s="1"/>
  <c r="H230" i="14" s="1"/>
  <c r="H231" i="14" s="1"/>
  <c r="H232" i="14" s="1"/>
  <c r="G221" i="14"/>
  <c r="G222" i="14" s="1"/>
  <c r="G223" i="14" s="1"/>
  <c r="G224" i="14" s="1"/>
  <c r="G225" i="14" s="1"/>
  <c r="G226" i="14" s="1"/>
  <c r="G227" i="14" s="1"/>
  <c r="G228" i="14" s="1"/>
  <c r="G229" i="14" s="1"/>
  <c r="G230" i="14" s="1"/>
  <c r="G231" i="14" s="1"/>
  <c r="G232" i="14" s="1"/>
  <c r="F221" i="14"/>
  <c r="F222" i="14" s="1"/>
  <c r="F223" i="14" s="1"/>
  <c r="F224" i="14" s="1"/>
  <c r="F225" i="14" s="1"/>
  <c r="F226" i="14" s="1"/>
  <c r="F227" i="14" s="1"/>
  <c r="F228" i="14" s="1"/>
  <c r="F229" i="14" s="1"/>
  <c r="F230" i="14" s="1"/>
  <c r="F231" i="14" s="1"/>
  <c r="F232" i="14" s="1"/>
  <c r="E221" i="14"/>
  <c r="E222" i="14" s="1"/>
  <c r="E223" i="14" s="1"/>
  <c r="E224" i="14" s="1"/>
  <c r="E225" i="14" s="1"/>
  <c r="E226" i="14" s="1"/>
  <c r="E227" i="14" s="1"/>
  <c r="E228" i="14" s="1"/>
  <c r="E229" i="14" s="1"/>
  <c r="E230" i="14" s="1"/>
  <c r="E231" i="14" s="1"/>
  <c r="E232" i="14" s="1"/>
  <c r="D221" i="14"/>
  <c r="D222" i="14" s="1"/>
  <c r="S220" i="14"/>
  <c r="R220" i="14"/>
  <c r="Q220" i="14"/>
  <c r="P220" i="14"/>
  <c r="O220" i="14"/>
  <c r="N220" i="14"/>
  <c r="M220" i="14"/>
  <c r="S219" i="14"/>
  <c r="R219" i="14"/>
  <c r="Q219" i="14"/>
  <c r="P219" i="14"/>
  <c r="O219" i="14"/>
  <c r="N219" i="14"/>
  <c r="M219" i="14"/>
  <c r="S218" i="14"/>
  <c r="R218" i="14"/>
  <c r="Q218" i="14"/>
  <c r="P218" i="14"/>
  <c r="O218" i="14"/>
  <c r="N218" i="14"/>
  <c r="M218" i="14"/>
  <c r="S217" i="14"/>
  <c r="R217" i="14"/>
  <c r="Q217" i="14"/>
  <c r="P217" i="14"/>
  <c r="O217" i="14"/>
  <c r="N217" i="14"/>
  <c r="M217" i="14"/>
  <c r="S216" i="14"/>
  <c r="R216" i="14"/>
  <c r="Q216" i="14"/>
  <c r="P216" i="14"/>
  <c r="O216" i="14"/>
  <c r="N216" i="14"/>
  <c r="M216" i="14"/>
  <c r="S215" i="14"/>
  <c r="R215" i="14"/>
  <c r="Q215" i="14"/>
  <c r="P215" i="14"/>
  <c r="O215" i="14"/>
  <c r="N215" i="14"/>
  <c r="M215" i="14"/>
  <c r="S214" i="14"/>
  <c r="R214" i="14"/>
  <c r="Q214" i="14"/>
  <c r="P214" i="14"/>
  <c r="O214" i="14"/>
  <c r="N214" i="14"/>
  <c r="M214" i="14"/>
  <c r="S213" i="14"/>
  <c r="R213" i="14"/>
  <c r="Q213" i="14"/>
  <c r="P213" i="14"/>
  <c r="O213" i="14"/>
  <c r="N213" i="14"/>
  <c r="M213" i="14"/>
  <c r="S212" i="14"/>
  <c r="R212" i="14"/>
  <c r="Q212" i="14"/>
  <c r="P212" i="14"/>
  <c r="O212" i="14"/>
  <c r="N212" i="14"/>
  <c r="M212" i="14"/>
  <c r="S211" i="14"/>
  <c r="R211" i="14"/>
  <c r="Q211" i="14"/>
  <c r="P211" i="14"/>
  <c r="O211" i="14"/>
  <c r="N211" i="14"/>
  <c r="M211" i="14"/>
  <c r="S210" i="14"/>
  <c r="R210" i="14"/>
  <c r="Q210" i="14"/>
  <c r="P210" i="14"/>
  <c r="O210" i="14"/>
  <c r="N210" i="14"/>
  <c r="M210" i="14"/>
  <c r="S209" i="14"/>
  <c r="R209" i="14"/>
  <c r="Q209" i="14"/>
  <c r="P209" i="14"/>
  <c r="O209" i="14"/>
  <c r="N209" i="14"/>
  <c r="M209" i="14"/>
  <c r="J209" i="14"/>
  <c r="J210" i="14" s="1"/>
  <c r="J211" i="14" s="1"/>
  <c r="J212" i="14" s="1"/>
  <c r="J213" i="14" s="1"/>
  <c r="J214" i="14" s="1"/>
  <c r="J215" i="14" s="1"/>
  <c r="J216" i="14" s="1"/>
  <c r="J217" i="14" s="1"/>
  <c r="J218" i="14" s="1"/>
  <c r="J219" i="14" s="1"/>
  <c r="J220" i="14" s="1"/>
  <c r="I209" i="14"/>
  <c r="H209" i="14"/>
  <c r="H210" i="14" s="1"/>
  <c r="H211" i="14" s="1"/>
  <c r="H212" i="14" s="1"/>
  <c r="H213" i="14" s="1"/>
  <c r="H214" i="14" s="1"/>
  <c r="H215" i="14" s="1"/>
  <c r="H216" i="14" s="1"/>
  <c r="H217" i="14" s="1"/>
  <c r="H218" i="14" s="1"/>
  <c r="H219" i="14" s="1"/>
  <c r="H220" i="14" s="1"/>
  <c r="G209" i="14"/>
  <c r="G210" i="14" s="1"/>
  <c r="G211" i="14" s="1"/>
  <c r="G212" i="14" s="1"/>
  <c r="G213" i="14" s="1"/>
  <c r="G214" i="14" s="1"/>
  <c r="G215" i="14" s="1"/>
  <c r="G216" i="14" s="1"/>
  <c r="G217" i="14" s="1"/>
  <c r="G218" i="14" s="1"/>
  <c r="G219" i="14" s="1"/>
  <c r="G220" i="14" s="1"/>
  <c r="F209" i="14"/>
  <c r="F210" i="14" s="1"/>
  <c r="F211" i="14" s="1"/>
  <c r="F212" i="14" s="1"/>
  <c r="F213" i="14" s="1"/>
  <c r="F214" i="14" s="1"/>
  <c r="F215" i="14" s="1"/>
  <c r="F216" i="14" s="1"/>
  <c r="F217" i="14" s="1"/>
  <c r="F218" i="14" s="1"/>
  <c r="F219" i="14" s="1"/>
  <c r="F220" i="14" s="1"/>
  <c r="E209" i="14"/>
  <c r="E210" i="14" s="1"/>
  <c r="E211" i="14" s="1"/>
  <c r="E212" i="14" s="1"/>
  <c r="E213" i="14" s="1"/>
  <c r="E214" i="14" s="1"/>
  <c r="E215" i="14" s="1"/>
  <c r="E216" i="14" s="1"/>
  <c r="E217" i="14" s="1"/>
  <c r="E218" i="14" s="1"/>
  <c r="E219" i="14" s="1"/>
  <c r="E220" i="14" s="1"/>
  <c r="D209" i="14"/>
  <c r="D210" i="14" s="1"/>
  <c r="D211" i="14" s="1"/>
  <c r="D212" i="14" s="1"/>
  <c r="D213" i="14" s="1"/>
  <c r="D214" i="14" s="1"/>
  <c r="D215" i="14" s="1"/>
  <c r="D216" i="14" s="1"/>
  <c r="D217" i="14" s="1"/>
  <c r="D218" i="14" s="1"/>
  <c r="D219" i="14" s="1"/>
  <c r="D220" i="14" s="1"/>
  <c r="S208" i="14"/>
  <c r="R208" i="14"/>
  <c r="Q208" i="14"/>
  <c r="P208" i="14"/>
  <c r="O208" i="14"/>
  <c r="N208" i="14"/>
  <c r="M208" i="14"/>
  <c r="S207" i="14"/>
  <c r="R207" i="14"/>
  <c r="Q207" i="14"/>
  <c r="P207" i="14"/>
  <c r="O207" i="14"/>
  <c r="N207" i="14"/>
  <c r="M207" i="14"/>
  <c r="S206" i="14"/>
  <c r="R206" i="14"/>
  <c r="Q206" i="14"/>
  <c r="P206" i="14"/>
  <c r="O206" i="14"/>
  <c r="N206" i="14"/>
  <c r="M206" i="14"/>
  <c r="S205" i="14"/>
  <c r="R205" i="14"/>
  <c r="Q205" i="14"/>
  <c r="P205" i="14"/>
  <c r="O205" i="14"/>
  <c r="N205" i="14"/>
  <c r="M205" i="14"/>
  <c r="S204" i="14"/>
  <c r="R204" i="14"/>
  <c r="Q204" i="14"/>
  <c r="P204" i="14"/>
  <c r="O204" i="14"/>
  <c r="N204" i="14"/>
  <c r="M204" i="14"/>
  <c r="S203" i="14"/>
  <c r="R203" i="14"/>
  <c r="Q203" i="14"/>
  <c r="P203" i="14"/>
  <c r="O203" i="14"/>
  <c r="N203" i="14"/>
  <c r="M203" i="14"/>
  <c r="S202" i="14"/>
  <c r="R202" i="14"/>
  <c r="Q202" i="14"/>
  <c r="P202" i="14"/>
  <c r="O202" i="14"/>
  <c r="N202" i="14"/>
  <c r="M202" i="14"/>
  <c r="S201" i="14"/>
  <c r="R201" i="14"/>
  <c r="Q201" i="14"/>
  <c r="P201" i="14"/>
  <c r="O201" i="14"/>
  <c r="N201" i="14"/>
  <c r="M201" i="14"/>
  <c r="S200" i="14"/>
  <c r="R200" i="14"/>
  <c r="Q200" i="14"/>
  <c r="P200" i="14"/>
  <c r="O200" i="14"/>
  <c r="N200" i="14"/>
  <c r="M200" i="14"/>
  <c r="S199" i="14"/>
  <c r="R199" i="14"/>
  <c r="Q199" i="14"/>
  <c r="P199" i="14"/>
  <c r="O199" i="14"/>
  <c r="N199" i="14"/>
  <c r="M199" i="14"/>
  <c r="S198" i="14"/>
  <c r="R198" i="14"/>
  <c r="Q198" i="14"/>
  <c r="P198" i="14"/>
  <c r="O198" i="14"/>
  <c r="N198" i="14"/>
  <c r="M198" i="14"/>
  <c r="S197" i="14"/>
  <c r="R197" i="14"/>
  <c r="Q197" i="14"/>
  <c r="P197" i="14"/>
  <c r="O197" i="14"/>
  <c r="N197" i="14"/>
  <c r="M197" i="14"/>
  <c r="J197" i="14"/>
  <c r="J198" i="14" s="1"/>
  <c r="J199" i="14" s="1"/>
  <c r="J200" i="14" s="1"/>
  <c r="J201" i="14" s="1"/>
  <c r="J202" i="14" s="1"/>
  <c r="J203" i="14" s="1"/>
  <c r="J204" i="14" s="1"/>
  <c r="J205" i="14" s="1"/>
  <c r="J206" i="14" s="1"/>
  <c r="J207" i="14" s="1"/>
  <c r="J208" i="14" s="1"/>
  <c r="I197" i="14"/>
  <c r="I198" i="14" s="1"/>
  <c r="I199" i="14" s="1"/>
  <c r="I200" i="14" s="1"/>
  <c r="I201" i="14" s="1"/>
  <c r="I202" i="14" s="1"/>
  <c r="I203" i="14" s="1"/>
  <c r="I204" i="14" s="1"/>
  <c r="I205" i="14" s="1"/>
  <c r="I206" i="14" s="1"/>
  <c r="I207" i="14" s="1"/>
  <c r="I208" i="14" s="1"/>
  <c r="H197" i="14"/>
  <c r="H198" i="14" s="1"/>
  <c r="H199" i="14" s="1"/>
  <c r="H200" i="14" s="1"/>
  <c r="H201" i="14" s="1"/>
  <c r="H202" i="14" s="1"/>
  <c r="H203" i="14" s="1"/>
  <c r="H204" i="14" s="1"/>
  <c r="H205" i="14" s="1"/>
  <c r="H206" i="14" s="1"/>
  <c r="H207" i="14" s="1"/>
  <c r="H208" i="14" s="1"/>
  <c r="G197" i="14"/>
  <c r="G198" i="14" s="1"/>
  <c r="G199" i="14" s="1"/>
  <c r="G200" i="14" s="1"/>
  <c r="G201" i="14" s="1"/>
  <c r="G202" i="14" s="1"/>
  <c r="G203" i="14" s="1"/>
  <c r="G204" i="14" s="1"/>
  <c r="G205" i="14" s="1"/>
  <c r="G206" i="14" s="1"/>
  <c r="G207" i="14" s="1"/>
  <c r="G208" i="14" s="1"/>
  <c r="F197" i="14"/>
  <c r="F198" i="14" s="1"/>
  <c r="F199" i="14" s="1"/>
  <c r="F200" i="14" s="1"/>
  <c r="F201" i="14" s="1"/>
  <c r="F202" i="14" s="1"/>
  <c r="F203" i="14" s="1"/>
  <c r="F204" i="14" s="1"/>
  <c r="F205" i="14" s="1"/>
  <c r="F206" i="14" s="1"/>
  <c r="F207" i="14" s="1"/>
  <c r="F208" i="14" s="1"/>
  <c r="E197" i="14"/>
  <c r="E198" i="14" s="1"/>
  <c r="E199" i="14" s="1"/>
  <c r="E200" i="14" s="1"/>
  <c r="E201" i="14" s="1"/>
  <c r="E202" i="14" s="1"/>
  <c r="E203" i="14" s="1"/>
  <c r="E204" i="14" s="1"/>
  <c r="E205" i="14" s="1"/>
  <c r="E206" i="14" s="1"/>
  <c r="E207" i="14" s="1"/>
  <c r="E208" i="14" s="1"/>
  <c r="D197" i="14"/>
  <c r="D198" i="14" s="1"/>
  <c r="D199" i="14" s="1"/>
  <c r="D200" i="14" s="1"/>
  <c r="D201" i="14" s="1"/>
  <c r="D202" i="14" s="1"/>
  <c r="D203" i="14" s="1"/>
  <c r="D204" i="14" s="1"/>
  <c r="D205" i="14" s="1"/>
  <c r="D206" i="14" s="1"/>
  <c r="S196" i="14"/>
  <c r="R196" i="14"/>
  <c r="Q196" i="14"/>
  <c r="P196" i="14"/>
  <c r="O196" i="14"/>
  <c r="N196" i="14"/>
  <c r="M196" i="14"/>
  <c r="S195" i="14"/>
  <c r="R195" i="14"/>
  <c r="Q195" i="14"/>
  <c r="P195" i="14"/>
  <c r="O195" i="14"/>
  <c r="N195" i="14"/>
  <c r="M195" i="14"/>
  <c r="S194" i="14"/>
  <c r="R194" i="14"/>
  <c r="Q194" i="14"/>
  <c r="P194" i="14"/>
  <c r="O194" i="14"/>
  <c r="N194" i="14"/>
  <c r="M194" i="14"/>
  <c r="S193" i="14"/>
  <c r="R193" i="14"/>
  <c r="Q193" i="14"/>
  <c r="P193" i="14"/>
  <c r="O193" i="14"/>
  <c r="N193" i="14"/>
  <c r="M193" i="14"/>
  <c r="S192" i="14"/>
  <c r="R192" i="14"/>
  <c r="Q192" i="14"/>
  <c r="P192" i="14"/>
  <c r="O192" i="14"/>
  <c r="N192" i="14"/>
  <c r="M192" i="14"/>
  <c r="S191" i="14"/>
  <c r="R191" i="14"/>
  <c r="Q191" i="14"/>
  <c r="P191" i="14"/>
  <c r="O191" i="14"/>
  <c r="N191" i="14"/>
  <c r="M191" i="14"/>
  <c r="S190" i="14"/>
  <c r="R190" i="14"/>
  <c r="Q190" i="14"/>
  <c r="P190" i="14"/>
  <c r="O190" i="14"/>
  <c r="N190" i="14"/>
  <c r="M190" i="14"/>
  <c r="S189" i="14"/>
  <c r="R189" i="14"/>
  <c r="Q189" i="14"/>
  <c r="P189" i="14"/>
  <c r="O189" i="14"/>
  <c r="N189" i="14"/>
  <c r="M189" i="14"/>
  <c r="S188" i="14"/>
  <c r="R188" i="14"/>
  <c r="Q188" i="14"/>
  <c r="P188" i="14"/>
  <c r="O188" i="14"/>
  <c r="N188" i="14"/>
  <c r="M188" i="14"/>
  <c r="S187" i="14"/>
  <c r="R187" i="14"/>
  <c r="Q187" i="14"/>
  <c r="P187" i="14"/>
  <c r="O187" i="14"/>
  <c r="N187" i="14"/>
  <c r="M187" i="14"/>
  <c r="S186" i="14"/>
  <c r="R186" i="14"/>
  <c r="Q186" i="14"/>
  <c r="P186" i="14"/>
  <c r="O186" i="14"/>
  <c r="N186" i="14"/>
  <c r="M186" i="14"/>
  <c r="S185" i="14"/>
  <c r="R185" i="14"/>
  <c r="Q185" i="14"/>
  <c r="P185" i="14"/>
  <c r="O185" i="14"/>
  <c r="N185" i="14"/>
  <c r="M185" i="14"/>
  <c r="J185" i="14"/>
  <c r="J186" i="14" s="1"/>
  <c r="J187" i="14" s="1"/>
  <c r="J188" i="14" s="1"/>
  <c r="J189" i="14" s="1"/>
  <c r="J190" i="14" s="1"/>
  <c r="J191" i="14" s="1"/>
  <c r="J192" i="14" s="1"/>
  <c r="J193" i="14" s="1"/>
  <c r="J194" i="14" s="1"/>
  <c r="J195" i="14" s="1"/>
  <c r="J196" i="14" s="1"/>
  <c r="I185" i="14"/>
  <c r="I186" i="14" s="1"/>
  <c r="I187" i="14" s="1"/>
  <c r="I188" i="14" s="1"/>
  <c r="I189" i="14" s="1"/>
  <c r="I190" i="14" s="1"/>
  <c r="I191" i="14" s="1"/>
  <c r="I192" i="14" s="1"/>
  <c r="I193" i="14" s="1"/>
  <c r="I194" i="14" s="1"/>
  <c r="I195" i="14" s="1"/>
  <c r="I196" i="14" s="1"/>
  <c r="H185" i="14"/>
  <c r="H186" i="14" s="1"/>
  <c r="H187" i="14" s="1"/>
  <c r="H188" i="14" s="1"/>
  <c r="H189" i="14" s="1"/>
  <c r="H190" i="14" s="1"/>
  <c r="H191" i="14" s="1"/>
  <c r="H192" i="14" s="1"/>
  <c r="H193" i="14" s="1"/>
  <c r="H194" i="14" s="1"/>
  <c r="H195" i="14" s="1"/>
  <c r="H196" i="14" s="1"/>
  <c r="G185" i="14"/>
  <c r="G186" i="14" s="1"/>
  <c r="G187" i="14" s="1"/>
  <c r="G188" i="14" s="1"/>
  <c r="G189" i="14" s="1"/>
  <c r="G190" i="14" s="1"/>
  <c r="G191" i="14" s="1"/>
  <c r="G192" i="14" s="1"/>
  <c r="G193" i="14" s="1"/>
  <c r="G194" i="14" s="1"/>
  <c r="G195" i="14" s="1"/>
  <c r="G196" i="14" s="1"/>
  <c r="F185" i="14"/>
  <c r="F186" i="14" s="1"/>
  <c r="F187" i="14" s="1"/>
  <c r="F188" i="14" s="1"/>
  <c r="F189" i="14" s="1"/>
  <c r="F190" i="14" s="1"/>
  <c r="F191" i="14" s="1"/>
  <c r="F192" i="14" s="1"/>
  <c r="F193" i="14" s="1"/>
  <c r="F194" i="14" s="1"/>
  <c r="F195" i="14" s="1"/>
  <c r="F196" i="14" s="1"/>
  <c r="E185" i="14"/>
  <c r="E186" i="14" s="1"/>
  <c r="E187" i="14" s="1"/>
  <c r="E188" i="14" s="1"/>
  <c r="E189" i="14" s="1"/>
  <c r="E190" i="14" s="1"/>
  <c r="E191" i="14" s="1"/>
  <c r="E192" i="14" s="1"/>
  <c r="E193" i="14" s="1"/>
  <c r="E194" i="14" s="1"/>
  <c r="E195" i="14" s="1"/>
  <c r="E196" i="14" s="1"/>
  <c r="D185" i="14"/>
  <c r="D186" i="14" s="1"/>
  <c r="D187" i="14" s="1"/>
  <c r="D188" i="14" s="1"/>
  <c r="D189" i="14" s="1"/>
  <c r="D190" i="14" s="1"/>
  <c r="D191" i="14" s="1"/>
  <c r="D192" i="14" s="1"/>
  <c r="D193" i="14" s="1"/>
  <c r="D194" i="14" s="1"/>
  <c r="D195" i="14" s="1"/>
  <c r="D196" i="14" s="1"/>
  <c r="S184" i="14"/>
  <c r="R184" i="14"/>
  <c r="Q184" i="14"/>
  <c r="P184" i="14"/>
  <c r="O184" i="14"/>
  <c r="N184" i="14"/>
  <c r="M184" i="14"/>
  <c r="S183" i="14"/>
  <c r="R183" i="14"/>
  <c r="Q183" i="14"/>
  <c r="P183" i="14"/>
  <c r="O183" i="14"/>
  <c r="N183" i="14"/>
  <c r="M183" i="14"/>
  <c r="S182" i="14"/>
  <c r="R182" i="14"/>
  <c r="Q182" i="14"/>
  <c r="P182" i="14"/>
  <c r="O182" i="14"/>
  <c r="N182" i="14"/>
  <c r="M182" i="14"/>
  <c r="S181" i="14"/>
  <c r="R181" i="14"/>
  <c r="Q181" i="14"/>
  <c r="P181" i="14"/>
  <c r="O181" i="14"/>
  <c r="N181" i="14"/>
  <c r="M181" i="14"/>
  <c r="S180" i="14"/>
  <c r="R180" i="14"/>
  <c r="Q180" i="14"/>
  <c r="P180" i="14"/>
  <c r="O180" i="14"/>
  <c r="N180" i="14"/>
  <c r="M180" i="14"/>
  <c r="S179" i="14"/>
  <c r="R179" i="14"/>
  <c r="Q179" i="14"/>
  <c r="P179" i="14"/>
  <c r="O179" i="14"/>
  <c r="N179" i="14"/>
  <c r="M179" i="14"/>
  <c r="S178" i="14"/>
  <c r="R178" i="14"/>
  <c r="Q178" i="14"/>
  <c r="P178" i="14"/>
  <c r="O178" i="14"/>
  <c r="N178" i="14"/>
  <c r="M178" i="14"/>
  <c r="S177" i="14"/>
  <c r="R177" i="14"/>
  <c r="Q177" i="14"/>
  <c r="P177" i="14"/>
  <c r="O177" i="14"/>
  <c r="N177" i="14"/>
  <c r="M177" i="14"/>
  <c r="S176" i="14"/>
  <c r="R176" i="14"/>
  <c r="Q176" i="14"/>
  <c r="P176" i="14"/>
  <c r="O176" i="14"/>
  <c r="N176" i="14"/>
  <c r="M176" i="14"/>
  <c r="S175" i="14"/>
  <c r="R175" i="14"/>
  <c r="Q175" i="14"/>
  <c r="P175" i="14"/>
  <c r="O175" i="14"/>
  <c r="N175" i="14"/>
  <c r="M175" i="14"/>
  <c r="S174" i="14"/>
  <c r="R174" i="14"/>
  <c r="Q174" i="14"/>
  <c r="P174" i="14"/>
  <c r="O174" i="14"/>
  <c r="N174" i="14"/>
  <c r="M174" i="14"/>
  <c r="S173" i="14"/>
  <c r="R173" i="14"/>
  <c r="Q173" i="14"/>
  <c r="P173" i="14"/>
  <c r="O173" i="14"/>
  <c r="N173" i="14"/>
  <c r="M173" i="14"/>
  <c r="J173" i="14"/>
  <c r="J174" i="14" s="1"/>
  <c r="J175" i="14" s="1"/>
  <c r="J176" i="14" s="1"/>
  <c r="J177" i="14" s="1"/>
  <c r="J178" i="14" s="1"/>
  <c r="J179" i="14" s="1"/>
  <c r="J180" i="14" s="1"/>
  <c r="J181" i="14" s="1"/>
  <c r="J182" i="14" s="1"/>
  <c r="J183" i="14" s="1"/>
  <c r="J184" i="14" s="1"/>
  <c r="I173" i="14"/>
  <c r="I174" i="14" s="1"/>
  <c r="I175" i="14" s="1"/>
  <c r="I176" i="14" s="1"/>
  <c r="I177" i="14" s="1"/>
  <c r="I178" i="14" s="1"/>
  <c r="I179" i="14" s="1"/>
  <c r="I180" i="14" s="1"/>
  <c r="I181" i="14" s="1"/>
  <c r="I182" i="14" s="1"/>
  <c r="I183" i="14" s="1"/>
  <c r="I184" i="14" s="1"/>
  <c r="H173" i="14"/>
  <c r="H174" i="14" s="1"/>
  <c r="H175" i="14" s="1"/>
  <c r="H176" i="14" s="1"/>
  <c r="H177" i="14" s="1"/>
  <c r="H178" i="14" s="1"/>
  <c r="H179" i="14" s="1"/>
  <c r="H180" i="14" s="1"/>
  <c r="H181" i="14" s="1"/>
  <c r="H182" i="14" s="1"/>
  <c r="H183" i="14" s="1"/>
  <c r="H184" i="14" s="1"/>
  <c r="G173" i="14"/>
  <c r="G174" i="14" s="1"/>
  <c r="G175" i="14" s="1"/>
  <c r="G176" i="14" s="1"/>
  <c r="G177" i="14" s="1"/>
  <c r="G178" i="14" s="1"/>
  <c r="G179" i="14" s="1"/>
  <c r="G180" i="14" s="1"/>
  <c r="G181" i="14" s="1"/>
  <c r="G182" i="14" s="1"/>
  <c r="G183" i="14" s="1"/>
  <c r="G184" i="14" s="1"/>
  <c r="F173" i="14"/>
  <c r="F174" i="14" s="1"/>
  <c r="F175" i="14" s="1"/>
  <c r="F176" i="14" s="1"/>
  <c r="F177" i="14" s="1"/>
  <c r="F178" i="14" s="1"/>
  <c r="F179" i="14" s="1"/>
  <c r="F180" i="14" s="1"/>
  <c r="F181" i="14" s="1"/>
  <c r="F182" i="14" s="1"/>
  <c r="F183" i="14" s="1"/>
  <c r="F184" i="14" s="1"/>
  <c r="E173" i="14"/>
  <c r="E174" i="14" s="1"/>
  <c r="E175" i="14" s="1"/>
  <c r="E176" i="14" s="1"/>
  <c r="E177" i="14" s="1"/>
  <c r="E178" i="14" s="1"/>
  <c r="E179" i="14" s="1"/>
  <c r="E180" i="14" s="1"/>
  <c r="E181" i="14" s="1"/>
  <c r="E182" i="14" s="1"/>
  <c r="E183" i="14" s="1"/>
  <c r="E184" i="14" s="1"/>
  <c r="D173" i="14"/>
  <c r="D174" i="14" s="1"/>
  <c r="D175" i="14" s="1"/>
  <c r="D176" i="14" s="1"/>
  <c r="D177" i="14" s="1"/>
  <c r="D178" i="14" s="1"/>
  <c r="D179" i="14" s="1"/>
  <c r="D180" i="14" s="1"/>
  <c r="D181" i="14" s="1"/>
  <c r="D182" i="14" s="1"/>
  <c r="D183" i="14" s="1"/>
  <c r="D184" i="14" s="1"/>
  <c r="S172" i="14"/>
  <c r="R172" i="14"/>
  <c r="Q172" i="14"/>
  <c r="P172" i="14"/>
  <c r="O172" i="14"/>
  <c r="N172" i="14"/>
  <c r="M172" i="14"/>
  <c r="S171" i="14"/>
  <c r="R171" i="14"/>
  <c r="Q171" i="14"/>
  <c r="P171" i="14"/>
  <c r="O171" i="14"/>
  <c r="N171" i="14"/>
  <c r="M171" i="14"/>
  <c r="S170" i="14"/>
  <c r="R170" i="14"/>
  <c r="Q170" i="14"/>
  <c r="P170" i="14"/>
  <c r="O170" i="14"/>
  <c r="N170" i="14"/>
  <c r="M170" i="14"/>
  <c r="S169" i="14"/>
  <c r="R169" i="14"/>
  <c r="Q169" i="14"/>
  <c r="P169" i="14"/>
  <c r="O169" i="14"/>
  <c r="N169" i="14"/>
  <c r="M169" i="14"/>
  <c r="S168" i="14"/>
  <c r="R168" i="14"/>
  <c r="Q168" i="14"/>
  <c r="P168" i="14"/>
  <c r="O168" i="14"/>
  <c r="N168" i="14"/>
  <c r="M168" i="14"/>
  <c r="S167" i="14"/>
  <c r="R167" i="14"/>
  <c r="Q167" i="14"/>
  <c r="P167" i="14"/>
  <c r="O167" i="14"/>
  <c r="N167" i="14"/>
  <c r="M167" i="14"/>
  <c r="S166" i="14"/>
  <c r="R166" i="14"/>
  <c r="Q166" i="14"/>
  <c r="P166" i="14"/>
  <c r="O166" i="14"/>
  <c r="N166" i="14"/>
  <c r="M166" i="14"/>
  <c r="S165" i="14"/>
  <c r="R165" i="14"/>
  <c r="Q165" i="14"/>
  <c r="P165" i="14"/>
  <c r="O165" i="14"/>
  <c r="N165" i="14"/>
  <c r="M165" i="14"/>
  <c r="S164" i="14"/>
  <c r="R164" i="14"/>
  <c r="Q164" i="14"/>
  <c r="P164" i="14"/>
  <c r="O164" i="14"/>
  <c r="N164" i="14"/>
  <c r="M164" i="14"/>
  <c r="S163" i="14"/>
  <c r="R163" i="14"/>
  <c r="Q163" i="14"/>
  <c r="P163" i="14"/>
  <c r="O163" i="14"/>
  <c r="N163" i="14"/>
  <c r="M163" i="14"/>
  <c r="S162" i="14"/>
  <c r="R162" i="14"/>
  <c r="Q162" i="14"/>
  <c r="P162" i="14"/>
  <c r="O162" i="14"/>
  <c r="N162" i="14"/>
  <c r="M162" i="14"/>
  <c r="S161" i="14"/>
  <c r="R161" i="14"/>
  <c r="Q161" i="14"/>
  <c r="P161" i="14"/>
  <c r="O161" i="14"/>
  <c r="N161" i="14"/>
  <c r="M161" i="14"/>
  <c r="J161" i="14"/>
  <c r="J162" i="14" s="1"/>
  <c r="J163" i="14" s="1"/>
  <c r="J164" i="14" s="1"/>
  <c r="J165" i="14" s="1"/>
  <c r="J166" i="14" s="1"/>
  <c r="J167" i="14" s="1"/>
  <c r="J168" i="14" s="1"/>
  <c r="J169" i="14" s="1"/>
  <c r="J170" i="14" s="1"/>
  <c r="J171" i="14" s="1"/>
  <c r="J172" i="14" s="1"/>
  <c r="I161" i="14"/>
  <c r="I162" i="14" s="1"/>
  <c r="I163" i="14" s="1"/>
  <c r="I164" i="14" s="1"/>
  <c r="I165" i="14" s="1"/>
  <c r="I166" i="14" s="1"/>
  <c r="I167" i="14" s="1"/>
  <c r="I168" i="14" s="1"/>
  <c r="I169" i="14" s="1"/>
  <c r="I170" i="14" s="1"/>
  <c r="I171" i="14" s="1"/>
  <c r="I172" i="14" s="1"/>
  <c r="H161" i="14"/>
  <c r="H162" i="14" s="1"/>
  <c r="H163" i="14" s="1"/>
  <c r="H164" i="14" s="1"/>
  <c r="H165" i="14" s="1"/>
  <c r="H166" i="14" s="1"/>
  <c r="H167" i="14" s="1"/>
  <c r="H168" i="14" s="1"/>
  <c r="H169" i="14" s="1"/>
  <c r="H170" i="14" s="1"/>
  <c r="H171" i="14" s="1"/>
  <c r="H172" i="14" s="1"/>
  <c r="G161" i="14"/>
  <c r="G162" i="14" s="1"/>
  <c r="G163" i="14" s="1"/>
  <c r="G164" i="14" s="1"/>
  <c r="G165" i="14" s="1"/>
  <c r="G166" i="14" s="1"/>
  <c r="G167" i="14" s="1"/>
  <c r="G168" i="14" s="1"/>
  <c r="G169" i="14" s="1"/>
  <c r="G170" i="14" s="1"/>
  <c r="G171" i="14" s="1"/>
  <c r="G172" i="14" s="1"/>
  <c r="F161" i="14"/>
  <c r="F162" i="14" s="1"/>
  <c r="F163" i="14" s="1"/>
  <c r="F164" i="14" s="1"/>
  <c r="F165" i="14" s="1"/>
  <c r="F166" i="14" s="1"/>
  <c r="F167" i="14" s="1"/>
  <c r="F168" i="14" s="1"/>
  <c r="F169" i="14" s="1"/>
  <c r="F170" i="14" s="1"/>
  <c r="F171" i="14" s="1"/>
  <c r="F172" i="14" s="1"/>
  <c r="E161" i="14"/>
  <c r="E162" i="14" s="1"/>
  <c r="E163" i="14" s="1"/>
  <c r="E164" i="14" s="1"/>
  <c r="E165" i="14" s="1"/>
  <c r="E166" i="14" s="1"/>
  <c r="E167" i="14" s="1"/>
  <c r="E168" i="14" s="1"/>
  <c r="E169" i="14" s="1"/>
  <c r="E170" i="14" s="1"/>
  <c r="E171" i="14" s="1"/>
  <c r="E172" i="14" s="1"/>
  <c r="D161" i="14"/>
  <c r="D162" i="14" s="1"/>
  <c r="S160" i="14"/>
  <c r="R160" i="14"/>
  <c r="Q160" i="14"/>
  <c r="P160" i="14"/>
  <c r="O160" i="14"/>
  <c r="N160" i="14"/>
  <c r="M160" i="14"/>
  <c r="S159" i="14"/>
  <c r="R159" i="14"/>
  <c r="Q159" i="14"/>
  <c r="P159" i="14"/>
  <c r="O159" i="14"/>
  <c r="N159" i="14"/>
  <c r="M159" i="14"/>
  <c r="S158" i="14"/>
  <c r="R158" i="14"/>
  <c r="Q158" i="14"/>
  <c r="P158" i="14"/>
  <c r="O158" i="14"/>
  <c r="N158" i="14"/>
  <c r="M158" i="14"/>
  <c r="S157" i="14"/>
  <c r="R157" i="14"/>
  <c r="Q157" i="14"/>
  <c r="P157" i="14"/>
  <c r="O157" i="14"/>
  <c r="N157" i="14"/>
  <c r="M157" i="14"/>
  <c r="S156" i="14"/>
  <c r="R156" i="14"/>
  <c r="Q156" i="14"/>
  <c r="P156" i="14"/>
  <c r="O156" i="14"/>
  <c r="N156" i="14"/>
  <c r="M156" i="14"/>
  <c r="S155" i="14"/>
  <c r="R155" i="14"/>
  <c r="Q155" i="14"/>
  <c r="P155" i="14"/>
  <c r="O155" i="14"/>
  <c r="N155" i="14"/>
  <c r="M155" i="14"/>
  <c r="S154" i="14"/>
  <c r="R154" i="14"/>
  <c r="Q154" i="14"/>
  <c r="P154" i="14"/>
  <c r="O154" i="14"/>
  <c r="N154" i="14"/>
  <c r="M154" i="14"/>
  <c r="S153" i="14"/>
  <c r="R153" i="14"/>
  <c r="Q153" i="14"/>
  <c r="P153" i="14"/>
  <c r="O153" i="14"/>
  <c r="N153" i="14"/>
  <c r="M153" i="14"/>
  <c r="S152" i="14"/>
  <c r="R152" i="14"/>
  <c r="Q152" i="14"/>
  <c r="P152" i="14"/>
  <c r="O152" i="14"/>
  <c r="N152" i="14"/>
  <c r="M152" i="14"/>
  <c r="S151" i="14"/>
  <c r="R151" i="14"/>
  <c r="Q151" i="14"/>
  <c r="P151" i="14"/>
  <c r="O151" i="14"/>
  <c r="N151" i="14"/>
  <c r="M151" i="14"/>
  <c r="S150" i="14"/>
  <c r="R150" i="14"/>
  <c r="Q150" i="14"/>
  <c r="P150" i="14"/>
  <c r="O150" i="14"/>
  <c r="N150" i="14"/>
  <c r="M150" i="14"/>
  <c r="S149" i="14"/>
  <c r="R149" i="14"/>
  <c r="Q149" i="14"/>
  <c r="P149" i="14"/>
  <c r="O149" i="14"/>
  <c r="N149" i="14"/>
  <c r="M149" i="14"/>
  <c r="J149" i="14"/>
  <c r="J150" i="14" s="1"/>
  <c r="J151" i="14" s="1"/>
  <c r="J152" i="14" s="1"/>
  <c r="J153" i="14" s="1"/>
  <c r="J154" i="14" s="1"/>
  <c r="J155" i="14" s="1"/>
  <c r="J156" i="14" s="1"/>
  <c r="J157" i="14" s="1"/>
  <c r="J158" i="14" s="1"/>
  <c r="J159" i="14" s="1"/>
  <c r="J160" i="14" s="1"/>
  <c r="I149" i="14"/>
  <c r="I150" i="14" s="1"/>
  <c r="I151" i="14" s="1"/>
  <c r="I152" i="14" s="1"/>
  <c r="I153" i="14" s="1"/>
  <c r="I154" i="14" s="1"/>
  <c r="I155" i="14" s="1"/>
  <c r="I156" i="14" s="1"/>
  <c r="I157" i="14" s="1"/>
  <c r="I158" i="14" s="1"/>
  <c r="I159" i="14" s="1"/>
  <c r="I160" i="14" s="1"/>
  <c r="H149" i="14"/>
  <c r="H150" i="14" s="1"/>
  <c r="H151" i="14" s="1"/>
  <c r="H152" i="14" s="1"/>
  <c r="H153" i="14" s="1"/>
  <c r="H154" i="14" s="1"/>
  <c r="H155" i="14" s="1"/>
  <c r="H156" i="14" s="1"/>
  <c r="H157" i="14" s="1"/>
  <c r="H158" i="14" s="1"/>
  <c r="H159" i="14" s="1"/>
  <c r="H160" i="14" s="1"/>
  <c r="G149" i="14"/>
  <c r="G150" i="14" s="1"/>
  <c r="G151" i="14" s="1"/>
  <c r="G152" i="14" s="1"/>
  <c r="G153" i="14" s="1"/>
  <c r="G154" i="14" s="1"/>
  <c r="G155" i="14" s="1"/>
  <c r="G156" i="14" s="1"/>
  <c r="G157" i="14" s="1"/>
  <c r="G158" i="14" s="1"/>
  <c r="G159" i="14" s="1"/>
  <c r="G160" i="14" s="1"/>
  <c r="F149" i="14"/>
  <c r="F150" i="14" s="1"/>
  <c r="F151" i="14" s="1"/>
  <c r="F152" i="14" s="1"/>
  <c r="F153" i="14" s="1"/>
  <c r="F154" i="14" s="1"/>
  <c r="F155" i="14" s="1"/>
  <c r="F156" i="14" s="1"/>
  <c r="F157" i="14" s="1"/>
  <c r="F158" i="14" s="1"/>
  <c r="F159" i="14" s="1"/>
  <c r="F160" i="14" s="1"/>
  <c r="E149" i="14"/>
  <c r="E150" i="14" s="1"/>
  <c r="E151" i="14" s="1"/>
  <c r="E152" i="14" s="1"/>
  <c r="E153" i="14" s="1"/>
  <c r="E154" i="14" s="1"/>
  <c r="E155" i="14" s="1"/>
  <c r="E156" i="14" s="1"/>
  <c r="E157" i="14" s="1"/>
  <c r="E158" i="14" s="1"/>
  <c r="E159" i="14" s="1"/>
  <c r="E160" i="14" s="1"/>
  <c r="D149" i="14"/>
  <c r="D150" i="14" s="1"/>
  <c r="D151" i="14" s="1"/>
  <c r="D152" i="14" s="1"/>
  <c r="D153" i="14" s="1"/>
  <c r="D154" i="14" s="1"/>
  <c r="D155" i="14" s="1"/>
  <c r="D156" i="14" s="1"/>
  <c r="D157" i="14" s="1"/>
  <c r="D158" i="14" s="1"/>
  <c r="D159" i="14" s="1"/>
  <c r="D160" i="14" s="1"/>
  <c r="S148" i="14"/>
  <c r="R148" i="14"/>
  <c r="Q148" i="14"/>
  <c r="P148" i="14"/>
  <c r="O148" i="14"/>
  <c r="N148" i="14"/>
  <c r="M148" i="14"/>
  <c r="S147" i="14"/>
  <c r="R147" i="14"/>
  <c r="Q147" i="14"/>
  <c r="P147" i="14"/>
  <c r="O147" i="14"/>
  <c r="N147" i="14"/>
  <c r="M147" i="14"/>
  <c r="S146" i="14"/>
  <c r="R146" i="14"/>
  <c r="Q146" i="14"/>
  <c r="P146" i="14"/>
  <c r="O146" i="14"/>
  <c r="N146" i="14"/>
  <c r="M146" i="14"/>
  <c r="S145" i="14"/>
  <c r="R145" i="14"/>
  <c r="Q145" i="14"/>
  <c r="P145" i="14"/>
  <c r="O145" i="14"/>
  <c r="N145" i="14"/>
  <c r="M145" i="14"/>
  <c r="S144" i="14"/>
  <c r="R144" i="14"/>
  <c r="Q144" i="14"/>
  <c r="P144" i="14"/>
  <c r="O144" i="14"/>
  <c r="N144" i="14"/>
  <c r="M144" i="14"/>
  <c r="S143" i="14"/>
  <c r="R143" i="14"/>
  <c r="Q143" i="14"/>
  <c r="P143" i="14"/>
  <c r="O143" i="14"/>
  <c r="N143" i="14"/>
  <c r="M143" i="14"/>
  <c r="S142" i="14"/>
  <c r="R142" i="14"/>
  <c r="Q142" i="14"/>
  <c r="P142" i="14"/>
  <c r="O142" i="14"/>
  <c r="N142" i="14"/>
  <c r="M142" i="14"/>
  <c r="S141" i="14"/>
  <c r="R141" i="14"/>
  <c r="Q141" i="14"/>
  <c r="P141" i="14"/>
  <c r="O141" i="14"/>
  <c r="N141" i="14"/>
  <c r="M141" i="14"/>
  <c r="S140" i="14"/>
  <c r="R140" i="14"/>
  <c r="Q140" i="14"/>
  <c r="P140" i="14"/>
  <c r="O140" i="14"/>
  <c r="N140" i="14"/>
  <c r="M140" i="14"/>
  <c r="S139" i="14"/>
  <c r="R139" i="14"/>
  <c r="Q139" i="14"/>
  <c r="P139" i="14"/>
  <c r="O139" i="14"/>
  <c r="N139" i="14"/>
  <c r="M139" i="14"/>
  <c r="S138" i="14"/>
  <c r="R138" i="14"/>
  <c r="Q138" i="14"/>
  <c r="P138" i="14"/>
  <c r="O138" i="14"/>
  <c r="N138" i="14"/>
  <c r="M138" i="14"/>
  <c r="S137" i="14"/>
  <c r="R137" i="14"/>
  <c r="Q137" i="14"/>
  <c r="P137" i="14"/>
  <c r="O137" i="14"/>
  <c r="N137" i="14"/>
  <c r="M137" i="14"/>
  <c r="J137" i="14"/>
  <c r="J138" i="14" s="1"/>
  <c r="J139" i="14" s="1"/>
  <c r="J140" i="14" s="1"/>
  <c r="J141" i="14" s="1"/>
  <c r="J142" i="14" s="1"/>
  <c r="J143" i="14" s="1"/>
  <c r="J144" i="14" s="1"/>
  <c r="J145" i="14" s="1"/>
  <c r="J146" i="14" s="1"/>
  <c r="J147" i="14" s="1"/>
  <c r="J148" i="14" s="1"/>
  <c r="I137" i="14"/>
  <c r="I138" i="14" s="1"/>
  <c r="I139" i="14" s="1"/>
  <c r="I140" i="14" s="1"/>
  <c r="I141" i="14" s="1"/>
  <c r="I142" i="14" s="1"/>
  <c r="I143" i="14" s="1"/>
  <c r="I144" i="14" s="1"/>
  <c r="I145" i="14" s="1"/>
  <c r="I146" i="14" s="1"/>
  <c r="I147" i="14" s="1"/>
  <c r="I148" i="14" s="1"/>
  <c r="H137" i="14"/>
  <c r="H138" i="14" s="1"/>
  <c r="H139" i="14" s="1"/>
  <c r="H140" i="14" s="1"/>
  <c r="H141" i="14" s="1"/>
  <c r="H142" i="14" s="1"/>
  <c r="H143" i="14" s="1"/>
  <c r="H144" i="14" s="1"/>
  <c r="H145" i="14" s="1"/>
  <c r="H146" i="14" s="1"/>
  <c r="H147" i="14" s="1"/>
  <c r="H148" i="14" s="1"/>
  <c r="G137" i="14"/>
  <c r="G138" i="14" s="1"/>
  <c r="G139" i="14" s="1"/>
  <c r="G140" i="14" s="1"/>
  <c r="G141" i="14" s="1"/>
  <c r="G142" i="14" s="1"/>
  <c r="G143" i="14" s="1"/>
  <c r="G144" i="14" s="1"/>
  <c r="G145" i="14" s="1"/>
  <c r="G146" i="14" s="1"/>
  <c r="G147" i="14" s="1"/>
  <c r="G148" i="14" s="1"/>
  <c r="F137" i="14"/>
  <c r="E137" i="14"/>
  <c r="E138" i="14" s="1"/>
  <c r="E139" i="14" s="1"/>
  <c r="E140" i="14" s="1"/>
  <c r="E141" i="14" s="1"/>
  <c r="E142" i="14" s="1"/>
  <c r="E143" i="14" s="1"/>
  <c r="E144" i="14" s="1"/>
  <c r="E145" i="14" s="1"/>
  <c r="E146" i="14" s="1"/>
  <c r="E147" i="14" s="1"/>
  <c r="E148" i="14" s="1"/>
  <c r="D137" i="14"/>
  <c r="D138" i="14" s="1"/>
  <c r="D139" i="14" s="1"/>
  <c r="D140" i="14" s="1"/>
  <c r="D141" i="14" s="1"/>
  <c r="D142" i="14" s="1"/>
  <c r="D143" i="14" s="1"/>
  <c r="D144" i="14" s="1"/>
  <c r="D145" i="14" s="1"/>
  <c r="D146" i="14" s="1"/>
  <c r="D147" i="14" s="1"/>
  <c r="D148" i="14" s="1"/>
  <c r="S136" i="14"/>
  <c r="R136" i="14"/>
  <c r="Q136" i="14"/>
  <c r="P136" i="14"/>
  <c r="O136" i="14"/>
  <c r="N136" i="14"/>
  <c r="M136" i="14"/>
  <c r="S135" i="14"/>
  <c r="R135" i="14"/>
  <c r="Q135" i="14"/>
  <c r="P135" i="14"/>
  <c r="O135" i="14"/>
  <c r="N135" i="14"/>
  <c r="M135" i="14"/>
  <c r="S134" i="14"/>
  <c r="R134" i="14"/>
  <c r="Q134" i="14"/>
  <c r="P134" i="14"/>
  <c r="O134" i="14"/>
  <c r="N134" i="14"/>
  <c r="M134" i="14"/>
  <c r="S133" i="14"/>
  <c r="R133" i="14"/>
  <c r="Q133" i="14"/>
  <c r="P133" i="14"/>
  <c r="O133" i="14"/>
  <c r="N133" i="14"/>
  <c r="M133" i="14"/>
  <c r="S132" i="14"/>
  <c r="R132" i="14"/>
  <c r="Q132" i="14"/>
  <c r="P132" i="14"/>
  <c r="O132" i="14"/>
  <c r="N132" i="14"/>
  <c r="M132" i="14"/>
  <c r="S131" i="14"/>
  <c r="R131" i="14"/>
  <c r="Q131" i="14"/>
  <c r="P131" i="14"/>
  <c r="O131" i="14"/>
  <c r="N131" i="14"/>
  <c r="M131" i="14"/>
  <c r="S130" i="14"/>
  <c r="R130" i="14"/>
  <c r="Q130" i="14"/>
  <c r="P130" i="14"/>
  <c r="O130" i="14"/>
  <c r="N130" i="14"/>
  <c r="M130" i="14"/>
  <c r="S129" i="14"/>
  <c r="R129" i="14"/>
  <c r="Q129" i="14"/>
  <c r="P129" i="14"/>
  <c r="O129" i="14"/>
  <c r="N129" i="14"/>
  <c r="M129" i="14"/>
  <c r="S128" i="14"/>
  <c r="R128" i="14"/>
  <c r="Q128" i="14"/>
  <c r="P128" i="14"/>
  <c r="O128" i="14"/>
  <c r="N128" i="14"/>
  <c r="M128" i="14"/>
  <c r="S127" i="14"/>
  <c r="R127" i="14"/>
  <c r="Q127" i="14"/>
  <c r="P127" i="14"/>
  <c r="O127" i="14"/>
  <c r="N127" i="14"/>
  <c r="M127" i="14"/>
  <c r="S126" i="14"/>
  <c r="R126" i="14"/>
  <c r="Q126" i="14"/>
  <c r="P126" i="14"/>
  <c r="O126" i="14"/>
  <c r="N126" i="14"/>
  <c r="M126" i="14"/>
  <c r="S125" i="14"/>
  <c r="R125" i="14"/>
  <c r="Q125" i="14"/>
  <c r="P125" i="14"/>
  <c r="O125" i="14"/>
  <c r="N125" i="14"/>
  <c r="M125" i="14"/>
  <c r="J125" i="14"/>
  <c r="J126" i="14" s="1"/>
  <c r="J127" i="14" s="1"/>
  <c r="J128" i="14" s="1"/>
  <c r="J129" i="14" s="1"/>
  <c r="J130" i="14" s="1"/>
  <c r="J131" i="14" s="1"/>
  <c r="J132" i="14" s="1"/>
  <c r="J133" i="14" s="1"/>
  <c r="J134" i="14" s="1"/>
  <c r="J135" i="14" s="1"/>
  <c r="J136" i="14" s="1"/>
  <c r="I125" i="14"/>
  <c r="I126" i="14" s="1"/>
  <c r="I127" i="14" s="1"/>
  <c r="I128" i="14" s="1"/>
  <c r="I129" i="14" s="1"/>
  <c r="I130" i="14" s="1"/>
  <c r="I131" i="14" s="1"/>
  <c r="I132" i="14" s="1"/>
  <c r="I133" i="14" s="1"/>
  <c r="I134" i="14" s="1"/>
  <c r="I135" i="14" s="1"/>
  <c r="I136" i="14" s="1"/>
  <c r="H125" i="14"/>
  <c r="H126" i="14" s="1"/>
  <c r="H127" i="14" s="1"/>
  <c r="H128" i="14" s="1"/>
  <c r="H129" i="14" s="1"/>
  <c r="H130" i="14" s="1"/>
  <c r="H131" i="14" s="1"/>
  <c r="H132" i="14" s="1"/>
  <c r="H133" i="14" s="1"/>
  <c r="H134" i="14" s="1"/>
  <c r="H135" i="14" s="1"/>
  <c r="H136" i="14" s="1"/>
  <c r="G125" i="14"/>
  <c r="G126" i="14" s="1"/>
  <c r="G127" i="14" s="1"/>
  <c r="G128" i="14" s="1"/>
  <c r="G129" i="14" s="1"/>
  <c r="G130" i="14" s="1"/>
  <c r="G131" i="14" s="1"/>
  <c r="G132" i="14" s="1"/>
  <c r="G133" i="14" s="1"/>
  <c r="G134" i="14" s="1"/>
  <c r="G135" i="14" s="1"/>
  <c r="G136" i="14" s="1"/>
  <c r="F125" i="14"/>
  <c r="F126" i="14" s="1"/>
  <c r="F127" i="14" s="1"/>
  <c r="F128" i="14" s="1"/>
  <c r="F129" i="14" s="1"/>
  <c r="F130" i="14" s="1"/>
  <c r="F131" i="14" s="1"/>
  <c r="F132" i="14" s="1"/>
  <c r="F133" i="14" s="1"/>
  <c r="F134" i="14" s="1"/>
  <c r="F135" i="14" s="1"/>
  <c r="F136" i="14" s="1"/>
  <c r="E125" i="14"/>
  <c r="E126" i="14" s="1"/>
  <c r="E127" i="14" s="1"/>
  <c r="E128" i="14" s="1"/>
  <c r="E129" i="14" s="1"/>
  <c r="E130" i="14" s="1"/>
  <c r="E131" i="14" s="1"/>
  <c r="E132" i="14" s="1"/>
  <c r="E133" i="14" s="1"/>
  <c r="E134" i="14" s="1"/>
  <c r="E135" i="14" s="1"/>
  <c r="E136" i="14" s="1"/>
  <c r="D125" i="14"/>
  <c r="D126" i="14" s="1"/>
  <c r="S124" i="14"/>
  <c r="R124" i="14"/>
  <c r="Q124" i="14"/>
  <c r="P124" i="14"/>
  <c r="O124" i="14"/>
  <c r="N124" i="14"/>
  <c r="M124" i="14"/>
  <c r="S123" i="14"/>
  <c r="R123" i="14"/>
  <c r="Q123" i="14"/>
  <c r="P123" i="14"/>
  <c r="O123" i="14"/>
  <c r="N123" i="14"/>
  <c r="M123" i="14"/>
  <c r="S122" i="14"/>
  <c r="R122" i="14"/>
  <c r="Q122" i="14"/>
  <c r="P122" i="14"/>
  <c r="O122" i="14"/>
  <c r="N122" i="14"/>
  <c r="M122" i="14"/>
  <c r="S121" i="14"/>
  <c r="R121" i="14"/>
  <c r="Q121" i="14"/>
  <c r="P121" i="14"/>
  <c r="O121" i="14"/>
  <c r="N121" i="14"/>
  <c r="M121" i="14"/>
  <c r="S120" i="14"/>
  <c r="R120" i="14"/>
  <c r="Q120" i="14"/>
  <c r="P120" i="14"/>
  <c r="O120" i="14"/>
  <c r="N120" i="14"/>
  <c r="M120" i="14"/>
  <c r="S119" i="14"/>
  <c r="R119" i="14"/>
  <c r="Q119" i="14"/>
  <c r="P119" i="14"/>
  <c r="O119" i="14"/>
  <c r="N119" i="14"/>
  <c r="M119" i="14"/>
  <c r="S118" i="14"/>
  <c r="R118" i="14"/>
  <c r="Q118" i="14"/>
  <c r="P118" i="14"/>
  <c r="O118" i="14"/>
  <c r="N118" i="14"/>
  <c r="M118" i="14"/>
  <c r="S117" i="14"/>
  <c r="R117" i="14"/>
  <c r="Q117" i="14"/>
  <c r="P117" i="14"/>
  <c r="O117" i="14"/>
  <c r="N117" i="14"/>
  <c r="M117" i="14"/>
  <c r="S116" i="14"/>
  <c r="R116" i="14"/>
  <c r="Q116" i="14"/>
  <c r="P116" i="14"/>
  <c r="O116" i="14"/>
  <c r="N116" i="14"/>
  <c r="M116" i="14"/>
  <c r="S115" i="14"/>
  <c r="R115" i="14"/>
  <c r="Q115" i="14"/>
  <c r="P115" i="14"/>
  <c r="O115" i="14"/>
  <c r="N115" i="14"/>
  <c r="M115" i="14"/>
  <c r="S114" i="14"/>
  <c r="R114" i="14"/>
  <c r="Q114" i="14"/>
  <c r="P114" i="14"/>
  <c r="O114" i="14"/>
  <c r="N114" i="14"/>
  <c r="M114" i="14"/>
  <c r="S113" i="14"/>
  <c r="R113" i="14"/>
  <c r="Q113" i="14"/>
  <c r="P113" i="14"/>
  <c r="O113" i="14"/>
  <c r="N113" i="14"/>
  <c r="M113" i="14"/>
  <c r="J113" i="14"/>
  <c r="J114" i="14" s="1"/>
  <c r="J115" i="14" s="1"/>
  <c r="J116" i="14" s="1"/>
  <c r="J117" i="14" s="1"/>
  <c r="J118" i="14" s="1"/>
  <c r="J119" i="14" s="1"/>
  <c r="J120" i="14" s="1"/>
  <c r="J121" i="14" s="1"/>
  <c r="J122" i="14" s="1"/>
  <c r="J123" i="14" s="1"/>
  <c r="J124" i="14" s="1"/>
  <c r="I113" i="14"/>
  <c r="I114" i="14" s="1"/>
  <c r="I115" i="14" s="1"/>
  <c r="I116" i="14" s="1"/>
  <c r="I117" i="14" s="1"/>
  <c r="I118" i="14" s="1"/>
  <c r="I119" i="14" s="1"/>
  <c r="I120" i="14" s="1"/>
  <c r="I121" i="14" s="1"/>
  <c r="I122" i="14" s="1"/>
  <c r="I123" i="14" s="1"/>
  <c r="I124" i="14" s="1"/>
  <c r="H113" i="14"/>
  <c r="H114" i="14" s="1"/>
  <c r="H115" i="14" s="1"/>
  <c r="H116" i="14" s="1"/>
  <c r="H117" i="14" s="1"/>
  <c r="H118" i="14" s="1"/>
  <c r="H119" i="14" s="1"/>
  <c r="H120" i="14" s="1"/>
  <c r="H121" i="14" s="1"/>
  <c r="H122" i="14" s="1"/>
  <c r="H123" i="14" s="1"/>
  <c r="H124" i="14" s="1"/>
  <c r="G113" i="14"/>
  <c r="G114" i="14" s="1"/>
  <c r="G115" i="14" s="1"/>
  <c r="G116" i="14" s="1"/>
  <c r="G117" i="14" s="1"/>
  <c r="G118" i="14" s="1"/>
  <c r="G119" i="14" s="1"/>
  <c r="G120" i="14" s="1"/>
  <c r="G121" i="14" s="1"/>
  <c r="G122" i="14" s="1"/>
  <c r="G123" i="14" s="1"/>
  <c r="G124" i="14" s="1"/>
  <c r="F113" i="14"/>
  <c r="F114" i="14" s="1"/>
  <c r="F115" i="14" s="1"/>
  <c r="F116" i="14" s="1"/>
  <c r="F117" i="14" s="1"/>
  <c r="F118" i="14" s="1"/>
  <c r="F119" i="14" s="1"/>
  <c r="F120" i="14" s="1"/>
  <c r="F121" i="14" s="1"/>
  <c r="F122" i="14" s="1"/>
  <c r="F123" i="14" s="1"/>
  <c r="F124" i="14" s="1"/>
  <c r="E113" i="14"/>
  <c r="E114" i="14" s="1"/>
  <c r="E115" i="14" s="1"/>
  <c r="E116" i="14" s="1"/>
  <c r="E117" i="14" s="1"/>
  <c r="E118" i="14" s="1"/>
  <c r="E119" i="14" s="1"/>
  <c r="E120" i="14" s="1"/>
  <c r="E121" i="14" s="1"/>
  <c r="E122" i="14" s="1"/>
  <c r="E123" i="14" s="1"/>
  <c r="E124" i="14" s="1"/>
  <c r="D113" i="14"/>
  <c r="D114" i="14" s="1"/>
  <c r="S112" i="14"/>
  <c r="R112" i="14"/>
  <c r="Q112" i="14"/>
  <c r="P112" i="14"/>
  <c r="O112" i="14"/>
  <c r="N112" i="14"/>
  <c r="M112" i="14"/>
  <c r="S111" i="14"/>
  <c r="R111" i="14"/>
  <c r="Q111" i="14"/>
  <c r="P111" i="14"/>
  <c r="O111" i="14"/>
  <c r="N111" i="14"/>
  <c r="M111" i="14"/>
  <c r="S110" i="14"/>
  <c r="R110" i="14"/>
  <c r="Q110" i="14"/>
  <c r="P110" i="14"/>
  <c r="O110" i="14"/>
  <c r="N110" i="14"/>
  <c r="M110" i="14"/>
  <c r="S109" i="14"/>
  <c r="R109" i="14"/>
  <c r="Q109" i="14"/>
  <c r="P109" i="14"/>
  <c r="O109" i="14"/>
  <c r="N109" i="14"/>
  <c r="M109" i="14"/>
  <c r="S108" i="14"/>
  <c r="R108" i="14"/>
  <c r="Q108" i="14"/>
  <c r="P108" i="14"/>
  <c r="O108" i="14"/>
  <c r="N108" i="14"/>
  <c r="M108" i="14"/>
  <c r="S107" i="14"/>
  <c r="R107" i="14"/>
  <c r="Q107" i="14"/>
  <c r="P107" i="14"/>
  <c r="O107" i="14"/>
  <c r="N107" i="14"/>
  <c r="M107" i="14"/>
  <c r="S106" i="14"/>
  <c r="R106" i="14"/>
  <c r="Q106" i="14"/>
  <c r="P106" i="14"/>
  <c r="O106" i="14"/>
  <c r="N106" i="14"/>
  <c r="M106" i="14"/>
  <c r="S105" i="14"/>
  <c r="R105" i="14"/>
  <c r="Q105" i="14"/>
  <c r="P105" i="14"/>
  <c r="O105" i="14"/>
  <c r="N105" i="14"/>
  <c r="M105" i="14"/>
  <c r="S104" i="14"/>
  <c r="R104" i="14"/>
  <c r="Q104" i="14"/>
  <c r="P104" i="14"/>
  <c r="O104" i="14"/>
  <c r="N104" i="14"/>
  <c r="M104" i="14"/>
  <c r="S103" i="14"/>
  <c r="R103" i="14"/>
  <c r="Q103" i="14"/>
  <c r="P103" i="14"/>
  <c r="O103" i="14"/>
  <c r="N103" i="14"/>
  <c r="M103" i="14"/>
  <c r="S102" i="14"/>
  <c r="R102" i="14"/>
  <c r="Q102" i="14"/>
  <c r="P102" i="14"/>
  <c r="O102" i="14"/>
  <c r="N102" i="14"/>
  <c r="M102" i="14"/>
  <c r="S101" i="14"/>
  <c r="R101" i="14"/>
  <c r="Q101" i="14"/>
  <c r="P101" i="14"/>
  <c r="O101" i="14"/>
  <c r="N101" i="14"/>
  <c r="M101" i="14"/>
  <c r="J101" i="14"/>
  <c r="J102" i="14" s="1"/>
  <c r="J103" i="14" s="1"/>
  <c r="J104" i="14" s="1"/>
  <c r="J105" i="14" s="1"/>
  <c r="J106" i="14" s="1"/>
  <c r="J107" i="14" s="1"/>
  <c r="J108" i="14" s="1"/>
  <c r="J109" i="14" s="1"/>
  <c r="J110" i="14" s="1"/>
  <c r="J111" i="14" s="1"/>
  <c r="J112" i="14" s="1"/>
  <c r="I101" i="14"/>
  <c r="I102" i="14" s="1"/>
  <c r="I103" i="14" s="1"/>
  <c r="I104" i="14" s="1"/>
  <c r="I105" i="14" s="1"/>
  <c r="I106" i="14" s="1"/>
  <c r="I107" i="14" s="1"/>
  <c r="I108" i="14" s="1"/>
  <c r="I109" i="14" s="1"/>
  <c r="I110" i="14" s="1"/>
  <c r="I111" i="14" s="1"/>
  <c r="I112" i="14" s="1"/>
  <c r="H101" i="14"/>
  <c r="H102" i="14" s="1"/>
  <c r="H103" i="14" s="1"/>
  <c r="H104" i="14" s="1"/>
  <c r="H105" i="14" s="1"/>
  <c r="H106" i="14" s="1"/>
  <c r="H107" i="14" s="1"/>
  <c r="H108" i="14" s="1"/>
  <c r="H109" i="14" s="1"/>
  <c r="H110" i="14" s="1"/>
  <c r="H111" i="14" s="1"/>
  <c r="H112" i="14" s="1"/>
  <c r="G101" i="14"/>
  <c r="G102" i="14" s="1"/>
  <c r="G103" i="14" s="1"/>
  <c r="G104" i="14" s="1"/>
  <c r="G105" i="14" s="1"/>
  <c r="G106" i="14" s="1"/>
  <c r="G107" i="14" s="1"/>
  <c r="G108" i="14" s="1"/>
  <c r="G109" i="14" s="1"/>
  <c r="G110" i="14" s="1"/>
  <c r="G111" i="14" s="1"/>
  <c r="G112" i="14" s="1"/>
  <c r="F101" i="14"/>
  <c r="F102" i="14" s="1"/>
  <c r="F103" i="14" s="1"/>
  <c r="F104" i="14" s="1"/>
  <c r="F105" i="14" s="1"/>
  <c r="F106" i="14" s="1"/>
  <c r="F107" i="14" s="1"/>
  <c r="F108" i="14" s="1"/>
  <c r="F109" i="14" s="1"/>
  <c r="F110" i="14" s="1"/>
  <c r="F111" i="14" s="1"/>
  <c r="F112" i="14" s="1"/>
  <c r="E101" i="14"/>
  <c r="D101" i="14"/>
  <c r="D102" i="14" s="1"/>
  <c r="D103" i="14" s="1"/>
  <c r="D104" i="14" s="1"/>
  <c r="D105" i="14" s="1"/>
  <c r="S100" i="14"/>
  <c r="R100" i="14"/>
  <c r="Q100" i="14"/>
  <c r="P100" i="14"/>
  <c r="O100" i="14"/>
  <c r="N100" i="14"/>
  <c r="M100" i="14"/>
  <c r="S99" i="14"/>
  <c r="R99" i="14"/>
  <c r="Q99" i="14"/>
  <c r="P99" i="14"/>
  <c r="O99" i="14"/>
  <c r="N99" i="14"/>
  <c r="M99" i="14"/>
  <c r="S98" i="14"/>
  <c r="R98" i="14"/>
  <c r="Q98" i="14"/>
  <c r="P98" i="14"/>
  <c r="O98" i="14"/>
  <c r="N98" i="14"/>
  <c r="M98" i="14"/>
  <c r="S97" i="14"/>
  <c r="R97" i="14"/>
  <c r="Q97" i="14"/>
  <c r="P97" i="14"/>
  <c r="O97" i="14"/>
  <c r="N97" i="14"/>
  <c r="M97" i="14"/>
  <c r="S96" i="14"/>
  <c r="R96" i="14"/>
  <c r="Q96" i="14"/>
  <c r="P96" i="14"/>
  <c r="O96" i="14"/>
  <c r="N96" i="14"/>
  <c r="M96" i="14"/>
  <c r="S95" i="14"/>
  <c r="R95" i="14"/>
  <c r="Q95" i="14"/>
  <c r="P95" i="14"/>
  <c r="O95" i="14"/>
  <c r="N95" i="14"/>
  <c r="M95" i="14"/>
  <c r="S94" i="14"/>
  <c r="R94" i="14"/>
  <c r="Q94" i="14"/>
  <c r="P94" i="14"/>
  <c r="O94" i="14"/>
  <c r="N94" i="14"/>
  <c r="M94" i="14"/>
  <c r="S93" i="14"/>
  <c r="R93" i="14"/>
  <c r="Q93" i="14"/>
  <c r="P93" i="14"/>
  <c r="O93" i="14"/>
  <c r="N93" i="14"/>
  <c r="M93" i="14"/>
  <c r="S92" i="14"/>
  <c r="R92" i="14"/>
  <c r="Q92" i="14"/>
  <c r="P92" i="14"/>
  <c r="O92" i="14"/>
  <c r="N92" i="14"/>
  <c r="M92" i="14"/>
  <c r="S91" i="14"/>
  <c r="R91" i="14"/>
  <c r="Q91" i="14"/>
  <c r="P91" i="14"/>
  <c r="O91" i="14"/>
  <c r="N91" i="14"/>
  <c r="M91" i="14"/>
  <c r="S90" i="14"/>
  <c r="R90" i="14"/>
  <c r="Q90" i="14"/>
  <c r="P90" i="14"/>
  <c r="O90" i="14"/>
  <c r="N90" i="14"/>
  <c r="M90" i="14"/>
  <c r="S89" i="14"/>
  <c r="R89" i="14"/>
  <c r="Q89" i="14"/>
  <c r="P89" i="14"/>
  <c r="O89" i="14"/>
  <c r="N89" i="14"/>
  <c r="M89" i="14"/>
  <c r="J89" i="14"/>
  <c r="J90" i="14" s="1"/>
  <c r="J91" i="14" s="1"/>
  <c r="J92" i="14" s="1"/>
  <c r="J93" i="14" s="1"/>
  <c r="J94" i="14" s="1"/>
  <c r="J95" i="14" s="1"/>
  <c r="J96" i="14" s="1"/>
  <c r="J97" i="14" s="1"/>
  <c r="J98" i="14" s="1"/>
  <c r="J99" i="14" s="1"/>
  <c r="J100" i="14" s="1"/>
  <c r="I89" i="14"/>
  <c r="I90" i="14" s="1"/>
  <c r="I91" i="14" s="1"/>
  <c r="I92" i="14" s="1"/>
  <c r="I93" i="14" s="1"/>
  <c r="I94" i="14" s="1"/>
  <c r="I95" i="14" s="1"/>
  <c r="I96" i="14" s="1"/>
  <c r="I97" i="14" s="1"/>
  <c r="I98" i="14" s="1"/>
  <c r="I99" i="14" s="1"/>
  <c r="I100" i="14" s="1"/>
  <c r="H89" i="14"/>
  <c r="H90" i="14" s="1"/>
  <c r="H91" i="14" s="1"/>
  <c r="H92" i="14" s="1"/>
  <c r="H93" i="14" s="1"/>
  <c r="H94" i="14" s="1"/>
  <c r="H95" i="14" s="1"/>
  <c r="H96" i="14" s="1"/>
  <c r="H97" i="14" s="1"/>
  <c r="H98" i="14" s="1"/>
  <c r="H99" i="14" s="1"/>
  <c r="H100" i="14" s="1"/>
  <c r="G89" i="14"/>
  <c r="G90" i="14" s="1"/>
  <c r="G91" i="14" s="1"/>
  <c r="G92" i="14" s="1"/>
  <c r="G93" i="14" s="1"/>
  <c r="G94" i="14" s="1"/>
  <c r="G95" i="14" s="1"/>
  <c r="G96" i="14" s="1"/>
  <c r="G97" i="14" s="1"/>
  <c r="G98" i="14" s="1"/>
  <c r="G99" i="14" s="1"/>
  <c r="G100" i="14" s="1"/>
  <c r="F89" i="14"/>
  <c r="F90" i="14" s="1"/>
  <c r="F91" i="14" s="1"/>
  <c r="F92" i="14" s="1"/>
  <c r="F93" i="14" s="1"/>
  <c r="F94" i="14" s="1"/>
  <c r="F95" i="14" s="1"/>
  <c r="F96" i="14" s="1"/>
  <c r="F97" i="14" s="1"/>
  <c r="F98" i="14" s="1"/>
  <c r="F99" i="14" s="1"/>
  <c r="F100" i="14" s="1"/>
  <c r="E89" i="14"/>
  <c r="E90" i="14" s="1"/>
  <c r="E91" i="14" s="1"/>
  <c r="D89" i="14"/>
  <c r="D90" i="14" s="1"/>
  <c r="D91" i="14" s="1"/>
  <c r="D92" i="14" s="1"/>
  <c r="D93" i="14" s="1"/>
  <c r="D94" i="14" s="1"/>
  <c r="D95" i="14" s="1"/>
  <c r="D96" i="14" s="1"/>
  <c r="D97" i="14" s="1"/>
  <c r="D98" i="14" s="1"/>
  <c r="D99" i="14" s="1"/>
  <c r="D100" i="14" s="1"/>
  <c r="S88" i="14"/>
  <c r="R88" i="14"/>
  <c r="Q88" i="14"/>
  <c r="P88" i="14"/>
  <c r="O88" i="14"/>
  <c r="N88" i="14"/>
  <c r="M88" i="14"/>
  <c r="S87" i="14"/>
  <c r="R87" i="14"/>
  <c r="Q87" i="14"/>
  <c r="P87" i="14"/>
  <c r="O87" i="14"/>
  <c r="N87" i="14"/>
  <c r="M87" i="14"/>
  <c r="S86" i="14"/>
  <c r="R86" i="14"/>
  <c r="Q86" i="14"/>
  <c r="P86" i="14"/>
  <c r="O86" i="14"/>
  <c r="N86" i="14"/>
  <c r="M86" i="14"/>
  <c r="S85" i="14"/>
  <c r="R85" i="14"/>
  <c r="Q85" i="14"/>
  <c r="P85" i="14"/>
  <c r="O85" i="14"/>
  <c r="N85" i="14"/>
  <c r="M85" i="14"/>
  <c r="S84" i="14"/>
  <c r="R84" i="14"/>
  <c r="Q84" i="14"/>
  <c r="P84" i="14"/>
  <c r="O84" i="14"/>
  <c r="N84" i="14"/>
  <c r="M84" i="14"/>
  <c r="S83" i="14"/>
  <c r="R83" i="14"/>
  <c r="Q83" i="14"/>
  <c r="P83" i="14"/>
  <c r="O83" i="14"/>
  <c r="N83" i="14"/>
  <c r="M83" i="14"/>
  <c r="S82" i="14"/>
  <c r="R82" i="14"/>
  <c r="Q82" i="14"/>
  <c r="P82" i="14"/>
  <c r="O82" i="14"/>
  <c r="N82" i="14"/>
  <c r="M82" i="14"/>
  <c r="S81" i="14"/>
  <c r="R81" i="14"/>
  <c r="Q81" i="14"/>
  <c r="P81" i="14"/>
  <c r="O81" i="14"/>
  <c r="N81" i="14"/>
  <c r="M81" i="14"/>
  <c r="S80" i="14"/>
  <c r="R80" i="14"/>
  <c r="Q80" i="14"/>
  <c r="P80" i="14"/>
  <c r="O80" i="14"/>
  <c r="N80" i="14"/>
  <c r="M80" i="14"/>
  <c r="S79" i="14"/>
  <c r="R79" i="14"/>
  <c r="Q79" i="14"/>
  <c r="P79" i="14"/>
  <c r="O79" i="14"/>
  <c r="N79" i="14"/>
  <c r="M79" i="14"/>
  <c r="S78" i="14"/>
  <c r="R78" i="14"/>
  <c r="Q78" i="14"/>
  <c r="P78" i="14"/>
  <c r="O78" i="14"/>
  <c r="N78" i="14"/>
  <c r="M78" i="14"/>
  <c r="S77" i="14"/>
  <c r="R77" i="14"/>
  <c r="Q77" i="14"/>
  <c r="P77" i="14"/>
  <c r="O77" i="14"/>
  <c r="N77" i="14"/>
  <c r="M77" i="14"/>
  <c r="J77" i="14"/>
  <c r="J78" i="14" s="1"/>
  <c r="J79" i="14" s="1"/>
  <c r="J80" i="14" s="1"/>
  <c r="J81" i="14" s="1"/>
  <c r="J82" i="14" s="1"/>
  <c r="J83" i="14" s="1"/>
  <c r="J84" i="14" s="1"/>
  <c r="J85" i="14" s="1"/>
  <c r="J86" i="14" s="1"/>
  <c r="J87" i="14" s="1"/>
  <c r="J88" i="14" s="1"/>
  <c r="I77" i="14"/>
  <c r="I78" i="14" s="1"/>
  <c r="I79" i="14" s="1"/>
  <c r="I80" i="14" s="1"/>
  <c r="I81" i="14" s="1"/>
  <c r="I82" i="14" s="1"/>
  <c r="I83" i="14" s="1"/>
  <c r="I84" i="14" s="1"/>
  <c r="I85" i="14" s="1"/>
  <c r="I86" i="14" s="1"/>
  <c r="I87" i="14" s="1"/>
  <c r="I88" i="14" s="1"/>
  <c r="H77" i="14"/>
  <c r="H78" i="14" s="1"/>
  <c r="H79" i="14" s="1"/>
  <c r="H80" i="14" s="1"/>
  <c r="H81" i="14" s="1"/>
  <c r="H82" i="14" s="1"/>
  <c r="H83" i="14" s="1"/>
  <c r="H84" i="14" s="1"/>
  <c r="H85" i="14" s="1"/>
  <c r="H86" i="14" s="1"/>
  <c r="H87" i="14" s="1"/>
  <c r="H88" i="14" s="1"/>
  <c r="G77" i="14"/>
  <c r="G78" i="14" s="1"/>
  <c r="G79" i="14" s="1"/>
  <c r="G80" i="14" s="1"/>
  <c r="G81" i="14" s="1"/>
  <c r="G82" i="14" s="1"/>
  <c r="G83" i="14" s="1"/>
  <c r="G84" i="14" s="1"/>
  <c r="G85" i="14" s="1"/>
  <c r="G86" i="14" s="1"/>
  <c r="G87" i="14" s="1"/>
  <c r="G88" i="14" s="1"/>
  <c r="F77" i="14"/>
  <c r="F78" i="14" s="1"/>
  <c r="F79" i="14" s="1"/>
  <c r="F80" i="14" s="1"/>
  <c r="F81" i="14" s="1"/>
  <c r="F82" i="14" s="1"/>
  <c r="F83" i="14" s="1"/>
  <c r="F84" i="14" s="1"/>
  <c r="F85" i="14" s="1"/>
  <c r="F86" i="14" s="1"/>
  <c r="F87" i="14" s="1"/>
  <c r="F88" i="14" s="1"/>
  <c r="E77" i="14"/>
  <c r="E78" i="14" s="1"/>
  <c r="E79" i="14" s="1"/>
  <c r="E80" i="14" s="1"/>
  <c r="E81" i="14" s="1"/>
  <c r="E82" i="14" s="1"/>
  <c r="E83" i="14" s="1"/>
  <c r="E84" i="14" s="1"/>
  <c r="E85" i="14" s="1"/>
  <c r="E86" i="14" s="1"/>
  <c r="E87" i="14" s="1"/>
  <c r="E88" i="14" s="1"/>
  <c r="D77" i="14"/>
  <c r="D78" i="14" s="1"/>
  <c r="S76" i="14"/>
  <c r="R76" i="14"/>
  <c r="Q76" i="14"/>
  <c r="P76" i="14"/>
  <c r="O76" i="14"/>
  <c r="N76" i="14"/>
  <c r="M76" i="14"/>
  <c r="S75" i="14"/>
  <c r="R75" i="14"/>
  <c r="Q75" i="14"/>
  <c r="P75" i="14"/>
  <c r="O75" i="14"/>
  <c r="N75" i="14"/>
  <c r="M75" i="14"/>
  <c r="S74" i="14"/>
  <c r="R74" i="14"/>
  <c r="Q74" i="14"/>
  <c r="P74" i="14"/>
  <c r="O74" i="14"/>
  <c r="N74" i="14"/>
  <c r="M74" i="14"/>
  <c r="S73" i="14"/>
  <c r="R73" i="14"/>
  <c r="Q73" i="14"/>
  <c r="P73" i="14"/>
  <c r="O73" i="14"/>
  <c r="N73" i="14"/>
  <c r="M73" i="14"/>
  <c r="S72" i="14"/>
  <c r="R72" i="14"/>
  <c r="Q72" i="14"/>
  <c r="P72" i="14"/>
  <c r="O72" i="14"/>
  <c r="N72" i="14"/>
  <c r="M72" i="14"/>
  <c r="S71" i="14"/>
  <c r="R71" i="14"/>
  <c r="Q71" i="14"/>
  <c r="P71" i="14"/>
  <c r="O71" i="14"/>
  <c r="N71" i="14"/>
  <c r="M71" i="14"/>
  <c r="S70" i="14"/>
  <c r="R70" i="14"/>
  <c r="Q70" i="14"/>
  <c r="P70" i="14"/>
  <c r="O70" i="14"/>
  <c r="N70" i="14"/>
  <c r="M70" i="14"/>
  <c r="S69" i="14"/>
  <c r="R69" i="14"/>
  <c r="Q69" i="14"/>
  <c r="P69" i="14"/>
  <c r="O69" i="14"/>
  <c r="N69" i="14"/>
  <c r="M69" i="14"/>
  <c r="S68" i="14"/>
  <c r="R68" i="14"/>
  <c r="Q68" i="14"/>
  <c r="P68" i="14"/>
  <c r="O68" i="14"/>
  <c r="N68" i="14"/>
  <c r="M68" i="14"/>
  <c r="S67" i="14"/>
  <c r="R67" i="14"/>
  <c r="Q67" i="14"/>
  <c r="P67" i="14"/>
  <c r="O67" i="14"/>
  <c r="N67" i="14"/>
  <c r="M67" i="14"/>
  <c r="S66" i="14"/>
  <c r="R66" i="14"/>
  <c r="Q66" i="14"/>
  <c r="P66" i="14"/>
  <c r="O66" i="14"/>
  <c r="N66" i="14"/>
  <c r="M66" i="14"/>
  <c r="S65" i="14"/>
  <c r="R65" i="14"/>
  <c r="Q65" i="14"/>
  <c r="P65" i="14"/>
  <c r="O65" i="14"/>
  <c r="N65" i="14"/>
  <c r="M65" i="14"/>
  <c r="J65" i="14"/>
  <c r="J66" i="14" s="1"/>
  <c r="J67" i="14" s="1"/>
  <c r="J68" i="14" s="1"/>
  <c r="J69" i="14" s="1"/>
  <c r="J70" i="14" s="1"/>
  <c r="J71" i="14" s="1"/>
  <c r="J72" i="14" s="1"/>
  <c r="J73" i="14" s="1"/>
  <c r="J74" i="14" s="1"/>
  <c r="J75" i="14" s="1"/>
  <c r="J76" i="14" s="1"/>
  <c r="I65" i="14"/>
  <c r="I66" i="14" s="1"/>
  <c r="I67" i="14" s="1"/>
  <c r="I68" i="14" s="1"/>
  <c r="I69" i="14" s="1"/>
  <c r="I70" i="14" s="1"/>
  <c r="I71" i="14" s="1"/>
  <c r="I72" i="14" s="1"/>
  <c r="I73" i="14" s="1"/>
  <c r="I74" i="14" s="1"/>
  <c r="I75" i="14" s="1"/>
  <c r="I76" i="14" s="1"/>
  <c r="H65" i="14"/>
  <c r="H66" i="14" s="1"/>
  <c r="H67" i="14" s="1"/>
  <c r="H68" i="14" s="1"/>
  <c r="H69" i="14" s="1"/>
  <c r="H70" i="14" s="1"/>
  <c r="H71" i="14" s="1"/>
  <c r="H72" i="14" s="1"/>
  <c r="H73" i="14" s="1"/>
  <c r="H74" i="14" s="1"/>
  <c r="H75" i="14" s="1"/>
  <c r="H76" i="14" s="1"/>
  <c r="G65" i="14"/>
  <c r="G66" i="14" s="1"/>
  <c r="G67" i="14" s="1"/>
  <c r="G68" i="14" s="1"/>
  <c r="G69" i="14" s="1"/>
  <c r="G70" i="14" s="1"/>
  <c r="G71" i="14" s="1"/>
  <c r="G72" i="14" s="1"/>
  <c r="G73" i="14" s="1"/>
  <c r="G74" i="14" s="1"/>
  <c r="G75" i="14" s="1"/>
  <c r="G76" i="14" s="1"/>
  <c r="F65" i="14"/>
  <c r="F66" i="14" s="1"/>
  <c r="F67" i="14" s="1"/>
  <c r="F68" i="14" s="1"/>
  <c r="F69" i="14" s="1"/>
  <c r="F70" i="14" s="1"/>
  <c r="F71" i="14" s="1"/>
  <c r="F72" i="14" s="1"/>
  <c r="F73" i="14" s="1"/>
  <c r="F74" i="14" s="1"/>
  <c r="F75" i="14" s="1"/>
  <c r="F76" i="14" s="1"/>
  <c r="E65" i="14"/>
  <c r="E66" i="14" s="1"/>
  <c r="E67" i="14" s="1"/>
  <c r="E68" i="14" s="1"/>
  <c r="E69" i="14" s="1"/>
  <c r="E70" i="14" s="1"/>
  <c r="E71" i="14" s="1"/>
  <c r="E72" i="14" s="1"/>
  <c r="E73" i="14" s="1"/>
  <c r="E74" i="14" s="1"/>
  <c r="E75" i="14" s="1"/>
  <c r="E76" i="14" s="1"/>
  <c r="D65" i="14"/>
  <c r="D66" i="14" s="1"/>
  <c r="S64" i="14"/>
  <c r="R64" i="14"/>
  <c r="Q64" i="14"/>
  <c r="P64" i="14"/>
  <c r="O64" i="14"/>
  <c r="N64" i="14"/>
  <c r="M64" i="14"/>
  <c r="S63" i="14"/>
  <c r="R63" i="14"/>
  <c r="Q63" i="14"/>
  <c r="P63" i="14"/>
  <c r="O63" i="14"/>
  <c r="N63" i="14"/>
  <c r="M63" i="14"/>
  <c r="S62" i="14"/>
  <c r="R62" i="14"/>
  <c r="Q62" i="14"/>
  <c r="P62" i="14"/>
  <c r="O62" i="14"/>
  <c r="N62" i="14"/>
  <c r="M62" i="14"/>
  <c r="S61" i="14"/>
  <c r="R61" i="14"/>
  <c r="Q61" i="14"/>
  <c r="P61" i="14"/>
  <c r="O61" i="14"/>
  <c r="N61" i="14"/>
  <c r="M61" i="14"/>
  <c r="S60" i="14"/>
  <c r="R60" i="14"/>
  <c r="Q60" i="14"/>
  <c r="P60" i="14"/>
  <c r="O60" i="14"/>
  <c r="N60" i="14"/>
  <c r="M60" i="14"/>
  <c r="S59" i="14"/>
  <c r="R59" i="14"/>
  <c r="Q59" i="14"/>
  <c r="P59" i="14"/>
  <c r="O59" i="14"/>
  <c r="N59" i="14"/>
  <c r="M59" i="14"/>
  <c r="S58" i="14"/>
  <c r="R58" i="14"/>
  <c r="Q58" i="14"/>
  <c r="P58" i="14"/>
  <c r="O58" i="14"/>
  <c r="N58" i="14"/>
  <c r="M58" i="14"/>
  <c r="S57" i="14"/>
  <c r="R57" i="14"/>
  <c r="Q57" i="14"/>
  <c r="P57" i="14"/>
  <c r="O57" i="14"/>
  <c r="N57" i="14"/>
  <c r="M57" i="14"/>
  <c r="S56" i="14"/>
  <c r="R56" i="14"/>
  <c r="Q56" i="14"/>
  <c r="P56" i="14"/>
  <c r="O56" i="14"/>
  <c r="N56" i="14"/>
  <c r="M56" i="14"/>
  <c r="S55" i="14"/>
  <c r="R55" i="14"/>
  <c r="Q55" i="14"/>
  <c r="P55" i="14"/>
  <c r="O55" i="14"/>
  <c r="N55" i="14"/>
  <c r="M55" i="14"/>
  <c r="S54" i="14"/>
  <c r="R54" i="14"/>
  <c r="Q54" i="14"/>
  <c r="P54" i="14"/>
  <c r="O54" i="14"/>
  <c r="N54" i="14"/>
  <c r="M54" i="14"/>
  <c r="S53" i="14"/>
  <c r="R53" i="14"/>
  <c r="Q53" i="14"/>
  <c r="P53" i="14"/>
  <c r="O53" i="14"/>
  <c r="N53" i="14"/>
  <c r="M53" i="14"/>
  <c r="J53" i="14"/>
  <c r="J54" i="14" s="1"/>
  <c r="J55" i="14" s="1"/>
  <c r="J56" i="14" s="1"/>
  <c r="J57" i="14" s="1"/>
  <c r="J58" i="14" s="1"/>
  <c r="J59" i="14" s="1"/>
  <c r="J60" i="14" s="1"/>
  <c r="J61" i="14" s="1"/>
  <c r="J62" i="14" s="1"/>
  <c r="J63" i="14" s="1"/>
  <c r="J64" i="14" s="1"/>
  <c r="I53" i="14"/>
  <c r="I54" i="14" s="1"/>
  <c r="I55" i="14" s="1"/>
  <c r="I56" i="14" s="1"/>
  <c r="I57" i="14" s="1"/>
  <c r="I58" i="14" s="1"/>
  <c r="I59" i="14" s="1"/>
  <c r="I60" i="14" s="1"/>
  <c r="I61" i="14" s="1"/>
  <c r="I62" i="14" s="1"/>
  <c r="I63" i="14" s="1"/>
  <c r="I64" i="14" s="1"/>
  <c r="H53" i="14"/>
  <c r="H54" i="14" s="1"/>
  <c r="H55" i="14" s="1"/>
  <c r="H56" i="14" s="1"/>
  <c r="H57" i="14" s="1"/>
  <c r="H58" i="14" s="1"/>
  <c r="H59" i="14" s="1"/>
  <c r="H60" i="14" s="1"/>
  <c r="H61" i="14" s="1"/>
  <c r="H62" i="14" s="1"/>
  <c r="H63" i="14" s="1"/>
  <c r="H64" i="14" s="1"/>
  <c r="G53" i="14"/>
  <c r="G54" i="14" s="1"/>
  <c r="G55" i="14" s="1"/>
  <c r="G56" i="14" s="1"/>
  <c r="G57" i="14" s="1"/>
  <c r="G58" i="14" s="1"/>
  <c r="G59" i="14" s="1"/>
  <c r="G60" i="14" s="1"/>
  <c r="G61" i="14" s="1"/>
  <c r="G62" i="14" s="1"/>
  <c r="G63" i="14" s="1"/>
  <c r="G64" i="14" s="1"/>
  <c r="F53" i="14"/>
  <c r="F54" i="14" s="1"/>
  <c r="F55" i="14" s="1"/>
  <c r="F56" i="14" s="1"/>
  <c r="F57" i="14" s="1"/>
  <c r="F58" i="14" s="1"/>
  <c r="F59" i="14" s="1"/>
  <c r="F60" i="14" s="1"/>
  <c r="F61" i="14" s="1"/>
  <c r="F62" i="14" s="1"/>
  <c r="F63" i="14" s="1"/>
  <c r="F64" i="14" s="1"/>
  <c r="E53" i="14"/>
  <c r="E54" i="14" s="1"/>
  <c r="E55" i="14" s="1"/>
  <c r="E56" i="14" s="1"/>
  <c r="E57" i="14" s="1"/>
  <c r="E58" i="14" s="1"/>
  <c r="E59" i="14" s="1"/>
  <c r="E60" i="14" s="1"/>
  <c r="E61" i="14" s="1"/>
  <c r="E62" i="14" s="1"/>
  <c r="E63" i="14" s="1"/>
  <c r="E64" i="14" s="1"/>
  <c r="D53" i="14"/>
  <c r="D54" i="14" s="1"/>
  <c r="S52" i="14"/>
  <c r="R52" i="14"/>
  <c r="Q52" i="14"/>
  <c r="P52" i="14"/>
  <c r="O52" i="14"/>
  <c r="N52" i="14"/>
  <c r="M52" i="14"/>
  <c r="I52" i="14"/>
  <c r="S51" i="14"/>
  <c r="R51" i="14"/>
  <c r="Q51" i="14"/>
  <c r="P51" i="14"/>
  <c r="O51" i="14"/>
  <c r="N51" i="14"/>
  <c r="M51" i="14"/>
  <c r="I51" i="14"/>
  <c r="S50" i="14"/>
  <c r="R50" i="14"/>
  <c r="Q50" i="14"/>
  <c r="P50" i="14"/>
  <c r="O50" i="14"/>
  <c r="N50" i="14"/>
  <c r="M50" i="14"/>
  <c r="I50" i="14"/>
  <c r="S49" i="14"/>
  <c r="R49" i="14"/>
  <c r="Q49" i="14"/>
  <c r="P49" i="14"/>
  <c r="O49" i="14"/>
  <c r="N49" i="14"/>
  <c r="M49" i="14"/>
  <c r="I49" i="14"/>
  <c r="S48" i="14"/>
  <c r="R48" i="14"/>
  <c r="Q48" i="14"/>
  <c r="P48" i="14"/>
  <c r="O48" i="14"/>
  <c r="N48" i="14"/>
  <c r="M48" i="14"/>
  <c r="I48" i="14"/>
  <c r="S47" i="14"/>
  <c r="R47" i="14"/>
  <c r="Q47" i="14"/>
  <c r="P47" i="14"/>
  <c r="O47" i="14"/>
  <c r="N47" i="14"/>
  <c r="M47" i="14"/>
  <c r="I47" i="14"/>
  <c r="S46" i="14"/>
  <c r="R46" i="14"/>
  <c r="Q46" i="14"/>
  <c r="P46" i="14"/>
  <c r="O46" i="14"/>
  <c r="N46" i="14"/>
  <c r="M46" i="14"/>
  <c r="I46" i="14"/>
  <c r="S45" i="14"/>
  <c r="R45" i="14"/>
  <c r="Q45" i="14"/>
  <c r="P45" i="14"/>
  <c r="O45" i="14"/>
  <c r="N45" i="14"/>
  <c r="M45" i="14"/>
  <c r="I45" i="14"/>
  <c r="S44" i="14"/>
  <c r="R44" i="14"/>
  <c r="Q44" i="14"/>
  <c r="P44" i="14"/>
  <c r="O44" i="14"/>
  <c r="N44" i="14"/>
  <c r="M44" i="14"/>
  <c r="I44" i="14"/>
  <c r="S43" i="14"/>
  <c r="R43" i="14"/>
  <c r="Q43" i="14"/>
  <c r="P43" i="14"/>
  <c r="O43" i="14"/>
  <c r="N43" i="14"/>
  <c r="M43" i="14"/>
  <c r="I43" i="14"/>
  <c r="S42" i="14"/>
  <c r="R42" i="14"/>
  <c r="Q42" i="14"/>
  <c r="P42" i="14"/>
  <c r="O42" i="14"/>
  <c r="N42" i="14"/>
  <c r="M42" i="14"/>
  <c r="I42" i="14"/>
  <c r="S41" i="14"/>
  <c r="R41" i="14"/>
  <c r="Q41" i="14"/>
  <c r="P41" i="14"/>
  <c r="O41" i="14"/>
  <c r="N41" i="14"/>
  <c r="M41" i="14"/>
  <c r="J41" i="14"/>
  <c r="J42" i="14" s="1"/>
  <c r="J43" i="14" s="1"/>
  <c r="J44" i="14" s="1"/>
  <c r="J45" i="14" s="1"/>
  <c r="J46" i="14" s="1"/>
  <c r="J47" i="14" s="1"/>
  <c r="J48" i="14" s="1"/>
  <c r="J49" i="14" s="1"/>
  <c r="J50" i="14" s="1"/>
  <c r="J51" i="14" s="1"/>
  <c r="J52" i="14" s="1"/>
  <c r="I41" i="14"/>
  <c r="H41" i="14"/>
  <c r="H42" i="14" s="1"/>
  <c r="H43" i="14" s="1"/>
  <c r="H44" i="14" s="1"/>
  <c r="H45" i="14" s="1"/>
  <c r="H46" i="14" s="1"/>
  <c r="H47" i="14" s="1"/>
  <c r="H48" i="14" s="1"/>
  <c r="H49" i="14" s="1"/>
  <c r="H50" i="14" s="1"/>
  <c r="H51" i="14" s="1"/>
  <c r="H52" i="14" s="1"/>
  <c r="G41" i="14"/>
  <c r="G42" i="14" s="1"/>
  <c r="G43" i="14" s="1"/>
  <c r="G44" i="14" s="1"/>
  <c r="G45" i="14" s="1"/>
  <c r="G46" i="14" s="1"/>
  <c r="G47" i="14" s="1"/>
  <c r="G48" i="14" s="1"/>
  <c r="G49" i="14" s="1"/>
  <c r="G50" i="14" s="1"/>
  <c r="G51" i="14" s="1"/>
  <c r="G52" i="14" s="1"/>
  <c r="F41" i="14"/>
  <c r="F42" i="14" s="1"/>
  <c r="F43" i="14" s="1"/>
  <c r="F44" i="14" s="1"/>
  <c r="F45" i="14" s="1"/>
  <c r="F46" i="14" s="1"/>
  <c r="F47" i="14" s="1"/>
  <c r="F48" i="14" s="1"/>
  <c r="F49" i="14" s="1"/>
  <c r="F50" i="14" s="1"/>
  <c r="F51" i="14" s="1"/>
  <c r="F52" i="14" s="1"/>
  <c r="E41" i="14"/>
  <c r="E42" i="14" s="1"/>
  <c r="E43" i="14" s="1"/>
  <c r="E44" i="14" s="1"/>
  <c r="E45" i="14" s="1"/>
  <c r="E46" i="14" s="1"/>
  <c r="E47" i="14" s="1"/>
  <c r="E48" i="14" s="1"/>
  <c r="E49" i="14" s="1"/>
  <c r="E50" i="14" s="1"/>
  <c r="E51" i="14" s="1"/>
  <c r="E52" i="14" s="1"/>
  <c r="D41" i="14"/>
  <c r="D42" i="14" s="1"/>
  <c r="D43" i="14" s="1"/>
  <c r="D44" i="14" s="1"/>
  <c r="D45" i="14" s="1"/>
  <c r="D46" i="14" s="1"/>
  <c r="D47" i="14" s="1"/>
  <c r="D48" i="14" s="1"/>
  <c r="D49" i="14" s="1"/>
  <c r="D50" i="14" s="1"/>
  <c r="S40" i="14"/>
  <c r="R40" i="14"/>
  <c r="Q40" i="14"/>
  <c r="P40" i="14"/>
  <c r="O40" i="14"/>
  <c r="N40" i="14"/>
  <c r="M40" i="14"/>
  <c r="I40" i="14"/>
  <c r="S39" i="14"/>
  <c r="R39" i="14"/>
  <c r="Q39" i="14"/>
  <c r="P39" i="14"/>
  <c r="O39" i="14"/>
  <c r="N39" i="14"/>
  <c r="M39" i="14"/>
  <c r="I39" i="14"/>
  <c r="S38" i="14"/>
  <c r="R38" i="14"/>
  <c r="Q38" i="14"/>
  <c r="P38" i="14"/>
  <c r="O38" i="14"/>
  <c r="N38" i="14"/>
  <c r="M38" i="14"/>
  <c r="I38" i="14"/>
  <c r="S37" i="14"/>
  <c r="R37" i="14"/>
  <c r="Q37" i="14"/>
  <c r="P37" i="14"/>
  <c r="O37" i="14"/>
  <c r="N37" i="14"/>
  <c r="M37" i="14"/>
  <c r="I37" i="14"/>
  <c r="S36" i="14"/>
  <c r="R36" i="14"/>
  <c r="Q36" i="14"/>
  <c r="P36" i="14"/>
  <c r="O36" i="14"/>
  <c r="N36" i="14"/>
  <c r="M36" i="14"/>
  <c r="I36" i="14"/>
  <c r="X35" i="14"/>
  <c r="X36" i="14" s="1"/>
  <c r="X37" i="14" s="1"/>
  <c r="S35" i="14"/>
  <c r="R35" i="14"/>
  <c r="Q35" i="14"/>
  <c r="P35" i="14"/>
  <c r="O35" i="14"/>
  <c r="N35" i="14"/>
  <c r="M35" i="14"/>
  <c r="I35" i="14"/>
  <c r="AO34" i="14"/>
  <c r="AN34" i="14"/>
  <c r="AM34" i="14"/>
  <c r="AL34" i="14"/>
  <c r="AK34" i="14"/>
  <c r="AJ34" i="14"/>
  <c r="AI34" i="14"/>
  <c r="AH34" i="14"/>
  <c r="AG34" i="14"/>
  <c r="AF34" i="14"/>
  <c r="AE34" i="14"/>
  <c r="AD34" i="14"/>
  <c r="AC34" i="14"/>
  <c r="AB34" i="14"/>
  <c r="AA34" i="14"/>
  <c r="Z34" i="14"/>
  <c r="Y34" i="14"/>
  <c r="S34" i="14"/>
  <c r="R34" i="14"/>
  <c r="Q34" i="14"/>
  <c r="P34" i="14"/>
  <c r="O34" i="14"/>
  <c r="N34" i="14"/>
  <c r="M34" i="14"/>
  <c r="I34" i="14"/>
  <c r="S33" i="14"/>
  <c r="R33" i="14"/>
  <c r="Q33" i="14"/>
  <c r="P33" i="14"/>
  <c r="O33" i="14"/>
  <c r="N33" i="14"/>
  <c r="M33" i="14"/>
  <c r="I33" i="14"/>
  <c r="S32" i="14"/>
  <c r="R32" i="14"/>
  <c r="Q32" i="14"/>
  <c r="P32" i="14"/>
  <c r="O32" i="14"/>
  <c r="N32" i="14"/>
  <c r="M32" i="14"/>
  <c r="I32" i="14"/>
  <c r="S31" i="14"/>
  <c r="R31" i="14"/>
  <c r="Q31" i="14"/>
  <c r="P31" i="14"/>
  <c r="O31" i="14"/>
  <c r="N31" i="14"/>
  <c r="M31" i="14"/>
  <c r="I31" i="14"/>
  <c r="S30" i="14"/>
  <c r="R30" i="14"/>
  <c r="Q30" i="14"/>
  <c r="P30" i="14"/>
  <c r="O30" i="14"/>
  <c r="N30" i="14"/>
  <c r="M30" i="14"/>
  <c r="I30" i="14"/>
  <c r="S29" i="14"/>
  <c r="R29" i="14"/>
  <c r="Q29" i="14"/>
  <c r="P29" i="14"/>
  <c r="O29" i="14"/>
  <c r="N29" i="14"/>
  <c r="M29" i="14"/>
  <c r="J29" i="14"/>
  <c r="J30" i="14" s="1"/>
  <c r="J31" i="14" s="1"/>
  <c r="J32" i="14" s="1"/>
  <c r="J33" i="14" s="1"/>
  <c r="J34" i="14" s="1"/>
  <c r="J35" i="14" s="1"/>
  <c r="J36" i="14" s="1"/>
  <c r="J37" i="14" s="1"/>
  <c r="J38" i="14" s="1"/>
  <c r="J39" i="14" s="1"/>
  <c r="J40" i="14" s="1"/>
  <c r="I29" i="14"/>
  <c r="H29" i="14"/>
  <c r="H30" i="14" s="1"/>
  <c r="H31" i="14" s="1"/>
  <c r="H32" i="14" s="1"/>
  <c r="H33" i="14" s="1"/>
  <c r="H34" i="14" s="1"/>
  <c r="H35" i="14" s="1"/>
  <c r="H36" i="14" s="1"/>
  <c r="H37" i="14" s="1"/>
  <c r="H38" i="14" s="1"/>
  <c r="H39" i="14" s="1"/>
  <c r="H40" i="14" s="1"/>
  <c r="G29" i="14"/>
  <c r="G30" i="14" s="1"/>
  <c r="G31" i="14" s="1"/>
  <c r="G32" i="14" s="1"/>
  <c r="G33" i="14" s="1"/>
  <c r="G34" i="14" s="1"/>
  <c r="G35" i="14" s="1"/>
  <c r="G36" i="14" s="1"/>
  <c r="G37" i="14" s="1"/>
  <c r="G38" i="14" s="1"/>
  <c r="G39" i="14" s="1"/>
  <c r="G40" i="14" s="1"/>
  <c r="F29" i="14"/>
  <c r="F30" i="14" s="1"/>
  <c r="F31" i="14" s="1"/>
  <c r="F32" i="14" s="1"/>
  <c r="F33" i="14" s="1"/>
  <c r="F34" i="14" s="1"/>
  <c r="F35" i="14" s="1"/>
  <c r="F36" i="14" s="1"/>
  <c r="F37" i="14" s="1"/>
  <c r="F38" i="14" s="1"/>
  <c r="F39" i="14" s="1"/>
  <c r="F40" i="14" s="1"/>
  <c r="E29" i="14"/>
  <c r="E30" i="14" s="1"/>
  <c r="E31" i="14" s="1"/>
  <c r="E32" i="14" s="1"/>
  <c r="E33" i="14" s="1"/>
  <c r="E34" i="14" s="1"/>
  <c r="E35" i="14" s="1"/>
  <c r="E36" i="14" s="1"/>
  <c r="E37" i="14" s="1"/>
  <c r="E38" i="14" s="1"/>
  <c r="E39" i="14" s="1"/>
  <c r="E40" i="14" s="1"/>
  <c r="D29" i="14"/>
  <c r="D30" i="14" s="1"/>
  <c r="D31" i="14" s="1"/>
  <c r="D32" i="14" s="1"/>
  <c r="D33" i="14" s="1"/>
  <c r="D34" i="14" s="1"/>
  <c r="D35" i="14" s="1"/>
  <c r="D36" i="14" s="1"/>
  <c r="D37" i="14" s="1"/>
  <c r="D38" i="14" s="1"/>
  <c r="D39" i="14" s="1"/>
  <c r="D40" i="14" s="1"/>
  <c r="R28" i="14"/>
  <c r="Q28" i="14"/>
  <c r="P28" i="14"/>
  <c r="O28" i="14"/>
  <c r="N28" i="14"/>
  <c r="M28" i="14"/>
  <c r="J28" i="14"/>
  <c r="I28" i="14"/>
  <c r="R27" i="14"/>
  <c r="Q27" i="14"/>
  <c r="P27" i="14"/>
  <c r="O27" i="14"/>
  <c r="N27" i="14"/>
  <c r="M27" i="14"/>
  <c r="J27" i="14"/>
  <c r="I27" i="14"/>
  <c r="R26" i="14"/>
  <c r="Q26" i="14"/>
  <c r="P26" i="14"/>
  <c r="O26" i="14"/>
  <c r="N26" i="14"/>
  <c r="M26" i="14"/>
  <c r="J26" i="14"/>
  <c r="I26" i="14"/>
  <c r="R25" i="14"/>
  <c r="Q25" i="14"/>
  <c r="P25" i="14"/>
  <c r="O25" i="14"/>
  <c r="N25" i="14"/>
  <c r="M25" i="14"/>
  <c r="J25" i="14"/>
  <c r="I25" i="14"/>
  <c r="R24" i="14"/>
  <c r="Q24" i="14"/>
  <c r="P24" i="14"/>
  <c r="O24" i="14"/>
  <c r="N24" i="14"/>
  <c r="M24" i="14"/>
  <c r="J24" i="14"/>
  <c r="I24" i="14"/>
  <c r="R23" i="14"/>
  <c r="Q23" i="14"/>
  <c r="P23" i="14"/>
  <c r="O23" i="14"/>
  <c r="N23" i="14"/>
  <c r="M23" i="14"/>
  <c r="J23" i="14"/>
  <c r="I23" i="14"/>
  <c r="R22" i="14"/>
  <c r="Q22" i="14"/>
  <c r="P22" i="14"/>
  <c r="O22" i="14"/>
  <c r="N22" i="14"/>
  <c r="M22" i="14"/>
  <c r="J22" i="14"/>
  <c r="I22" i="14"/>
  <c r="R21" i="14"/>
  <c r="Q21" i="14"/>
  <c r="P21" i="14"/>
  <c r="O21" i="14"/>
  <c r="N21" i="14"/>
  <c r="M21" i="14"/>
  <c r="J21" i="14"/>
  <c r="I21" i="14"/>
  <c r="R20" i="14"/>
  <c r="Q20" i="14"/>
  <c r="P20" i="14"/>
  <c r="O20" i="14"/>
  <c r="N20" i="14"/>
  <c r="M20" i="14"/>
  <c r="J20" i="14"/>
  <c r="I20" i="14"/>
  <c r="R19" i="14"/>
  <c r="Q19" i="14"/>
  <c r="P19" i="14"/>
  <c r="O19" i="14"/>
  <c r="N19" i="14"/>
  <c r="M19" i="14"/>
  <c r="J19" i="14"/>
  <c r="I19" i="14"/>
  <c r="R18" i="14"/>
  <c r="Q18" i="14"/>
  <c r="P18" i="14"/>
  <c r="O18" i="14"/>
  <c r="N18" i="14"/>
  <c r="M18" i="14"/>
  <c r="J18" i="14"/>
  <c r="I18" i="14"/>
  <c r="R17" i="14"/>
  <c r="Q17" i="14"/>
  <c r="P17" i="14"/>
  <c r="O17" i="14"/>
  <c r="N17" i="14"/>
  <c r="M17" i="14"/>
  <c r="J17" i="14"/>
  <c r="I17" i="14"/>
  <c r="H17" i="14"/>
  <c r="H18" i="14" s="1"/>
  <c r="H19" i="14" s="1"/>
  <c r="H20" i="14" s="1"/>
  <c r="H21" i="14" s="1"/>
  <c r="H22" i="14" s="1"/>
  <c r="H23" i="14" s="1"/>
  <c r="H24" i="14" s="1"/>
  <c r="H25" i="14" s="1"/>
  <c r="H26" i="14" s="1"/>
  <c r="H27" i="14" s="1"/>
  <c r="H28" i="14" s="1"/>
  <c r="G17" i="14"/>
  <c r="G18" i="14" s="1"/>
  <c r="G19" i="14" s="1"/>
  <c r="G20" i="14" s="1"/>
  <c r="G21" i="14" s="1"/>
  <c r="G22" i="14" s="1"/>
  <c r="G23" i="14" s="1"/>
  <c r="G24" i="14" s="1"/>
  <c r="G25" i="14" s="1"/>
  <c r="G26" i="14" s="1"/>
  <c r="G27" i="14" s="1"/>
  <c r="G28" i="14" s="1"/>
  <c r="F17" i="14"/>
  <c r="F18" i="14" s="1"/>
  <c r="F19" i="14" s="1"/>
  <c r="F20" i="14" s="1"/>
  <c r="F21" i="14" s="1"/>
  <c r="F22" i="14" s="1"/>
  <c r="F23" i="14" s="1"/>
  <c r="F24" i="14" s="1"/>
  <c r="F25" i="14" s="1"/>
  <c r="F26" i="14" s="1"/>
  <c r="F27" i="14" s="1"/>
  <c r="F28" i="14" s="1"/>
  <c r="E17" i="14"/>
  <c r="E18" i="14" s="1"/>
  <c r="E19" i="14" s="1"/>
  <c r="E20" i="14" s="1"/>
  <c r="E21" i="14" s="1"/>
  <c r="E22" i="14" s="1"/>
  <c r="E23" i="14" s="1"/>
  <c r="E24" i="14" s="1"/>
  <c r="E25" i="14" s="1"/>
  <c r="E26" i="14" s="1"/>
  <c r="E27" i="14" s="1"/>
  <c r="E28" i="14" s="1"/>
  <c r="D17" i="14"/>
  <c r="D18" i="14" s="1"/>
  <c r="D19" i="14" s="1"/>
  <c r="D20" i="14" s="1"/>
  <c r="D21" i="14" s="1"/>
  <c r="D22" i="14" s="1"/>
  <c r="D23" i="14" s="1"/>
  <c r="D24" i="14" s="1"/>
  <c r="D25" i="14" s="1"/>
  <c r="D26" i="14" s="1"/>
  <c r="D27" i="14" s="1"/>
  <c r="D28" i="14" s="1"/>
  <c r="R16" i="14"/>
  <c r="Q16" i="14"/>
  <c r="P16" i="14"/>
  <c r="O16" i="14"/>
  <c r="N16" i="14"/>
  <c r="M16" i="14"/>
  <c r="J16" i="14"/>
  <c r="I16" i="14"/>
  <c r="R15" i="14"/>
  <c r="Q15" i="14"/>
  <c r="P15" i="14"/>
  <c r="O15" i="14"/>
  <c r="N15" i="14"/>
  <c r="M15" i="14"/>
  <c r="J15" i="14"/>
  <c r="I15" i="14"/>
  <c r="R14" i="14"/>
  <c r="Q14" i="14"/>
  <c r="P14" i="14"/>
  <c r="O14" i="14"/>
  <c r="N14" i="14"/>
  <c r="M14" i="14"/>
  <c r="J14" i="14"/>
  <c r="I14" i="14"/>
  <c r="R13" i="14"/>
  <c r="Q13" i="14"/>
  <c r="P13" i="14"/>
  <c r="O13" i="14"/>
  <c r="N13" i="14"/>
  <c r="M13" i="14"/>
  <c r="J13" i="14"/>
  <c r="I13" i="14"/>
  <c r="X12" i="14"/>
  <c r="AJ12" i="14" s="1"/>
  <c r="R12" i="14"/>
  <c r="Q12" i="14"/>
  <c r="P12" i="14"/>
  <c r="O12" i="14"/>
  <c r="N12" i="14"/>
  <c r="M12" i="14"/>
  <c r="J12" i="14"/>
  <c r="I12" i="14"/>
  <c r="AO11" i="14"/>
  <c r="AN11" i="14"/>
  <c r="AM11" i="14"/>
  <c r="AL11" i="14"/>
  <c r="AK11" i="14"/>
  <c r="AJ11" i="14"/>
  <c r="AI11" i="14"/>
  <c r="AH11" i="14"/>
  <c r="AG11" i="14"/>
  <c r="AF11" i="14"/>
  <c r="AE11" i="14"/>
  <c r="AD11" i="14"/>
  <c r="AC11" i="14"/>
  <c r="AB11" i="14"/>
  <c r="AA11" i="14"/>
  <c r="Z11" i="14"/>
  <c r="Y11" i="14"/>
  <c r="R11" i="14"/>
  <c r="Q11" i="14"/>
  <c r="P11" i="14"/>
  <c r="O11" i="14"/>
  <c r="N11" i="14"/>
  <c r="M11" i="14"/>
  <c r="J11" i="14"/>
  <c r="I11" i="14"/>
  <c r="R10" i="14"/>
  <c r="Q10" i="14"/>
  <c r="P10" i="14"/>
  <c r="O10" i="14"/>
  <c r="N10" i="14"/>
  <c r="M10" i="14"/>
  <c r="J10" i="14"/>
  <c r="I10" i="14"/>
  <c r="R9" i="14"/>
  <c r="Q9" i="14"/>
  <c r="P9" i="14"/>
  <c r="O9" i="14"/>
  <c r="N9" i="14"/>
  <c r="M9" i="14"/>
  <c r="J9" i="14"/>
  <c r="I9" i="14"/>
  <c r="R8" i="14"/>
  <c r="Q8" i="14"/>
  <c r="P8" i="14"/>
  <c r="O8" i="14"/>
  <c r="N8" i="14"/>
  <c r="M8" i="14"/>
  <c r="J8" i="14"/>
  <c r="I8" i="14"/>
  <c r="R7" i="14"/>
  <c r="Q7" i="14"/>
  <c r="P7" i="14"/>
  <c r="O7" i="14"/>
  <c r="N7" i="14"/>
  <c r="M7" i="14"/>
  <c r="J7" i="14"/>
  <c r="I7" i="14"/>
  <c r="R6" i="14"/>
  <c r="Q6" i="14"/>
  <c r="P6" i="14"/>
  <c r="O6" i="14"/>
  <c r="N6" i="14"/>
  <c r="M6" i="14"/>
  <c r="J6" i="14"/>
  <c r="I6" i="14"/>
  <c r="R5" i="14"/>
  <c r="Q5" i="14"/>
  <c r="P5" i="14"/>
  <c r="O5" i="14"/>
  <c r="N5" i="14"/>
  <c r="M5" i="14"/>
  <c r="J5" i="14"/>
  <c r="I5" i="14"/>
  <c r="H5" i="14"/>
  <c r="H6" i="14" s="1"/>
  <c r="H7" i="14" s="1"/>
  <c r="H8" i="14" s="1"/>
  <c r="H9" i="14" s="1"/>
  <c r="H10" i="14" s="1"/>
  <c r="H11" i="14" s="1"/>
  <c r="H12" i="14" s="1"/>
  <c r="H13" i="14" s="1"/>
  <c r="H14" i="14" s="1"/>
  <c r="H15" i="14" s="1"/>
  <c r="H16" i="14" s="1"/>
  <c r="G5" i="14"/>
  <c r="G6" i="14" s="1"/>
  <c r="G7" i="14" s="1"/>
  <c r="G8" i="14" s="1"/>
  <c r="G9" i="14" s="1"/>
  <c r="G10" i="14" s="1"/>
  <c r="G11" i="14" s="1"/>
  <c r="G12" i="14" s="1"/>
  <c r="G13" i="14" s="1"/>
  <c r="G14" i="14" s="1"/>
  <c r="G15" i="14" s="1"/>
  <c r="G16" i="14" s="1"/>
  <c r="F5" i="14"/>
  <c r="F6" i="14" s="1"/>
  <c r="F7" i="14" s="1"/>
  <c r="F8" i="14" s="1"/>
  <c r="F9" i="14" s="1"/>
  <c r="F10" i="14" s="1"/>
  <c r="F11" i="14" s="1"/>
  <c r="F12" i="14" s="1"/>
  <c r="F13" i="14" s="1"/>
  <c r="F14" i="14" s="1"/>
  <c r="F15" i="14" s="1"/>
  <c r="F16" i="14" s="1"/>
  <c r="E5" i="14"/>
  <c r="E6" i="14" s="1"/>
  <c r="E7" i="14" s="1"/>
  <c r="E8" i="14" s="1"/>
  <c r="E9" i="14" s="1"/>
  <c r="E10" i="14" s="1"/>
  <c r="E11" i="14" s="1"/>
  <c r="E12" i="14" s="1"/>
  <c r="E13" i="14" s="1"/>
  <c r="E14" i="14" s="1"/>
  <c r="E15" i="14" s="1"/>
  <c r="E16" i="14" s="1"/>
  <c r="D5" i="14"/>
  <c r="D6" i="14" s="1"/>
  <c r="D7" i="14" s="1"/>
  <c r="D8" i="14" s="1"/>
  <c r="D9" i="14" s="1"/>
  <c r="D10" i="14" s="1"/>
  <c r="D11" i="14" s="1"/>
  <c r="D12" i="14" s="1"/>
  <c r="D13" i="14" s="1"/>
  <c r="D14" i="14" s="1"/>
  <c r="D15" i="14" s="1"/>
  <c r="D16" i="14" s="1"/>
  <c r="X4" i="14"/>
  <c r="AA4" i="14" s="1"/>
  <c r="AN3" i="14"/>
  <c r="AM3" i="14"/>
  <c r="AL3" i="14"/>
  <c r="AK3" i="14"/>
  <c r="AJ3" i="14"/>
  <c r="AI3" i="14"/>
  <c r="AH3" i="14"/>
  <c r="AG3" i="14"/>
  <c r="AF3" i="14"/>
  <c r="AE3" i="14"/>
  <c r="AD3" i="14"/>
  <c r="AC3" i="14"/>
  <c r="AB3" i="14"/>
  <c r="AA3" i="14"/>
  <c r="Z3" i="14"/>
  <c r="Y3" i="14"/>
  <c r="J328" i="13"/>
  <c r="B328" i="13"/>
  <c r="B114" i="12" s="1"/>
  <c r="J326" i="13"/>
  <c r="B326" i="13"/>
  <c r="J325" i="13"/>
  <c r="B325" i="13"/>
  <c r="J324" i="13"/>
  <c r="B324" i="13"/>
  <c r="J323" i="13"/>
  <c r="B323" i="13"/>
  <c r="J322" i="13"/>
  <c r="B322" i="13"/>
  <c r="J321" i="13"/>
  <c r="B321" i="13"/>
  <c r="J320" i="13"/>
  <c r="B320" i="13"/>
  <c r="J319" i="13"/>
  <c r="B319" i="13"/>
  <c r="J318" i="13"/>
  <c r="B318" i="13"/>
  <c r="J317" i="13"/>
  <c r="B317" i="13"/>
  <c r="J316" i="13"/>
  <c r="B316" i="13"/>
  <c r="J315" i="13"/>
  <c r="B315" i="13"/>
  <c r="J314" i="13"/>
  <c r="B314" i="13"/>
  <c r="J313" i="13"/>
  <c r="B313" i="13"/>
  <c r="J312" i="13"/>
  <c r="B312" i="13"/>
  <c r="J311" i="13"/>
  <c r="B311" i="13"/>
  <c r="J310" i="13"/>
  <c r="B310" i="13"/>
  <c r="J309" i="13"/>
  <c r="B309" i="13"/>
  <c r="J308" i="13"/>
  <c r="B308" i="13"/>
  <c r="J307" i="13"/>
  <c r="B307" i="13"/>
  <c r="J306" i="13"/>
  <c r="B306" i="13"/>
  <c r="J305" i="13"/>
  <c r="B305" i="13"/>
  <c r="J304" i="13"/>
  <c r="B304" i="13"/>
  <c r="J303" i="13"/>
  <c r="B303" i="13"/>
  <c r="J302" i="13"/>
  <c r="B302" i="13"/>
  <c r="J301" i="13"/>
  <c r="B301" i="13"/>
  <c r="J300" i="13"/>
  <c r="B300" i="13"/>
  <c r="J299" i="13"/>
  <c r="B299" i="13"/>
  <c r="J298" i="13"/>
  <c r="B298" i="13"/>
  <c r="J297" i="13"/>
  <c r="B297" i="13"/>
  <c r="J296" i="13"/>
  <c r="B296" i="13"/>
  <c r="J295" i="13"/>
  <c r="B295" i="13"/>
  <c r="J294" i="13"/>
  <c r="B294" i="13"/>
  <c r="J293" i="13"/>
  <c r="B293" i="13"/>
  <c r="J292" i="13"/>
  <c r="B292" i="13"/>
  <c r="J291" i="13"/>
  <c r="B291" i="13"/>
  <c r="J290" i="13"/>
  <c r="B290" i="13"/>
  <c r="J289" i="13"/>
  <c r="B289" i="13"/>
  <c r="J288" i="13"/>
  <c r="B288" i="13"/>
  <c r="J287" i="13"/>
  <c r="B287" i="13"/>
  <c r="J286" i="13"/>
  <c r="B286" i="13"/>
  <c r="J285" i="13"/>
  <c r="B285" i="13"/>
  <c r="J284" i="13"/>
  <c r="B284" i="13"/>
  <c r="J283" i="13"/>
  <c r="B283" i="13"/>
  <c r="J282" i="13"/>
  <c r="B282" i="13"/>
  <c r="J281" i="13"/>
  <c r="B281" i="13"/>
  <c r="J280" i="13"/>
  <c r="B280" i="13"/>
  <c r="J279" i="13"/>
  <c r="B279" i="13"/>
  <c r="J278" i="13"/>
  <c r="B278" i="13"/>
  <c r="J277" i="13"/>
  <c r="B277" i="13"/>
  <c r="J276" i="13"/>
  <c r="B276" i="13"/>
  <c r="J275" i="13"/>
  <c r="B275" i="13"/>
  <c r="J274" i="13"/>
  <c r="B274" i="13"/>
  <c r="J273" i="13"/>
  <c r="B273" i="13"/>
  <c r="J272" i="13"/>
  <c r="B272" i="13"/>
  <c r="J271" i="13"/>
  <c r="B271" i="13"/>
  <c r="J270" i="13"/>
  <c r="B270" i="13"/>
  <c r="J269" i="13"/>
  <c r="B269" i="13"/>
  <c r="J268" i="13"/>
  <c r="B268" i="13"/>
  <c r="J267" i="13"/>
  <c r="B267" i="13"/>
  <c r="J266" i="13"/>
  <c r="B266" i="13"/>
  <c r="J265" i="13"/>
  <c r="B265" i="13"/>
  <c r="J264" i="13"/>
  <c r="B264" i="13"/>
  <c r="J263" i="13"/>
  <c r="B263" i="13"/>
  <c r="J262" i="13"/>
  <c r="B262" i="13"/>
  <c r="J261" i="13"/>
  <c r="B261" i="13"/>
  <c r="J260" i="13"/>
  <c r="B260" i="13"/>
  <c r="J259" i="13"/>
  <c r="B259" i="13"/>
  <c r="J258" i="13"/>
  <c r="B258" i="13"/>
  <c r="J257" i="13"/>
  <c r="B257" i="13"/>
  <c r="J256" i="13"/>
  <c r="B256" i="13"/>
  <c r="J255" i="13"/>
  <c r="B255" i="13"/>
  <c r="J254" i="13"/>
  <c r="B254" i="13"/>
  <c r="J253" i="13"/>
  <c r="B253" i="13"/>
  <c r="J252" i="13"/>
  <c r="B252" i="13"/>
  <c r="J251" i="13"/>
  <c r="B251" i="13"/>
  <c r="J250" i="13"/>
  <c r="B250" i="13"/>
  <c r="J249" i="13"/>
  <c r="B249" i="13"/>
  <c r="J248" i="13"/>
  <c r="B248" i="13"/>
  <c r="J247" i="13"/>
  <c r="B247" i="13"/>
  <c r="J246" i="13"/>
  <c r="B246" i="13"/>
  <c r="J245" i="13"/>
  <c r="B245" i="13"/>
  <c r="J244" i="13"/>
  <c r="B244" i="13"/>
  <c r="J243" i="13"/>
  <c r="B243" i="13"/>
  <c r="J242" i="13"/>
  <c r="B242" i="13"/>
  <c r="J241" i="13"/>
  <c r="B241" i="13"/>
  <c r="J240" i="13"/>
  <c r="B240" i="13"/>
  <c r="J239" i="13"/>
  <c r="B239" i="13"/>
  <c r="J238" i="13"/>
  <c r="B238" i="13"/>
  <c r="J237" i="13"/>
  <c r="B237" i="13"/>
  <c r="J236" i="13"/>
  <c r="B236" i="13"/>
  <c r="J235" i="13"/>
  <c r="B235" i="13"/>
  <c r="J234" i="13"/>
  <c r="B234" i="13"/>
  <c r="J233" i="13"/>
  <c r="B233" i="13"/>
  <c r="J232" i="13"/>
  <c r="B232" i="13"/>
  <c r="J231" i="13"/>
  <c r="B231" i="13"/>
  <c r="J230" i="13"/>
  <c r="B230" i="13"/>
  <c r="J229" i="13"/>
  <c r="B229" i="13"/>
  <c r="J228" i="13"/>
  <c r="B228" i="13"/>
  <c r="J227" i="13"/>
  <c r="B227" i="13"/>
  <c r="J226" i="13"/>
  <c r="B226" i="13"/>
  <c r="J225" i="13"/>
  <c r="B225" i="13"/>
  <c r="J224" i="13"/>
  <c r="B224" i="13"/>
  <c r="J223" i="13"/>
  <c r="B223" i="13"/>
  <c r="J222" i="13"/>
  <c r="B222" i="13"/>
  <c r="J221" i="13"/>
  <c r="B221" i="13"/>
  <c r="J220" i="13"/>
  <c r="B220" i="13"/>
  <c r="J219" i="13"/>
  <c r="B219" i="13"/>
  <c r="J218" i="13"/>
  <c r="B218" i="13"/>
  <c r="J217" i="13"/>
  <c r="B217" i="13"/>
  <c r="J216" i="13"/>
  <c r="B216" i="13"/>
  <c r="J215" i="13"/>
  <c r="B215" i="13"/>
  <c r="J214" i="13"/>
  <c r="B214" i="13"/>
  <c r="J213" i="13"/>
  <c r="B213" i="13"/>
  <c r="J212" i="13"/>
  <c r="B212" i="13"/>
  <c r="J211" i="13"/>
  <c r="B211" i="13"/>
  <c r="J210" i="13"/>
  <c r="B210" i="13"/>
  <c r="J209" i="13"/>
  <c r="B209" i="13"/>
  <c r="J208" i="13"/>
  <c r="B208" i="13"/>
  <c r="J207" i="13"/>
  <c r="B207" i="13"/>
  <c r="J206" i="13"/>
  <c r="B206" i="13"/>
  <c r="J205" i="13"/>
  <c r="B205" i="13"/>
  <c r="J204" i="13"/>
  <c r="B204" i="13"/>
  <c r="J203" i="13"/>
  <c r="B203" i="13"/>
  <c r="J202" i="13"/>
  <c r="B202" i="13"/>
  <c r="J201" i="13"/>
  <c r="B201" i="13"/>
  <c r="J200" i="13"/>
  <c r="B200" i="13"/>
  <c r="J199" i="13"/>
  <c r="B199" i="13"/>
  <c r="J198" i="13"/>
  <c r="B198" i="13"/>
  <c r="J197" i="13"/>
  <c r="B197" i="13"/>
  <c r="J196" i="13"/>
  <c r="B196" i="13"/>
  <c r="J195" i="13"/>
  <c r="B195" i="13"/>
  <c r="J194" i="13"/>
  <c r="B194" i="13"/>
  <c r="J193" i="13"/>
  <c r="B193" i="13"/>
  <c r="J192" i="13"/>
  <c r="B192" i="13"/>
  <c r="J191" i="13"/>
  <c r="B191" i="13"/>
  <c r="J190" i="13"/>
  <c r="B190" i="13"/>
  <c r="J189" i="13"/>
  <c r="B189" i="13"/>
  <c r="J188" i="13"/>
  <c r="B188" i="13"/>
  <c r="J187" i="13"/>
  <c r="B187" i="13"/>
  <c r="J186" i="13"/>
  <c r="B186" i="13"/>
  <c r="J185" i="13"/>
  <c r="B185" i="13"/>
  <c r="J184" i="13"/>
  <c r="B184" i="13"/>
  <c r="J183" i="13"/>
  <c r="B183" i="13"/>
  <c r="J182" i="13"/>
  <c r="B182" i="13"/>
  <c r="J181" i="13"/>
  <c r="B181" i="13"/>
  <c r="J180" i="13"/>
  <c r="B180" i="13"/>
  <c r="J179" i="13"/>
  <c r="B179" i="13"/>
  <c r="J178" i="13"/>
  <c r="B178" i="13"/>
  <c r="J177" i="13"/>
  <c r="B177" i="13"/>
  <c r="J176" i="13"/>
  <c r="B176" i="13"/>
  <c r="J175" i="13"/>
  <c r="B175" i="13"/>
  <c r="J174" i="13"/>
  <c r="B174" i="13"/>
  <c r="J173" i="13"/>
  <c r="B173" i="13"/>
  <c r="J172" i="13"/>
  <c r="B172" i="13"/>
  <c r="J171" i="13"/>
  <c r="B171" i="13"/>
  <c r="J170" i="13"/>
  <c r="B170" i="13"/>
  <c r="J169" i="13"/>
  <c r="B169" i="13"/>
  <c r="J168" i="13"/>
  <c r="B168" i="13"/>
  <c r="J167" i="13"/>
  <c r="B167" i="13"/>
  <c r="J166" i="13"/>
  <c r="B166" i="13"/>
  <c r="J165" i="13"/>
  <c r="B165" i="13"/>
  <c r="J164" i="13"/>
  <c r="B164" i="13"/>
  <c r="J163" i="13"/>
  <c r="B163" i="13"/>
  <c r="J162" i="13"/>
  <c r="B162" i="13"/>
  <c r="J161" i="13"/>
  <c r="B161" i="13"/>
  <c r="J160" i="13"/>
  <c r="B160" i="13"/>
  <c r="J159" i="13"/>
  <c r="B159" i="13"/>
  <c r="J158" i="13"/>
  <c r="B158" i="13"/>
  <c r="J157" i="13"/>
  <c r="B157" i="13"/>
  <c r="J156" i="13"/>
  <c r="B156" i="13"/>
  <c r="J155" i="13"/>
  <c r="B155" i="13"/>
  <c r="J154" i="13"/>
  <c r="B154" i="13"/>
  <c r="J153" i="13"/>
  <c r="B153" i="13"/>
  <c r="J152" i="13"/>
  <c r="B152" i="13"/>
  <c r="J151" i="13"/>
  <c r="B151" i="13"/>
  <c r="J150" i="13"/>
  <c r="B150" i="13"/>
  <c r="J149" i="13"/>
  <c r="B149" i="13"/>
  <c r="J148" i="13"/>
  <c r="B148" i="13"/>
  <c r="J147" i="13"/>
  <c r="B147" i="13"/>
  <c r="J146" i="13"/>
  <c r="B146" i="13"/>
  <c r="J145" i="13"/>
  <c r="B145" i="13"/>
  <c r="J144" i="13"/>
  <c r="B144" i="13"/>
  <c r="J143" i="13"/>
  <c r="B143" i="13"/>
  <c r="J142" i="13"/>
  <c r="B142" i="13"/>
  <c r="J141" i="13"/>
  <c r="B141" i="13"/>
  <c r="J140" i="13"/>
  <c r="B140" i="13"/>
  <c r="J139" i="13"/>
  <c r="B139" i="13"/>
  <c r="J138" i="13"/>
  <c r="B138" i="13"/>
  <c r="J137" i="13"/>
  <c r="B137" i="13"/>
  <c r="J136" i="13"/>
  <c r="B136" i="13"/>
  <c r="J135" i="13"/>
  <c r="B135" i="13"/>
  <c r="J134" i="13"/>
  <c r="B134" i="13"/>
  <c r="J133" i="13"/>
  <c r="B133" i="13"/>
  <c r="J132" i="13"/>
  <c r="B132" i="13"/>
  <c r="J131" i="13"/>
  <c r="B131" i="13"/>
  <c r="J130" i="13"/>
  <c r="B130" i="13"/>
  <c r="J129" i="13"/>
  <c r="B129" i="13"/>
  <c r="J128" i="13"/>
  <c r="B128" i="13"/>
  <c r="J127" i="13"/>
  <c r="B127" i="13"/>
  <c r="J126" i="13"/>
  <c r="B126" i="13"/>
  <c r="J125" i="13"/>
  <c r="B125" i="13"/>
  <c r="J124" i="13"/>
  <c r="B124" i="13"/>
  <c r="J123" i="13"/>
  <c r="B123" i="13"/>
  <c r="J122" i="13"/>
  <c r="B122" i="13"/>
  <c r="J121" i="13"/>
  <c r="B121" i="13"/>
  <c r="J120" i="13"/>
  <c r="B120" i="13"/>
  <c r="J119" i="13"/>
  <c r="B119" i="13"/>
  <c r="J118" i="13"/>
  <c r="B118" i="13"/>
  <c r="J117" i="13"/>
  <c r="B117" i="13"/>
  <c r="J116" i="13"/>
  <c r="B116" i="13"/>
  <c r="J115" i="13"/>
  <c r="B115" i="13"/>
  <c r="J114" i="13"/>
  <c r="B114" i="13"/>
  <c r="J113" i="13"/>
  <c r="B113" i="13"/>
  <c r="J112" i="13"/>
  <c r="B112" i="13"/>
  <c r="J111" i="13"/>
  <c r="B111" i="13"/>
  <c r="J110" i="13"/>
  <c r="B110" i="13"/>
  <c r="J109" i="13"/>
  <c r="B109" i="13"/>
  <c r="J108" i="13"/>
  <c r="B108" i="13"/>
  <c r="J107" i="13"/>
  <c r="B107" i="13"/>
  <c r="J106" i="13"/>
  <c r="B106" i="13"/>
  <c r="J105" i="13"/>
  <c r="B105" i="13"/>
  <c r="J104" i="13"/>
  <c r="B104" i="13"/>
  <c r="J103" i="13"/>
  <c r="B103" i="13"/>
  <c r="J102" i="13"/>
  <c r="B102" i="13"/>
  <c r="J101" i="13"/>
  <c r="B101" i="13"/>
  <c r="J100" i="13"/>
  <c r="B100" i="13"/>
  <c r="J99" i="13"/>
  <c r="B99" i="13"/>
  <c r="J98" i="13"/>
  <c r="B98" i="13"/>
  <c r="J97" i="13"/>
  <c r="B97" i="13"/>
  <c r="J96" i="13"/>
  <c r="B96" i="13"/>
  <c r="J95" i="13"/>
  <c r="B95" i="13"/>
  <c r="J94" i="13"/>
  <c r="B94" i="13"/>
  <c r="J93" i="13"/>
  <c r="B93" i="13"/>
  <c r="J92" i="13"/>
  <c r="B92" i="13"/>
  <c r="J91" i="13"/>
  <c r="B91" i="13"/>
  <c r="J90" i="13"/>
  <c r="B90" i="13"/>
  <c r="J89" i="13"/>
  <c r="B89" i="13"/>
  <c r="J88" i="13"/>
  <c r="B88" i="13"/>
  <c r="J87" i="13"/>
  <c r="B87" i="13"/>
  <c r="J86" i="13"/>
  <c r="B86" i="13"/>
  <c r="J85" i="13"/>
  <c r="B85" i="13"/>
  <c r="J84" i="13"/>
  <c r="B84" i="13"/>
  <c r="J83" i="13"/>
  <c r="B83" i="13"/>
  <c r="J82" i="13"/>
  <c r="B82" i="13"/>
  <c r="J81" i="13"/>
  <c r="B81" i="13"/>
  <c r="J80" i="13"/>
  <c r="B80" i="13"/>
  <c r="J79" i="13"/>
  <c r="B79" i="13"/>
  <c r="J78" i="13"/>
  <c r="B78" i="13"/>
  <c r="J77" i="13"/>
  <c r="B77" i="13"/>
  <c r="J76" i="13"/>
  <c r="B76" i="13"/>
  <c r="J75" i="13"/>
  <c r="B75" i="13"/>
  <c r="J74" i="13"/>
  <c r="B74" i="13"/>
  <c r="J73" i="13"/>
  <c r="B73" i="13"/>
  <c r="J72" i="13"/>
  <c r="B72" i="13"/>
  <c r="J71" i="13"/>
  <c r="B71" i="13"/>
  <c r="J70" i="13"/>
  <c r="B70" i="13"/>
  <c r="J69" i="13"/>
  <c r="B69" i="13"/>
  <c r="J68" i="13"/>
  <c r="B68" i="13"/>
  <c r="J67" i="13"/>
  <c r="B67" i="13"/>
  <c r="J66" i="13"/>
  <c r="B66" i="13"/>
  <c r="J65" i="13"/>
  <c r="B65" i="13"/>
  <c r="J64" i="13"/>
  <c r="B64" i="13"/>
  <c r="J63" i="13"/>
  <c r="B63" i="13"/>
  <c r="J62" i="13"/>
  <c r="B62" i="13"/>
  <c r="J61" i="13"/>
  <c r="B61" i="13"/>
  <c r="J60" i="13"/>
  <c r="B60" i="13"/>
  <c r="J59" i="13"/>
  <c r="B59" i="13"/>
  <c r="J58" i="13"/>
  <c r="B58" i="13"/>
  <c r="J57" i="13"/>
  <c r="B57" i="13"/>
  <c r="J56" i="13"/>
  <c r="B56" i="13"/>
  <c r="J55" i="13"/>
  <c r="B55" i="13"/>
  <c r="J54" i="13"/>
  <c r="B54" i="13"/>
  <c r="J53" i="13"/>
  <c r="B53" i="13"/>
  <c r="J52" i="13"/>
  <c r="B52" i="13"/>
  <c r="J51" i="13"/>
  <c r="B51" i="13"/>
  <c r="J50" i="13"/>
  <c r="B50" i="13"/>
  <c r="J49" i="13"/>
  <c r="B49" i="13"/>
  <c r="J48" i="13"/>
  <c r="B48" i="13"/>
  <c r="J47" i="13"/>
  <c r="B47" i="13"/>
  <c r="J46" i="13"/>
  <c r="B46" i="13"/>
  <c r="J45" i="13"/>
  <c r="B45" i="13"/>
  <c r="J44" i="13"/>
  <c r="B44" i="13"/>
  <c r="J43" i="13"/>
  <c r="B43" i="13"/>
  <c r="J42" i="13"/>
  <c r="B42" i="13"/>
  <c r="J41" i="13"/>
  <c r="B41" i="13"/>
  <c r="J40" i="13"/>
  <c r="B40" i="13"/>
  <c r="J39" i="13"/>
  <c r="B39" i="13"/>
  <c r="J38" i="13"/>
  <c r="B38" i="13"/>
  <c r="J37" i="13"/>
  <c r="B37" i="13"/>
  <c r="J36" i="13"/>
  <c r="B36" i="13"/>
  <c r="J35" i="13"/>
  <c r="B35" i="13"/>
  <c r="J34" i="13"/>
  <c r="B34" i="13"/>
  <c r="J33" i="13"/>
  <c r="B33" i="13"/>
  <c r="J32" i="13"/>
  <c r="B32" i="13"/>
  <c r="J31" i="13"/>
  <c r="B31" i="13"/>
  <c r="J30" i="13"/>
  <c r="B30" i="13"/>
  <c r="J29" i="13"/>
  <c r="B29" i="13"/>
  <c r="J28" i="13"/>
  <c r="B28" i="13"/>
  <c r="J27" i="13"/>
  <c r="B27" i="13"/>
  <c r="J26" i="13"/>
  <c r="B26" i="13"/>
  <c r="J25" i="13"/>
  <c r="B25" i="13"/>
  <c r="J24" i="13"/>
  <c r="B24" i="13"/>
  <c r="J23" i="13"/>
  <c r="B23" i="13"/>
  <c r="J22" i="13"/>
  <c r="B22" i="13"/>
  <c r="J21" i="13"/>
  <c r="B21" i="13"/>
  <c r="J20" i="13"/>
  <c r="B20" i="13"/>
  <c r="J19" i="13"/>
  <c r="B19" i="13"/>
  <c r="C17" i="14" s="1"/>
  <c r="J18" i="13"/>
  <c r="B18" i="13"/>
  <c r="J17" i="13"/>
  <c r="B17" i="13"/>
  <c r="J16" i="13"/>
  <c r="B16" i="13"/>
  <c r="J15" i="13"/>
  <c r="B15" i="13"/>
  <c r="J14" i="13"/>
  <c r="B14" i="13"/>
  <c r="J13" i="13"/>
  <c r="B13" i="13"/>
  <c r="J12" i="13"/>
  <c r="B12" i="13"/>
  <c r="J11" i="13"/>
  <c r="B11" i="13"/>
  <c r="J10" i="13"/>
  <c r="B10" i="13"/>
  <c r="J9" i="13"/>
  <c r="B9" i="13"/>
  <c r="J8" i="13"/>
  <c r="B8" i="13"/>
  <c r="J7" i="13"/>
  <c r="Q112" i="12"/>
  <c r="P112" i="12"/>
  <c r="O112" i="12"/>
  <c r="N112" i="12"/>
  <c r="M112" i="12"/>
  <c r="L112" i="12"/>
  <c r="K112" i="12"/>
  <c r="I112" i="12"/>
  <c r="H112" i="12"/>
  <c r="G112" i="12"/>
  <c r="F112" i="12"/>
  <c r="E112" i="12"/>
  <c r="D112" i="12"/>
  <c r="C112" i="12"/>
  <c r="Q111" i="12"/>
  <c r="P111" i="12"/>
  <c r="O111" i="12"/>
  <c r="N111" i="12"/>
  <c r="M111" i="12"/>
  <c r="L111" i="12"/>
  <c r="K111" i="12"/>
  <c r="I111" i="12"/>
  <c r="H111" i="12"/>
  <c r="G111" i="12"/>
  <c r="F111" i="12"/>
  <c r="E111" i="12"/>
  <c r="D111" i="12"/>
  <c r="C111" i="12"/>
  <c r="Q110" i="12"/>
  <c r="P110" i="12"/>
  <c r="O110" i="12"/>
  <c r="N110" i="12"/>
  <c r="M110" i="12"/>
  <c r="L110" i="12"/>
  <c r="K110" i="12"/>
  <c r="I110" i="12"/>
  <c r="H110" i="12"/>
  <c r="G110" i="12"/>
  <c r="F110" i="12"/>
  <c r="E110" i="12"/>
  <c r="D110" i="12"/>
  <c r="C110" i="12"/>
  <c r="Q109" i="12"/>
  <c r="P109" i="12"/>
  <c r="O109" i="12"/>
  <c r="N109" i="12"/>
  <c r="M109" i="12"/>
  <c r="L109" i="12"/>
  <c r="K109" i="12"/>
  <c r="I109" i="12"/>
  <c r="H109" i="12"/>
  <c r="G109" i="12"/>
  <c r="F109" i="12"/>
  <c r="E109" i="12"/>
  <c r="D109" i="12"/>
  <c r="C109" i="12"/>
  <c r="Q108" i="12"/>
  <c r="P108" i="12"/>
  <c r="O108" i="12"/>
  <c r="N108" i="12"/>
  <c r="M108" i="12"/>
  <c r="L108" i="12"/>
  <c r="K108" i="12"/>
  <c r="I108" i="12"/>
  <c r="H108" i="12"/>
  <c r="G108" i="12"/>
  <c r="F108" i="12"/>
  <c r="E108" i="12"/>
  <c r="D108" i="12"/>
  <c r="C108" i="12"/>
  <c r="Q107" i="12"/>
  <c r="P107" i="12"/>
  <c r="O107" i="12"/>
  <c r="N107" i="12"/>
  <c r="M107" i="12"/>
  <c r="L107" i="12"/>
  <c r="K107" i="12"/>
  <c r="I107" i="12"/>
  <c r="H107" i="12"/>
  <c r="G107" i="12"/>
  <c r="F107" i="12"/>
  <c r="E107" i="12"/>
  <c r="D107" i="12"/>
  <c r="C107" i="12"/>
  <c r="Q106" i="12"/>
  <c r="P106" i="12"/>
  <c r="O106" i="12"/>
  <c r="N106" i="12"/>
  <c r="M106" i="12"/>
  <c r="L106" i="12"/>
  <c r="K106" i="12"/>
  <c r="I106" i="12"/>
  <c r="H106" i="12"/>
  <c r="G106" i="12"/>
  <c r="F106" i="12"/>
  <c r="E106" i="12"/>
  <c r="D106" i="12"/>
  <c r="C106" i="12"/>
  <c r="Q105" i="12"/>
  <c r="P105" i="12"/>
  <c r="O105" i="12"/>
  <c r="N105" i="12"/>
  <c r="M105" i="12"/>
  <c r="L105" i="12"/>
  <c r="K105" i="12"/>
  <c r="I105" i="12"/>
  <c r="H105" i="12"/>
  <c r="G105" i="12"/>
  <c r="F105" i="12"/>
  <c r="E105" i="12"/>
  <c r="D105" i="12"/>
  <c r="C105" i="12"/>
  <c r="Q104" i="12"/>
  <c r="P104" i="12"/>
  <c r="O104" i="12"/>
  <c r="N104" i="12"/>
  <c r="M104" i="12"/>
  <c r="L104" i="12"/>
  <c r="K104" i="12"/>
  <c r="I104" i="12"/>
  <c r="H104" i="12"/>
  <c r="G104" i="12"/>
  <c r="F104" i="12"/>
  <c r="E104" i="12"/>
  <c r="D104" i="12"/>
  <c r="C104" i="12"/>
  <c r="Q103" i="12"/>
  <c r="P103" i="12"/>
  <c r="O103" i="12"/>
  <c r="N103" i="12"/>
  <c r="M103" i="12"/>
  <c r="L103" i="12"/>
  <c r="K103" i="12"/>
  <c r="I103" i="12"/>
  <c r="H103" i="12"/>
  <c r="G103" i="12"/>
  <c r="F103" i="12"/>
  <c r="E103" i="12"/>
  <c r="D103" i="12"/>
  <c r="C103" i="12"/>
  <c r="Q102" i="12"/>
  <c r="P102" i="12"/>
  <c r="O102" i="12"/>
  <c r="N102" i="12"/>
  <c r="M102" i="12"/>
  <c r="L102" i="12"/>
  <c r="K102" i="12"/>
  <c r="I102" i="12"/>
  <c r="H102" i="12"/>
  <c r="G102" i="12"/>
  <c r="F102" i="12"/>
  <c r="E102" i="12"/>
  <c r="D102" i="12"/>
  <c r="C102" i="12"/>
  <c r="Q101" i="12"/>
  <c r="P101" i="12"/>
  <c r="O101" i="12"/>
  <c r="N101" i="12"/>
  <c r="M101" i="12"/>
  <c r="L101" i="12"/>
  <c r="K101" i="12"/>
  <c r="I101" i="12"/>
  <c r="H101" i="12"/>
  <c r="G101" i="12"/>
  <c r="F101" i="12"/>
  <c r="E101" i="12"/>
  <c r="D101" i="12"/>
  <c r="C101" i="12"/>
  <c r="Q100" i="12"/>
  <c r="P100" i="12"/>
  <c r="O100" i="12"/>
  <c r="N100" i="12"/>
  <c r="M100" i="12"/>
  <c r="L100" i="12"/>
  <c r="K100" i="12"/>
  <c r="I100" i="12"/>
  <c r="H100" i="12"/>
  <c r="G100" i="12"/>
  <c r="F100" i="12"/>
  <c r="E100" i="12"/>
  <c r="D100" i="12"/>
  <c r="C100" i="12"/>
  <c r="Q99" i="12"/>
  <c r="P99" i="12"/>
  <c r="O99" i="12"/>
  <c r="N99" i="12"/>
  <c r="M99" i="12"/>
  <c r="L99" i="12"/>
  <c r="K99" i="12"/>
  <c r="I99" i="12"/>
  <c r="H99" i="12"/>
  <c r="G99" i="12"/>
  <c r="F99" i="12"/>
  <c r="E99" i="12"/>
  <c r="D99" i="12"/>
  <c r="C99" i="12"/>
  <c r="Q98" i="12"/>
  <c r="P98" i="12"/>
  <c r="O98" i="12"/>
  <c r="N98" i="12"/>
  <c r="M98" i="12"/>
  <c r="L98" i="12"/>
  <c r="K98" i="12"/>
  <c r="I98" i="12"/>
  <c r="H98" i="12"/>
  <c r="G98" i="12"/>
  <c r="F98" i="12"/>
  <c r="E98" i="12"/>
  <c r="D98" i="12"/>
  <c r="C98" i="12"/>
  <c r="Q97" i="12"/>
  <c r="P97" i="12"/>
  <c r="O97" i="12"/>
  <c r="N97" i="12"/>
  <c r="M97" i="12"/>
  <c r="L97" i="12"/>
  <c r="K97" i="12"/>
  <c r="I97" i="12"/>
  <c r="H97" i="12"/>
  <c r="G97" i="12"/>
  <c r="F97" i="12"/>
  <c r="E97" i="12"/>
  <c r="D97" i="12"/>
  <c r="C97" i="12"/>
  <c r="Q96" i="12"/>
  <c r="P96" i="12"/>
  <c r="O96" i="12"/>
  <c r="N96" i="12"/>
  <c r="M96" i="12"/>
  <c r="L96" i="12"/>
  <c r="K96" i="12"/>
  <c r="I96" i="12"/>
  <c r="H96" i="12"/>
  <c r="G96" i="12"/>
  <c r="F96" i="12"/>
  <c r="E96" i="12"/>
  <c r="D96" i="12"/>
  <c r="C96" i="12"/>
  <c r="Q95" i="12"/>
  <c r="P95" i="12"/>
  <c r="O95" i="12"/>
  <c r="N95" i="12"/>
  <c r="M95" i="12"/>
  <c r="L95" i="12"/>
  <c r="K95" i="12"/>
  <c r="I95" i="12"/>
  <c r="H95" i="12"/>
  <c r="G95" i="12"/>
  <c r="F95" i="12"/>
  <c r="E95" i="12"/>
  <c r="D95" i="12"/>
  <c r="C95" i="12"/>
  <c r="Q94" i="12"/>
  <c r="P94" i="12"/>
  <c r="O94" i="12"/>
  <c r="N94" i="12"/>
  <c r="M94" i="12"/>
  <c r="L94" i="12"/>
  <c r="K94" i="12"/>
  <c r="I94" i="12"/>
  <c r="H94" i="12"/>
  <c r="G94" i="12"/>
  <c r="F94" i="12"/>
  <c r="E94" i="12"/>
  <c r="D94" i="12"/>
  <c r="C94" i="12"/>
  <c r="Q93" i="12"/>
  <c r="P93" i="12"/>
  <c r="O93" i="12"/>
  <c r="N93" i="12"/>
  <c r="M93" i="12"/>
  <c r="L93" i="12"/>
  <c r="K93" i="12"/>
  <c r="I93" i="12"/>
  <c r="H93" i="12"/>
  <c r="G93" i="12"/>
  <c r="F93" i="12"/>
  <c r="E93" i="12"/>
  <c r="D93" i="12"/>
  <c r="C93" i="12"/>
  <c r="Q92" i="12"/>
  <c r="P92" i="12"/>
  <c r="O92" i="12"/>
  <c r="N92" i="12"/>
  <c r="M92" i="12"/>
  <c r="L92" i="12"/>
  <c r="K92" i="12"/>
  <c r="I92" i="12"/>
  <c r="H92" i="12"/>
  <c r="G92" i="12"/>
  <c r="F92" i="12"/>
  <c r="E92" i="12"/>
  <c r="D92" i="12"/>
  <c r="C92" i="12"/>
  <c r="Q91" i="12"/>
  <c r="P91" i="12"/>
  <c r="O91" i="12"/>
  <c r="N91" i="12"/>
  <c r="M91" i="12"/>
  <c r="L91" i="12"/>
  <c r="K91" i="12"/>
  <c r="I91" i="12"/>
  <c r="H91" i="12"/>
  <c r="G91" i="12"/>
  <c r="F91" i="12"/>
  <c r="E91" i="12"/>
  <c r="D91" i="12"/>
  <c r="C91" i="12"/>
  <c r="Q90" i="12"/>
  <c r="P90" i="12"/>
  <c r="O90" i="12"/>
  <c r="N90" i="12"/>
  <c r="M90" i="12"/>
  <c r="L90" i="12"/>
  <c r="K90" i="12"/>
  <c r="I90" i="12"/>
  <c r="H90" i="12"/>
  <c r="G90" i="12"/>
  <c r="F90" i="12"/>
  <c r="E90" i="12"/>
  <c r="D90" i="12"/>
  <c r="C90" i="12"/>
  <c r="Q89" i="12"/>
  <c r="P89" i="12"/>
  <c r="O89" i="12"/>
  <c r="N89" i="12"/>
  <c r="M89" i="12"/>
  <c r="L89" i="12"/>
  <c r="K89" i="12"/>
  <c r="I89" i="12"/>
  <c r="H89" i="12"/>
  <c r="G89" i="12"/>
  <c r="F89" i="12"/>
  <c r="E89" i="12"/>
  <c r="D89" i="12"/>
  <c r="C89" i="12"/>
  <c r="Q88" i="12"/>
  <c r="P88" i="12"/>
  <c r="O88" i="12"/>
  <c r="N88" i="12"/>
  <c r="M88" i="12"/>
  <c r="L88" i="12"/>
  <c r="K88" i="12"/>
  <c r="I88" i="12"/>
  <c r="H88" i="12"/>
  <c r="G88" i="12"/>
  <c r="F88" i="12"/>
  <c r="E88" i="12"/>
  <c r="D88" i="12"/>
  <c r="C88" i="12"/>
  <c r="Q87" i="12"/>
  <c r="P87" i="12"/>
  <c r="O87" i="12"/>
  <c r="N87" i="12"/>
  <c r="M87" i="12"/>
  <c r="L87" i="12"/>
  <c r="K87" i="12"/>
  <c r="I87" i="12"/>
  <c r="H87" i="12"/>
  <c r="G87" i="12"/>
  <c r="F87" i="12"/>
  <c r="E87" i="12"/>
  <c r="D87" i="12"/>
  <c r="C87" i="12"/>
  <c r="Q86" i="12"/>
  <c r="P86" i="12"/>
  <c r="O86" i="12"/>
  <c r="N86" i="12"/>
  <c r="M86" i="12"/>
  <c r="L86" i="12"/>
  <c r="K86" i="12"/>
  <c r="I86" i="12"/>
  <c r="H86" i="12"/>
  <c r="G86" i="12"/>
  <c r="F86" i="12"/>
  <c r="E86" i="12"/>
  <c r="D86" i="12"/>
  <c r="C86" i="12"/>
  <c r="Q85" i="12"/>
  <c r="P85" i="12"/>
  <c r="O85" i="12"/>
  <c r="N85" i="12"/>
  <c r="M85" i="12"/>
  <c r="L85" i="12"/>
  <c r="K85" i="12"/>
  <c r="I85" i="12"/>
  <c r="H85" i="12"/>
  <c r="G85" i="12"/>
  <c r="F85" i="12"/>
  <c r="E85" i="12"/>
  <c r="D85" i="12"/>
  <c r="C85" i="12"/>
  <c r="Q84" i="12"/>
  <c r="P84" i="12"/>
  <c r="O84" i="12"/>
  <c r="N84" i="12"/>
  <c r="M84" i="12"/>
  <c r="L84" i="12"/>
  <c r="K84" i="12"/>
  <c r="I84" i="12"/>
  <c r="H84" i="12"/>
  <c r="G84" i="12"/>
  <c r="F84" i="12"/>
  <c r="E84" i="12"/>
  <c r="D84" i="12"/>
  <c r="C84" i="12"/>
  <c r="Q83" i="12"/>
  <c r="P83" i="12"/>
  <c r="O83" i="12"/>
  <c r="N83" i="12"/>
  <c r="M83" i="12"/>
  <c r="L83" i="12"/>
  <c r="K83" i="12"/>
  <c r="I83" i="12"/>
  <c r="H83" i="12"/>
  <c r="G83" i="12"/>
  <c r="F83" i="12"/>
  <c r="E83" i="12"/>
  <c r="D83" i="12"/>
  <c r="C83" i="12"/>
  <c r="Q82" i="12"/>
  <c r="P82" i="12"/>
  <c r="O82" i="12"/>
  <c r="N82" i="12"/>
  <c r="M82" i="12"/>
  <c r="L82" i="12"/>
  <c r="K82" i="12"/>
  <c r="I82" i="12"/>
  <c r="H82" i="12"/>
  <c r="G82" i="12"/>
  <c r="F82" i="12"/>
  <c r="E82" i="12"/>
  <c r="D82" i="12"/>
  <c r="C82" i="12"/>
  <c r="Q81" i="12"/>
  <c r="P81" i="12"/>
  <c r="O81" i="12"/>
  <c r="N81" i="12"/>
  <c r="M81" i="12"/>
  <c r="L81" i="12"/>
  <c r="K81" i="12"/>
  <c r="I81" i="12"/>
  <c r="H81" i="12"/>
  <c r="G81" i="12"/>
  <c r="F81" i="12"/>
  <c r="E81" i="12"/>
  <c r="D81" i="12"/>
  <c r="C81" i="12"/>
  <c r="Q80" i="12"/>
  <c r="P80" i="12"/>
  <c r="O80" i="12"/>
  <c r="N80" i="12"/>
  <c r="M80" i="12"/>
  <c r="L80" i="12"/>
  <c r="K80" i="12"/>
  <c r="I80" i="12"/>
  <c r="H80" i="12"/>
  <c r="G80" i="12"/>
  <c r="F80" i="12"/>
  <c r="E80" i="12"/>
  <c r="D80" i="12"/>
  <c r="C80" i="12"/>
  <c r="Q79" i="12"/>
  <c r="P79" i="12"/>
  <c r="O79" i="12"/>
  <c r="N79" i="12"/>
  <c r="M79" i="12"/>
  <c r="L79" i="12"/>
  <c r="K79" i="12"/>
  <c r="I79" i="12"/>
  <c r="H79" i="12"/>
  <c r="G79" i="12"/>
  <c r="F79" i="12"/>
  <c r="E79" i="12"/>
  <c r="D79" i="12"/>
  <c r="C79" i="12"/>
  <c r="Q78" i="12"/>
  <c r="P78" i="12"/>
  <c r="O78" i="12"/>
  <c r="N78" i="12"/>
  <c r="M78" i="12"/>
  <c r="L78" i="12"/>
  <c r="K78" i="12"/>
  <c r="I78" i="12"/>
  <c r="H78" i="12"/>
  <c r="G78" i="12"/>
  <c r="F78" i="12"/>
  <c r="E78" i="12"/>
  <c r="D78" i="12"/>
  <c r="C78" i="12"/>
  <c r="Q77" i="12"/>
  <c r="P77" i="12"/>
  <c r="O77" i="12"/>
  <c r="N77" i="12"/>
  <c r="M77" i="12"/>
  <c r="L77" i="12"/>
  <c r="K77" i="12"/>
  <c r="I77" i="12"/>
  <c r="H77" i="12"/>
  <c r="G77" i="12"/>
  <c r="F77" i="12"/>
  <c r="E77" i="12"/>
  <c r="D77" i="12"/>
  <c r="C77" i="12"/>
  <c r="Q76" i="12"/>
  <c r="P76" i="12"/>
  <c r="O76" i="12"/>
  <c r="N76" i="12"/>
  <c r="M76" i="12"/>
  <c r="L76" i="12"/>
  <c r="K76" i="12"/>
  <c r="I76" i="12"/>
  <c r="H76" i="12"/>
  <c r="G76" i="12"/>
  <c r="F76" i="12"/>
  <c r="E76" i="12"/>
  <c r="D76" i="12"/>
  <c r="C76" i="12"/>
  <c r="Q75" i="12"/>
  <c r="P75" i="12"/>
  <c r="O75" i="12"/>
  <c r="N75" i="12"/>
  <c r="M75" i="12"/>
  <c r="L75" i="12"/>
  <c r="K75" i="12"/>
  <c r="I75" i="12"/>
  <c r="H75" i="12"/>
  <c r="G75" i="12"/>
  <c r="F75" i="12"/>
  <c r="E75" i="12"/>
  <c r="D75" i="12"/>
  <c r="C75" i="12"/>
  <c r="Q74" i="12"/>
  <c r="P74" i="12"/>
  <c r="O74" i="12"/>
  <c r="N74" i="12"/>
  <c r="M74" i="12"/>
  <c r="L74" i="12"/>
  <c r="K74" i="12"/>
  <c r="I74" i="12"/>
  <c r="H74" i="12"/>
  <c r="G74" i="12"/>
  <c r="F74" i="12"/>
  <c r="E74" i="12"/>
  <c r="D74" i="12"/>
  <c r="C74" i="12"/>
  <c r="Q73" i="12"/>
  <c r="P73" i="12"/>
  <c r="O73" i="12"/>
  <c r="N73" i="12"/>
  <c r="M73" i="12"/>
  <c r="L73" i="12"/>
  <c r="K73" i="12"/>
  <c r="I73" i="12"/>
  <c r="H73" i="12"/>
  <c r="G73" i="12"/>
  <c r="F73" i="12"/>
  <c r="E73" i="12"/>
  <c r="D73" i="12"/>
  <c r="C73" i="12"/>
  <c r="Q72" i="12"/>
  <c r="P72" i="12"/>
  <c r="O72" i="12"/>
  <c r="N72" i="12"/>
  <c r="M72" i="12"/>
  <c r="L72" i="12"/>
  <c r="K72" i="12"/>
  <c r="I72" i="12"/>
  <c r="H72" i="12"/>
  <c r="G72" i="12"/>
  <c r="F72" i="12"/>
  <c r="E72" i="12"/>
  <c r="D72" i="12"/>
  <c r="C72" i="12"/>
  <c r="Q71" i="12"/>
  <c r="P71" i="12"/>
  <c r="O71" i="12"/>
  <c r="N71" i="12"/>
  <c r="M71" i="12"/>
  <c r="L71" i="12"/>
  <c r="K71" i="12"/>
  <c r="I71" i="12"/>
  <c r="H71" i="12"/>
  <c r="G71" i="12"/>
  <c r="F71" i="12"/>
  <c r="E71" i="12"/>
  <c r="D71" i="12"/>
  <c r="C71" i="12"/>
  <c r="Q70" i="12"/>
  <c r="P70" i="12"/>
  <c r="O70" i="12"/>
  <c r="N70" i="12"/>
  <c r="M70" i="12"/>
  <c r="L70" i="12"/>
  <c r="K70" i="12"/>
  <c r="I70" i="12"/>
  <c r="H70" i="12"/>
  <c r="G70" i="12"/>
  <c r="F70" i="12"/>
  <c r="E70" i="12"/>
  <c r="D70" i="12"/>
  <c r="C70" i="12"/>
  <c r="Q69" i="12"/>
  <c r="P69" i="12"/>
  <c r="O69" i="12"/>
  <c r="N69" i="12"/>
  <c r="M69" i="12"/>
  <c r="L69" i="12"/>
  <c r="K69" i="12"/>
  <c r="I69" i="12"/>
  <c r="H69" i="12"/>
  <c r="G69" i="12"/>
  <c r="F69" i="12"/>
  <c r="E69" i="12"/>
  <c r="D69" i="12"/>
  <c r="C69" i="12"/>
  <c r="Q68" i="12"/>
  <c r="P68" i="12"/>
  <c r="O68" i="12"/>
  <c r="N68" i="12"/>
  <c r="M68" i="12"/>
  <c r="L68" i="12"/>
  <c r="K68" i="12"/>
  <c r="I68" i="12"/>
  <c r="H68" i="12"/>
  <c r="G68" i="12"/>
  <c r="F68" i="12"/>
  <c r="E68" i="12"/>
  <c r="D68" i="12"/>
  <c r="C68" i="12"/>
  <c r="Q67" i="12"/>
  <c r="P67" i="12"/>
  <c r="O67" i="12"/>
  <c r="N67" i="12"/>
  <c r="M67" i="12"/>
  <c r="L67" i="12"/>
  <c r="K67" i="12"/>
  <c r="I67" i="12"/>
  <c r="H67" i="12"/>
  <c r="G67" i="12"/>
  <c r="F67" i="12"/>
  <c r="E67" i="12"/>
  <c r="D67" i="12"/>
  <c r="C67" i="12"/>
  <c r="Q66" i="12"/>
  <c r="P66" i="12"/>
  <c r="O66" i="12"/>
  <c r="N66" i="12"/>
  <c r="M66" i="12"/>
  <c r="L66" i="12"/>
  <c r="K66" i="12"/>
  <c r="I66" i="12"/>
  <c r="H66" i="12"/>
  <c r="G66" i="12"/>
  <c r="F66" i="12"/>
  <c r="E66" i="12"/>
  <c r="D66" i="12"/>
  <c r="C66" i="12"/>
  <c r="Q65" i="12"/>
  <c r="P65" i="12"/>
  <c r="O65" i="12"/>
  <c r="N65" i="12"/>
  <c r="M65" i="12"/>
  <c r="L65" i="12"/>
  <c r="K65" i="12"/>
  <c r="I65" i="12"/>
  <c r="H65" i="12"/>
  <c r="G65" i="12"/>
  <c r="F65" i="12"/>
  <c r="E65" i="12"/>
  <c r="D65" i="12"/>
  <c r="C65" i="12"/>
  <c r="Q64" i="12"/>
  <c r="P64" i="12"/>
  <c r="O64" i="12"/>
  <c r="N64" i="12"/>
  <c r="M64" i="12"/>
  <c r="L64" i="12"/>
  <c r="K64" i="12"/>
  <c r="I64" i="12"/>
  <c r="H64" i="12"/>
  <c r="G64" i="12"/>
  <c r="F64" i="12"/>
  <c r="E64" i="12"/>
  <c r="D64" i="12"/>
  <c r="C64" i="12"/>
  <c r="Q63" i="12"/>
  <c r="P63" i="12"/>
  <c r="O63" i="12"/>
  <c r="N63" i="12"/>
  <c r="M63" i="12"/>
  <c r="L63" i="12"/>
  <c r="K63" i="12"/>
  <c r="I63" i="12"/>
  <c r="H63" i="12"/>
  <c r="G63" i="12"/>
  <c r="F63" i="12"/>
  <c r="E63" i="12"/>
  <c r="D63" i="12"/>
  <c r="C63" i="12"/>
  <c r="Q62" i="12"/>
  <c r="P62" i="12"/>
  <c r="O62" i="12"/>
  <c r="N62" i="12"/>
  <c r="M62" i="12"/>
  <c r="L62" i="12"/>
  <c r="K62" i="12"/>
  <c r="I62" i="12"/>
  <c r="H62" i="12"/>
  <c r="G62" i="12"/>
  <c r="F62" i="12"/>
  <c r="E62" i="12"/>
  <c r="D62" i="12"/>
  <c r="C62" i="12"/>
  <c r="Q61" i="12"/>
  <c r="P61" i="12"/>
  <c r="O61" i="12"/>
  <c r="N61" i="12"/>
  <c r="M61" i="12"/>
  <c r="L61" i="12"/>
  <c r="K61" i="12"/>
  <c r="I61" i="12"/>
  <c r="H61" i="12"/>
  <c r="G61" i="12"/>
  <c r="F61" i="12"/>
  <c r="E61" i="12"/>
  <c r="D61" i="12"/>
  <c r="C61" i="12"/>
  <c r="Q60" i="12"/>
  <c r="P60" i="12"/>
  <c r="O60" i="12"/>
  <c r="N60" i="12"/>
  <c r="M60" i="12"/>
  <c r="L60" i="12"/>
  <c r="K60" i="12"/>
  <c r="I60" i="12"/>
  <c r="H60" i="12"/>
  <c r="G60" i="12"/>
  <c r="F60" i="12"/>
  <c r="E60" i="12"/>
  <c r="D60" i="12"/>
  <c r="C60" i="12"/>
  <c r="Q59" i="12"/>
  <c r="P59" i="12"/>
  <c r="O59" i="12"/>
  <c r="N59" i="12"/>
  <c r="M59" i="12"/>
  <c r="L59" i="12"/>
  <c r="K59" i="12"/>
  <c r="I59" i="12"/>
  <c r="H59" i="12"/>
  <c r="G59" i="12"/>
  <c r="F59" i="12"/>
  <c r="E59" i="12"/>
  <c r="D59" i="12"/>
  <c r="C59" i="12"/>
  <c r="Q58" i="12"/>
  <c r="P58" i="12"/>
  <c r="O58" i="12"/>
  <c r="N58" i="12"/>
  <c r="M58" i="12"/>
  <c r="L58" i="12"/>
  <c r="K58" i="12"/>
  <c r="I58" i="12"/>
  <c r="H58" i="12"/>
  <c r="G58" i="12"/>
  <c r="F58" i="12"/>
  <c r="E58" i="12"/>
  <c r="D58" i="12"/>
  <c r="C58" i="12"/>
  <c r="Q57" i="12"/>
  <c r="P57" i="12"/>
  <c r="O57" i="12"/>
  <c r="N57" i="12"/>
  <c r="M57" i="12"/>
  <c r="L57" i="12"/>
  <c r="K57" i="12"/>
  <c r="I57" i="12"/>
  <c r="H57" i="12"/>
  <c r="G57" i="12"/>
  <c r="F57" i="12"/>
  <c r="E57" i="12"/>
  <c r="D57" i="12"/>
  <c r="C57" i="12"/>
  <c r="Q56" i="12"/>
  <c r="P56" i="12"/>
  <c r="O56" i="12"/>
  <c r="N56" i="12"/>
  <c r="M56" i="12"/>
  <c r="L56" i="12"/>
  <c r="K56" i="12"/>
  <c r="I56" i="12"/>
  <c r="H56" i="12"/>
  <c r="G56" i="12"/>
  <c r="F56" i="12"/>
  <c r="E56" i="12"/>
  <c r="D56" i="12"/>
  <c r="C56" i="12"/>
  <c r="Q55" i="12"/>
  <c r="P55" i="12"/>
  <c r="O55" i="12"/>
  <c r="N55" i="12"/>
  <c r="M55" i="12"/>
  <c r="L55" i="12"/>
  <c r="K55" i="12"/>
  <c r="I55" i="12"/>
  <c r="H55" i="12"/>
  <c r="G55" i="12"/>
  <c r="F55" i="12"/>
  <c r="E55" i="12"/>
  <c r="D55" i="12"/>
  <c r="C55" i="12"/>
  <c r="Q54" i="12"/>
  <c r="P54" i="12"/>
  <c r="O54" i="12"/>
  <c r="N54" i="12"/>
  <c r="M54" i="12"/>
  <c r="L54" i="12"/>
  <c r="K54" i="12"/>
  <c r="I54" i="12"/>
  <c r="H54" i="12"/>
  <c r="G54" i="12"/>
  <c r="F54" i="12"/>
  <c r="E54" i="12"/>
  <c r="D54" i="12"/>
  <c r="C54" i="12"/>
  <c r="Q53" i="12"/>
  <c r="P53" i="12"/>
  <c r="O53" i="12"/>
  <c r="N53" i="12"/>
  <c r="M53" i="12"/>
  <c r="L53" i="12"/>
  <c r="K53" i="12"/>
  <c r="I53" i="12"/>
  <c r="H53" i="12"/>
  <c r="G53" i="12"/>
  <c r="F53" i="12"/>
  <c r="E53" i="12"/>
  <c r="D53" i="12"/>
  <c r="C53" i="12"/>
  <c r="Q52" i="12"/>
  <c r="P52" i="12"/>
  <c r="O52" i="12"/>
  <c r="N52" i="12"/>
  <c r="M52" i="12"/>
  <c r="L52" i="12"/>
  <c r="K52" i="12"/>
  <c r="I52" i="12"/>
  <c r="H52" i="12"/>
  <c r="G52" i="12"/>
  <c r="F52" i="12"/>
  <c r="E52" i="12"/>
  <c r="D52" i="12"/>
  <c r="C52" i="12"/>
  <c r="Q51" i="12"/>
  <c r="P51" i="12"/>
  <c r="O51" i="12"/>
  <c r="N51" i="12"/>
  <c r="M51" i="12"/>
  <c r="L51" i="12"/>
  <c r="K51" i="12"/>
  <c r="I51" i="12"/>
  <c r="H51" i="12"/>
  <c r="G51" i="12"/>
  <c r="F51" i="12"/>
  <c r="E51" i="12"/>
  <c r="D51" i="12"/>
  <c r="C51" i="12"/>
  <c r="Q50" i="12"/>
  <c r="P50" i="12"/>
  <c r="O50" i="12"/>
  <c r="N50" i="12"/>
  <c r="M50" i="12"/>
  <c r="L50" i="12"/>
  <c r="K50" i="12"/>
  <c r="I50" i="12"/>
  <c r="H50" i="12"/>
  <c r="G50" i="12"/>
  <c r="F50" i="12"/>
  <c r="E50" i="12"/>
  <c r="D50" i="12"/>
  <c r="C50" i="12"/>
  <c r="Q49" i="12"/>
  <c r="P49" i="12"/>
  <c r="O49" i="12"/>
  <c r="N49" i="12"/>
  <c r="M49" i="12"/>
  <c r="L49" i="12"/>
  <c r="K49" i="12"/>
  <c r="I49" i="12"/>
  <c r="H49" i="12"/>
  <c r="G49" i="12"/>
  <c r="F49" i="12"/>
  <c r="E49" i="12"/>
  <c r="D49" i="12"/>
  <c r="C49" i="12"/>
  <c r="Q48" i="12"/>
  <c r="P48" i="12"/>
  <c r="O48" i="12"/>
  <c r="N48" i="12"/>
  <c r="M48" i="12"/>
  <c r="L48" i="12"/>
  <c r="K48" i="12"/>
  <c r="I48" i="12"/>
  <c r="H48" i="12"/>
  <c r="G48" i="12"/>
  <c r="F48" i="12"/>
  <c r="E48" i="12"/>
  <c r="D48" i="12"/>
  <c r="C48" i="12"/>
  <c r="Q47" i="12"/>
  <c r="P47" i="12"/>
  <c r="O47" i="12"/>
  <c r="N47" i="12"/>
  <c r="M47" i="12"/>
  <c r="L47" i="12"/>
  <c r="K47" i="12"/>
  <c r="I47" i="12"/>
  <c r="H47" i="12"/>
  <c r="G47" i="12"/>
  <c r="F47" i="12"/>
  <c r="E47" i="12"/>
  <c r="D47" i="12"/>
  <c r="C47" i="12"/>
  <c r="Q46" i="12"/>
  <c r="P46" i="12"/>
  <c r="O46" i="12"/>
  <c r="N46" i="12"/>
  <c r="M46" i="12"/>
  <c r="L46" i="12"/>
  <c r="K46" i="12"/>
  <c r="I46" i="12"/>
  <c r="H46" i="12"/>
  <c r="G46" i="12"/>
  <c r="F46" i="12"/>
  <c r="E46" i="12"/>
  <c r="D46" i="12"/>
  <c r="C46" i="12"/>
  <c r="Q45" i="12"/>
  <c r="P45" i="12"/>
  <c r="O45" i="12"/>
  <c r="N45" i="12"/>
  <c r="M45" i="12"/>
  <c r="L45" i="12"/>
  <c r="K45" i="12"/>
  <c r="I45" i="12"/>
  <c r="H45" i="12"/>
  <c r="G45" i="12"/>
  <c r="F45" i="12"/>
  <c r="E45" i="12"/>
  <c r="D45" i="12"/>
  <c r="C45" i="12"/>
  <c r="Q44" i="12"/>
  <c r="P44" i="12"/>
  <c r="O44" i="12"/>
  <c r="N44" i="12"/>
  <c r="M44" i="12"/>
  <c r="L44" i="12"/>
  <c r="K44" i="12"/>
  <c r="I44" i="12"/>
  <c r="H44" i="12"/>
  <c r="G44" i="12"/>
  <c r="F44" i="12"/>
  <c r="E44" i="12"/>
  <c r="D44" i="12"/>
  <c r="C44" i="12"/>
  <c r="Q43" i="12"/>
  <c r="P43" i="12"/>
  <c r="O43" i="12"/>
  <c r="N43" i="12"/>
  <c r="M43" i="12"/>
  <c r="L43" i="12"/>
  <c r="K43" i="12"/>
  <c r="I43" i="12"/>
  <c r="H43" i="12"/>
  <c r="G43" i="12"/>
  <c r="F43" i="12"/>
  <c r="E43" i="12"/>
  <c r="D43" i="12"/>
  <c r="C43" i="12"/>
  <c r="Q42" i="12"/>
  <c r="P42" i="12"/>
  <c r="O42" i="12"/>
  <c r="N42" i="12"/>
  <c r="M42" i="12"/>
  <c r="L42" i="12"/>
  <c r="K42" i="12"/>
  <c r="I42" i="12"/>
  <c r="H42" i="12"/>
  <c r="G42" i="12"/>
  <c r="F42" i="12"/>
  <c r="E42" i="12"/>
  <c r="D42" i="12"/>
  <c r="C42" i="12"/>
  <c r="Q41" i="12"/>
  <c r="P41" i="12"/>
  <c r="O41" i="12"/>
  <c r="N41" i="12"/>
  <c r="M41" i="12"/>
  <c r="L41" i="12"/>
  <c r="K41" i="12"/>
  <c r="I41" i="12"/>
  <c r="H41" i="12"/>
  <c r="G41" i="12"/>
  <c r="F41" i="12"/>
  <c r="E41" i="12"/>
  <c r="D41" i="12"/>
  <c r="C41" i="12"/>
  <c r="Q40" i="12"/>
  <c r="P40" i="12"/>
  <c r="O40" i="12"/>
  <c r="N40" i="12"/>
  <c r="M40" i="12"/>
  <c r="L40" i="12"/>
  <c r="K40" i="12"/>
  <c r="I40" i="12"/>
  <c r="H40" i="12"/>
  <c r="G40" i="12"/>
  <c r="F40" i="12"/>
  <c r="E40" i="12"/>
  <c r="D40" i="12"/>
  <c r="C40" i="12"/>
  <c r="Q39" i="12"/>
  <c r="P39" i="12"/>
  <c r="O39" i="12"/>
  <c r="N39" i="12"/>
  <c r="M39" i="12"/>
  <c r="L39" i="12"/>
  <c r="K39" i="12"/>
  <c r="I39" i="12"/>
  <c r="H39" i="12"/>
  <c r="G39" i="12"/>
  <c r="F39" i="12"/>
  <c r="E39" i="12"/>
  <c r="D39" i="12"/>
  <c r="C39" i="12"/>
  <c r="Q38" i="12"/>
  <c r="P38" i="12"/>
  <c r="O38" i="12"/>
  <c r="N38" i="12"/>
  <c r="M38" i="12"/>
  <c r="L38" i="12"/>
  <c r="K38" i="12"/>
  <c r="I38" i="12"/>
  <c r="H38" i="12"/>
  <c r="G38" i="12"/>
  <c r="F38" i="12"/>
  <c r="E38" i="12"/>
  <c r="D38" i="12"/>
  <c r="C38" i="12"/>
  <c r="Q37" i="12"/>
  <c r="P37" i="12"/>
  <c r="O37" i="12"/>
  <c r="N37" i="12"/>
  <c r="M37" i="12"/>
  <c r="L37" i="12"/>
  <c r="K37" i="12"/>
  <c r="I37" i="12"/>
  <c r="H37" i="12"/>
  <c r="G37" i="12"/>
  <c r="F37" i="12"/>
  <c r="E37" i="12"/>
  <c r="D37" i="12"/>
  <c r="C37" i="12"/>
  <c r="Q36" i="12"/>
  <c r="P36" i="12"/>
  <c r="O36" i="12"/>
  <c r="N36" i="12"/>
  <c r="M36" i="12"/>
  <c r="L36" i="12"/>
  <c r="K36" i="12"/>
  <c r="I36" i="12"/>
  <c r="H36" i="12"/>
  <c r="G36" i="12"/>
  <c r="F36" i="12"/>
  <c r="E36" i="12"/>
  <c r="D36" i="12"/>
  <c r="C36" i="12"/>
  <c r="Q35" i="12"/>
  <c r="P35" i="12"/>
  <c r="O35" i="12"/>
  <c r="N35" i="12"/>
  <c r="M35" i="12"/>
  <c r="L35" i="12"/>
  <c r="K35" i="12"/>
  <c r="I35" i="12"/>
  <c r="H35" i="12"/>
  <c r="G35" i="12"/>
  <c r="F35" i="12"/>
  <c r="E35" i="12"/>
  <c r="D35" i="12"/>
  <c r="C35" i="12"/>
  <c r="Q34" i="12"/>
  <c r="P34" i="12"/>
  <c r="O34" i="12"/>
  <c r="N34" i="12"/>
  <c r="M34" i="12"/>
  <c r="L34" i="12"/>
  <c r="K34" i="12"/>
  <c r="I34" i="12"/>
  <c r="H34" i="12"/>
  <c r="G34" i="12"/>
  <c r="F34" i="12"/>
  <c r="E34" i="12"/>
  <c r="D34" i="12"/>
  <c r="C34" i="12"/>
  <c r="Q33" i="12"/>
  <c r="P33" i="12"/>
  <c r="O33" i="12"/>
  <c r="N33" i="12"/>
  <c r="M33" i="12"/>
  <c r="L33" i="12"/>
  <c r="K33" i="12"/>
  <c r="I33" i="12"/>
  <c r="H33" i="12"/>
  <c r="G33" i="12"/>
  <c r="F33" i="12"/>
  <c r="E33" i="12"/>
  <c r="D33" i="12"/>
  <c r="C33" i="12"/>
  <c r="Q32" i="12"/>
  <c r="P32" i="12"/>
  <c r="O32" i="12"/>
  <c r="N32" i="12"/>
  <c r="M32" i="12"/>
  <c r="L32" i="12"/>
  <c r="K32" i="12"/>
  <c r="I32" i="12"/>
  <c r="H32" i="12"/>
  <c r="G32" i="12"/>
  <c r="F32" i="12"/>
  <c r="E32" i="12"/>
  <c r="D32" i="12"/>
  <c r="C32" i="12"/>
  <c r="Q31" i="12"/>
  <c r="P31" i="12"/>
  <c r="O31" i="12"/>
  <c r="N31" i="12"/>
  <c r="M31" i="12"/>
  <c r="L31" i="12"/>
  <c r="K31" i="12"/>
  <c r="I31" i="12"/>
  <c r="H31" i="12"/>
  <c r="G31" i="12"/>
  <c r="F31" i="12"/>
  <c r="E31" i="12"/>
  <c r="D31" i="12"/>
  <c r="C31" i="12"/>
  <c r="Q30" i="12"/>
  <c r="P30" i="12"/>
  <c r="O30" i="12"/>
  <c r="N30" i="12"/>
  <c r="M30" i="12"/>
  <c r="L30" i="12"/>
  <c r="K30" i="12"/>
  <c r="I30" i="12"/>
  <c r="H30" i="12"/>
  <c r="G30" i="12"/>
  <c r="F30" i="12"/>
  <c r="E30" i="12"/>
  <c r="D30" i="12"/>
  <c r="C30" i="12"/>
  <c r="Q29" i="12"/>
  <c r="P29" i="12"/>
  <c r="O29" i="12"/>
  <c r="N29" i="12"/>
  <c r="M29" i="12"/>
  <c r="L29" i="12"/>
  <c r="K29" i="12"/>
  <c r="I29" i="12"/>
  <c r="H29" i="12"/>
  <c r="G29" i="12"/>
  <c r="F29" i="12"/>
  <c r="E29" i="12"/>
  <c r="D29" i="12"/>
  <c r="C29" i="12"/>
  <c r="Q28" i="12"/>
  <c r="P28" i="12"/>
  <c r="O28" i="12"/>
  <c r="N28" i="12"/>
  <c r="M28" i="12"/>
  <c r="L28" i="12"/>
  <c r="K28" i="12"/>
  <c r="I28" i="12"/>
  <c r="H28" i="12"/>
  <c r="G28" i="12"/>
  <c r="F28" i="12"/>
  <c r="E28" i="12"/>
  <c r="D28" i="12"/>
  <c r="C28" i="12"/>
  <c r="Q27" i="12"/>
  <c r="P27" i="12"/>
  <c r="O27" i="12"/>
  <c r="N27" i="12"/>
  <c r="M27" i="12"/>
  <c r="L27" i="12"/>
  <c r="K27" i="12"/>
  <c r="I27" i="12"/>
  <c r="H27" i="12"/>
  <c r="G27" i="12"/>
  <c r="F27" i="12"/>
  <c r="E27" i="12"/>
  <c r="D27" i="12"/>
  <c r="C27" i="12"/>
  <c r="Q26" i="12"/>
  <c r="P26" i="12"/>
  <c r="O26" i="12"/>
  <c r="N26" i="12"/>
  <c r="M26" i="12"/>
  <c r="L26" i="12"/>
  <c r="K26" i="12"/>
  <c r="I26" i="12"/>
  <c r="H26" i="12"/>
  <c r="G26" i="12"/>
  <c r="F26" i="12"/>
  <c r="E26" i="12"/>
  <c r="D26" i="12"/>
  <c r="C26" i="12"/>
  <c r="Q25" i="12"/>
  <c r="P25" i="12"/>
  <c r="O25" i="12"/>
  <c r="N25" i="12"/>
  <c r="M25" i="12"/>
  <c r="L25" i="12"/>
  <c r="K25" i="12"/>
  <c r="I25" i="12"/>
  <c r="H25" i="12"/>
  <c r="G25" i="12"/>
  <c r="F25" i="12"/>
  <c r="E25" i="12"/>
  <c r="D25" i="12"/>
  <c r="C25" i="12"/>
  <c r="Q24" i="12"/>
  <c r="P24" i="12"/>
  <c r="O24" i="12"/>
  <c r="N24" i="12"/>
  <c r="M24" i="12"/>
  <c r="L24" i="12"/>
  <c r="K24" i="12"/>
  <c r="I24" i="12"/>
  <c r="H24" i="12"/>
  <c r="G24" i="12"/>
  <c r="F24" i="12"/>
  <c r="E24" i="12"/>
  <c r="D24" i="12"/>
  <c r="C24" i="12"/>
  <c r="Q23" i="12"/>
  <c r="P23" i="12"/>
  <c r="O23" i="12"/>
  <c r="N23" i="12"/>
  <c r="M23" i="12"/>
  <c r="L23" i="12"/>
  <c r="K23" i="12"/>
  <c r="I23" i="12"/>
  <c r="H23" i="12"/>
  <c r="G23" i="12"/>
  <c r="F23" i="12"/>
  <c r="E23" i="12"/>
  <c r="D23" i="12"/>
  <c r="C23" i="12"/>
  <c r="Q22" i="12"/>
  <c r="P22" i="12"/>
  <c r="O22" i="12"/>
  <c r="N22" i="12"/>
  <c r="M22" i="12"/>
  <c r="L22" i="12"/>
  <c r="K22" i="12"/>
  <c r="I22" i="12"/>
  <c r="H22" i="12"/>
  <c r="G22" i="12"/>
  <c r="F22" i="12"/>
  <c r="E22" i="12"/>
  <c r="D22" i="12"/>
  <c r="C22" i="12"/>
  <c r="Q21" i="12"/>
  <c r="P21" i="12"/>
  <c r="O21" i="12"/>
  <c r="N21" i="12"/>
  <c r="M21" i="12"/>
  <c r="L21" i="12"/>
  <c r="K21" i="12"/>
  <c r="I21" i="12"/>
  <c r="H21" i="12"/>
  <c r="G21" i="12"/>
  <c r="F21" i="12"/>
  <c r="E21" i="12"/>
  <c r="D21" i="12"/>
  <c r="C21" i="12"/>
  <c r="Q20" i="12"/>
  <c r="P20" i="12"/>
  <c r="O20" i="12"/>
  <c r="N20" i="12"/>
  <c r="M20" i="12"/>
  <c r="L20" i="12"/>
  <c r="K20" i="12"/>
  <c r="I20" i="12"/>
  <c r="H20" i="12"/>
  <c r="G20" i="12"/>
  <c r="F20" i="12"/>
  <c r="E20" i="12"/>
  <c r="D20" i="12"/>
  <c r="C20" i="12"/>
  <c r="Q19" i="12"/>
  <c r="P19" i="12"/>
  <c r="O19" i="12"/>
  <c r="N19" i="12"/>
  <c r="M19" i="12"/>
  <c r="L19" i="12"/>
  <c r="K19" i="12"/>
  <c r="I19" i="12"/>
  <c r="H19" i="12"/>
  <c r="G19" i="12"/>
  <c r="F19" i="12"/>
  <c r="E19" i="12"/>
  <c r="D19" i="12"/>
  <c r="C19" i="12"/>
  <c r="Q18" i="12"/>
  <c r="O18" i="12"/>
  <c r="N18" i="12"/>
  <c r="M18" i="12"/>
  <c r="L18" i="12"/>
  <c r="K18" i="12"/>
  <c r="I18" i="12"/>
  <c r="G18" i="12"/>
  <c r="F18" i="12"/>
  <c r="E18" i="12"/>
  <c r="D18" i="12"/>
  <c r="C18" i="12"/>
  <c r="Q17" i="12"/>
  <c r="O17" i="12"/>
  <c r="N17" i="12"/>
  <c r="M17" i="12"/>
  <c r="L17" i="12"/>
  <c r="K17" i="12"/>
  <c r="I17" i="12"/>
  <c r="G17" i="12"/>
  <c r="F17" i="12"/>
  <c r="E17" i="12"/>
  <c r="D17" i="12"/>
  <c r="C17" i="12"/>
  <c r="Q16" i="12"/>
  <c r="O16" i="12"/>
  <c r="N16" i="12"/>
  <c r="M16" i="12"/>
  <c r="L16" i="12"/>
  <c r="K16" i="12"/>
  <c r="I16" i="12"/>
  <c r="G16" i="12"/>
  <c r="F16" i="12"/>
  <c r="E16" i="12"/>
  <c r="D16" i="12"/>
  <c r="C16" i="12"/>
  <c r="Q15" i="12"/>
  <c r="O15" i="12"/>
  <c r="N15" i="12"/>
  <c r="M15" i="12"/>
  <c r="L15" i="12"/>
  <c r="K15" i="12"/>
  <c r="I15" i="12"/>
  <c r="G15" i="12"/>
  <c r="F15" i="12"/>
  <c r="E15" i="12"/>
  <c r="D15" i="12"/>
  <c r="C15" i="12"/>
  <c r="O14" i="12"/>
  <c r="N14" i="12"/>
  <c r="M14" i="12"/>
  <c r="L14" i="12"/>
  <c r="K14" i="12"/>
  <c r="G14" i="12"/>
  <c r="F14" i="12"/>
  <c r="E14" i="12"/>
  <c r="D14" i="12"/>
  <c r="C14" i="12"/>
  <c r="O13" i="12"/>
  <c r="N13" i="12"/>
  <c r="M13" i="12"/>
  <c r="L13" i="12"/>
  <c r="K13" i="12"/>
  <c r="G13" i="12"/>
  <c r="F13" i="12"/>
  <c r="E13" i="12"/>
  <c r="D13" i="12"/>
  <c r="C13" i="12"/>
  <c r="O12" i="12"/>
  <c r="N12" i="12"/>
  <c r="M12" i="12"/>
  <c r="L12" i="12"/>
  <c r="K12" i="12"/>
  <c r="G12" i="12"/>
  <c r="F12" i="12"/>
  <c r="E12" i="12"/>
  <c r="D12" i="12"/>
  <c r="C12" i="12"/>
  <c r="O11" i="12"/>
  <c r="N11" i="12"/>
  <c r="M11" i="12"/>
  <c r="L11" i="12"/>
  <c r="K11" i="12"/>
  <c r="G11" i="12"/>
  <c r="F11" i="12"/>
  <c r="E11" i="12"/>
  <c r="D11" i="12"/>
  <c r="C11" i="12"/>
  <c r="O10" i="12"/>
  <c r="N10" i="12"/>
  <c r="M10" i="12"/>
  <c r="L10" i="12"/>
  <c r="K10" i="12"/>
  <c r="G10" i="12"/>
  <c r="F10" i="12"/>
  <c r="E10" i="12"/>
  <c r="D10" i="12"/>
  <c r="C10" i="12"/>
  <c r="O9" i="12"/>
  <c r="N9" i="12"/>
  <c r="M9" i="12"/>
  <c r="L9" i="12"/>
  <c r="K9" i="12"/>
  <c r="G9" i="12"/>
  <c r="F9" i="12"/>
  <c r="E9" i="12"/>
  <c r="D9" i="12"/>
  <c r="C9" i="12"/>
  <c r="O8" i="12"/>
  <c r="N8" i="12"/>
  <c r="M8" i="12"/>
  <c r="L8" i="12"/>
  <c r="K8" i="12"/>
  <c r="G8" i="12"/>
  <c r="F8" i="12"/>
  <c r="E8" i="12"/>
  <c r="D8" i="12"/>
  <c r="C8" i="12"/>
  <c r="O7" i="12"/>
  <c r="N7" i="12"/>
  <c r="M7" i="12"/>
  <c r="L7" i="12"/>
  <c r="K7" i="12"/>
  <c r="G7" i="12"/>
  <c r="F7" i="12"/>
  <c r="E7" i="12"/>
  <c r="D7" i="12"/>
  <c r="C7" i="12"/>
  <c r="Q26" i="11"/>
  <c r="P26" i="11"/>
  <c r="O26" i="11"/>
  <c r="N26" i="11"/>
  <c r="M26" i="11"/>
  <c r="L26" i="11"/>
  <c r="K26" i="11"/>
  <c r="I26" i="11"/>
  <c r="H26" i="11"/>
  <c r="G26" i="11"/>
  <c r="F26" i="11"/>
  <c r="E26" i="11"/>
  <c r="D26" i="11"/>
  <c r="C26" i="11"/>
  <c r="Q25" i="11"/>
  <c r="P25" i="11"/>
  <c r="O25" i="11"/>
  <c r="N25" i="11"/>
  <c r="M25" i="11"/>
  <c r="L25" i="11"/>
  <c r="K25" i="11"/>
  <c r="I25" i="11"/>
  <c r="H25" i="11"/>
  <c r="G25" i="11"/>
  <c r="F25" i="11"/>
  <c r="E25" i="11"/>
  <c r="D25" i="11"/>
  <c r="C25" i="11"/>
  <c r="Q24" i="11"/>
  <c r="P24" i="11"/>
  <c r="O24" i="11"/>
  <c r="N24" i="11"/>
  <c r="M24" i="11"/>
  <c r="L24" i="11"/>
  <c r="K24" i="11"/>
  <c r="I24" i="11"/>
  <c r="H24" i="11"/>
  <c r="G24" i="11"/>
  <c r="F24" i="11"/>
  <c r="E24" i="11"/>
  <c r="D24" i="11"/>
  <c r="C24" i="11"/>
  <c r="Q23" i="11"/>
  <c r="P23" i="11"/>
  <c r="O23" i="11"/>
  <c r="N23" i="11"/>
  <c r="M23" i="11"/>
  <c r="L23" i="11"/>
  <c r="K23" i="11"/>
  <c r="I23" i="11"/>
  <c r="H23" i="11"/>
  <c r="G23" i="11"/>
  <c r="F23" i="11"/>
  <c r="E23" i="11"/>
  <c r="D23" i="11"/>
  <c r="C23" i="11"/>
  <c r="Q22" i="11"/>
  <c r="P22" i="11"/>
  <c r="O22" i="11"/>
  <c r="N22" i="11"/>
  <c r="M22" i="11"/>
  <c r="L22" i="11"/>
  <c r="K22" i="11"/>
  <c r="I22" i="11"/>
  <c r="H22" i="11"/>
  <c r="G22" i="11"/>
  <c r="F22" i="11"/>
  <c r="E22" i="11"/>
  <c r="D22" i="11"/>
  <c r="C22" i="11"/>
  <c r="Q21" i="11"/>
  <c r="P21" i="11"/>
  <c r="O21" i="11"/>
  <c r="N21" i="11"/>
  <c r="M21" i="11"/>
  <c r="L21" i="11"/>
  <c r="K21" i="11"/>
  <c r="I21" i="11"/>
  <c r="H21" i="11"/>
  <c r="G21" i="11"/>
  <c r="F21" i="11"/>
  <c r="E21" i="11"/>
  <c r="D21" i="11"/>
  <c r="C21" i="11"/>
  <c r="Q20" i="11"/>
  <c r="P20" i="11"/>
  <c r="O20" i="11"/>
  <c r="N20" i="11"/>
  <c r="M20" i="11"/>
  <c r="L20" i="11"/>
  <c r="K20" i="11"/>
  <c r="I20" i="11"/>
  <c r="H20" i="11"/>
  <c r="G20" i="11"/>
  <c r="F20" i="11"/>
  <c r="E20" i="11"/>
  <c r="D20" i="11"/>
  <c r="C20" i="11"/>
  <c r="Q19" i="11"/>
  <c r="P19" i="11"/>
  <c r="O19" i="11"/>
  <c r="N19" i="11"/>
  <c r="M19" i="11"/>
  <c r="L19" i="11"/>
  <c r="K19" i="11"/>
  <c r="I19" i="11"/>
  <c r="H19" i="11"/>
  <c r="G19" i="11"/>
  <c r="F19" i="11"/>
  <c r="E19" i="11"/>
  <c r="D19" i="11"/>
  <c r="C19" i="11"/>
  <c r="Q18" i="11"/>
  <c r="P18" i="11"/>
  <c r="O18" i="11"/>
  <c r="N18" i="11"/>
  <c r="M18" i="11"/>
  <c r="L18" i="11"/>
  <c r="K18" i="11"/>
  <c r="I18" i="11"/>
  <c r="H18" i="11"/>
  <c r="G18" i="11"/>
  <c r="F18" i="11"/>
  <c r="E18" i="11"/>
  <c r="D18" i="11"/>
  <c r="C18" i="11"/>
  <c r="Q17" i="11"/>
  <c r="P17" i="11"/>
  <c r="O17" i="11"/>
  <c r="N17" i="11"/>
  <c r="M17" i="11"/>
  <c r="L17" i="11"/>
  <c r="K17" i="11"/>
  <c r="I17" i="11"/>
  <c r="H17" i="11"/>
  <c r="G17" i="11"/>
  <c r="F17" i="11"/>
  <c r="E17" i="11"/>
  <c r="D17" i="11"/>
  <c r="C17" i="11"/>
  <c r="Q16" i="11"/>
  <c r="P16" i="11"/>
  <c r="O16" i="11"/>
  <c r="N16" i="11"/>
  <c r="M16" i="11"/>
  <c r="L16" i="11"/>
  <c r="K16" i="11"/>
  <c r="I16" i="11"/>
  <c r="H16" i="11"/>
  <c r="G16" i="11"/>
  <c r="F16" i="11"/>
  <c r="E16" i="11"/>
  <c r="D16" i="11"/>
  <c r="C16" i="11"/>
  <c r="Q15" i="11"/>
  <c r="P15" i="11"/>
  <c r="O15" i="11"/>
  <c r="N15" i="11"/>
  <c r="M15" i="11"/>
  <c r="L15" i="11"/>
  <c r="K15" i="11"/>
  <c r="I15" i="11"/>
  <c r="H15" i="11"/>
  <c r="G15" i="11"/>
  <c r="F15" i="11"/>
  <c r="E15" i="11"/>
  <c r="D15" i="11"/>
  <c r="C15" i="11"/>
  <c r="Q14" i="11"/>
  <c r="P14" i="11"/>
  <c r="O14" i="11"/>
  <c r="N14" i="11"/>
  <c r="M14" i="11"/>
  <c r="L14" i="11"/>
  <c r="K14" i="11"/>
  <c r="I14" i="11"/>
  <c r="H14" i="11"/>
  <c r="G14" i="11"/>
  <c r="F14" i="11"/>
  <c r="E14" i="11"/>
  <c r="D14" i="11"/>
  <c r="C14" i="11"/>
  <c r="Q13" i="11"/>
  <c r="P13" i="11"/>
  <c r="O13" i="11"/>
  <c r="N13" i="11"/>
  <c r="M13" i="11"/>
  <c r="L13" i="11"/>
  <c r="K13" i="11"/>
  <c r="I13" i="11"/>
  <c r="H13" i="11"/>
  <c r="G13" i="11"/>
  <c r="F13" i="11"/>
  <c r="E13" i="11"/>
  <c r="D13" i="11"/>
  <c r="C13" i="11"/>
  <c r="Q12" i="11"/>
  <c r="P12" i="11"/>
  <c r="O12" i="11"/>
  <c r="N12" i="11"/>
  <c r="M12" i="11"/>
  <c r="L12" i="11"/>
  <c r="K12" i="11"/>
  <c r="I12" i="11"/>
  <c r="H12" i="11"/>
  <c r="G12" i="11"/>
  <c r="F12" i="11"/>
  <c r="E12" i="11"/>
  <c r="D12" i="11"/>
  <c r="C12" i="11"/>
  <c r="Q11" i="11"/>
  <c r="P11" i="11"/>
  <c r="O11" i="11"/>
  <c r="N11" i="11"/>
  <c r="M11" i="11"/>
  <c r="L11" i="11"/>
  <c r="K11" i="11"/>
  <c r="I11" i="11"/>
  <c r="H11" i="11"/>
  <c r="G11" i="11"/>
  <c r="F11" i="11"/>
  <c r="E11" i="11"/>
  <c r="D11" i="11"/>
  <c r="C11" i="11"/>
  <c r="Q10" i="11"/>
  <c r="P10" i="11"/>
  <c r="O10" i="11"/>
  <c r="N10" i="11"/>
  <c r="M10" i="11"/>
  <c r="L10" i="11"/>
  <c r="K10" i="11"/>
  <c r="I10" i="11"/>
  <c r="H10" i="11"/>
  <c r="G10" i="11"/>
  <c r="F10" i="11"/>
  <c r="E10" i="11"/>
  <c r="D10" i="11"/>
  <c r="C10" i="11"/>
  <c r="Q9" i="11"/>
  <c r="P9" i="11"/>
  <c r="O9" i="11"/>
  <c r="N9" i="11"/>
  <c r="M9" i="11"/>
  <c r="L9" i="11"/>
  <c r="K9" i="11"/>
  <c r="I9" i="11"/>
  <c r="H9" i="11"/>
  <c r="G9" i="11"/>
  <c r="F9" i="11"/>
  <c r="E9" i="11"/>
  <c r="D9" i="11"/>
  <c r="C9" i="11"/>
  <c r="Q8" i="11"/>
  <c r="O8" i="11"/>
  <c r="N8" i="11"/>
  <c r="M8" i="11"/>
  <c r="L8" i="11"/>
  <c r="K8" i="11"/>
  <c r="I8" i="11"/>
  <c r="G8" i="11"/>
  <c r="F8" i="11"/>
  <c r="E8" i="11"/>
  <c r="D8" i="11"/>
  <c r="C8" i="11"/>
  <c r="O7" i="11"/>
  <c r="N7" i="11"/>
  <c r="M7" i="11"/>
  <c r="L7" i="11"/>
  <c r="K7" i="11"/>
  <c r="G7" i="11"/>
  <c r="F7" i="11"/>
  <c r="E7" i="11"/>
  <c r="D7" i="11"/>
  <c r="C7" i="11"/>
  <c r="O6" i="11"/>
  <c r="N6" i="11"/>
  <c r="M6" i="11"/>
  <c r="L6" i="11"/>
  <c r="K6" i="11"/>
  <c r="G6" i="11"/>
  <c r="F6" i="11"/>
  <c r="E6" i="11"/>
  <c r="D6" i="11"/>
  <c r="C6" i="11"/>
  <c r="D11" i="15"/>
  <c r="Q14" i="9"/>
  <c r="D14" i="9"/>
  <c r="A11" i="15"/>
  <c r="B14" i="9"/>
  <c r="L15" i="9"/>
  <c r="O11" i="15"/>
  <c r="C14" i="9"/>
  <c r="N11" i="15"/>
  <c r="A14" i="9"/>
  <c r="G11" i="15"/>
  <c r="E14" i="9"/>
  <c r="P11" i="15"/>
  <c r="J14" i="9"/>
  <c r="M14" i="9"/>
  <c r="H14" i="9"/>
  <c r="F11" i="15"/>
  <c r="M11" i="15"/>
  <c r="E11" i="15"/>
  <c r="H11" i="15"/>
  <c r="P14" i="9"/>
  <c r="K11" i="15"/>
  <c r="K14" i="9"/>
  <c r="L11" i="15"/>
  <c r="G14" i="9"/>
  <c r="I14" i="9"/>
  <c r="O14" i="9"/>
  <c r="A5" i="15"/>
  <c r="C11" i="15"/>
  <c r="L14" i="9"/>
  <c r="Q11" i="15"/>
  <c r="I11" i="15"/>
  <c r="F14" i="9"/>
  <c r="N14" i="9"/>
  <c r="D32" i="11" l="1"/>
  <c r="P32" i="11"/>
  <c r="O32" i="11"/>
  <c r="M32" i="11"/>
  <c r="L32" i="11"/>
  <c r="K32" i="11"/>
  <c r="C32" i="11"/>
  <c r="G32" i="11"/>
  <c r="F32" i="11"/>
  <c r="E32" i="11"/>
  <c r="N32" i="11"/>
  <c r="H32" i="11"/>
  <c r="Q32" i="11"/>
  <c r="L328" i="14"/>
  <c r="I32" i="11"/>
  <c r="L327" i="14"/>
  <c r="B113" i="12"/>
  <c r="L326" i="14"/>
  <c r="L325" i="14"/>
  <c r="C331" i="14"/>
  <c r="B9" i="12"/>
  <c r="B13" i="12"/>
  <c r="B17" i="12"/>
  <c r="B29" i="12"/>
  <c r="B37" i="12"/>
  <c r="B61" i="12"/>
  <c r="B69" i="12"/>
  <c r="B89" i="12"/>
  <c r="B97" i="12"/>
  <c r="AK4" i="14"/>
  <c r="L10" i="14"/>
  <c r="J9" i="12"/>
  <c r="L26" i="14"/>
  <c r="J13" i="12"/>
  <c r="L38" i="14"/>
  <c r="J17" i="12"/>
  <c r="AJ4" i="14"/>
  <c r="B8" i="12"/>
  <c r="B12" i="12"/>
  <c r="B16" i="12"/>
  <c r="J8" i="12"/>
  <c r="J12" i="12"/>
  <c r="J16" i="12"/>
  <c r="B7" i="12"/>
  <c r="C18" i="14"/>
  <c r="C19" i="14" s="1"/>
  <c r="C20" i="14" s="1"/>
  <c r="C21" i="14" s="1"/>
  <c r="C22" i="14" s="1"/>
  <c r="C23" i="14" s="1"/>
  <c r="C24" i="14" s="1"/>
  <c r="C25" i="14" s="1"/>
  <c r="C26" i="14" s="1"/>
  <c r="C27" i="14" s="1"/>
  <c r="C28" i="14" s="1"/>
  <c r="B15" i="12"/>
  <c r="L11" i="14"/>
  <c r="L19" i="14"/>
  <c r="L31" i="14"/>
  <c r="L18" i="14"/>
  <c r="B10" i="12"/>
  <c r="B14" i="12"/>
  <c r="B18" i="12"/>
  <c r="J10" i="12"/>
  <c r="J14" i="12"/>
  <c r="J18" i="12"/>
  <c r="L30" i="14"/>
  <c r="L9" i="14"/>
  <c r="L25" i="14"/>
  <c r="L17" i="14"/>
  <c r="L37" i="14"/>
  <c r="L29" i="14"/>
  <c r="C5" i="14"/>
  <c r="C6" i="14" s="1"/>
  <c r="C7" i="14" s="1"/>
  <c r="C8" i="14" s="1"/>
  <c r="C9" i="14" s="1"/>
  <c r="C10" i="14" s="1"/>
  <c r="C11" i="14" s="1"/>
  <c r="C12" i="14" s="1"/>
  <c r="C13" i="14" s="1"/>
  <c r="C14" i="14" s="1"/>
  <c r="C15" i="14" s="1"/>
  <c r="C16" i="14" s="1"/>
  <c r="L16" i="14"/>
  <c r="L8" i="14"/>
  <c r="L24" i="14"/>
  <c r="L36" i="14"/>
  <c r="B11" i="12"/>
  <c r="J15" i="12"/>
  <c r="J7" i="12"/>
  <c r="L15" i="14"/>
  <c r="L7" i="14"/>
  <c r="L23" i="14"/>
  <c r="L35" i="14"/>
  <c r="C29" i="14"/>
  <c r="C30" i="14" s="1"/>
  <c r="C31" i="14" s="1"/>
  <c r="C32" i="14" s="1"/>
  <c r="C33" i="14" s="1"/>
  <c r="C34" i="14" s="1"/>
  <c r="C35" i="14" s="1"/>
  <c r="C36" i="14" s="1"/>
  <c r="C37" i="14" s="1"/>
  <c r="C38" i="14" s="1"/>
  <c r="C39" i="14" s="1"/>
  <c r="C40" i="14" s="1"/>
  <c r="L14" i="14"/>
  <c r="L6" i="14"/>
  <c r="L22" i="14"/>
  <c r="L34" i="14"/>
  <c r="L13" i="14"/>
  <c r="L5" i="14"/>
  <c r="L21" i="14"/>
  <c r="L33" i="14"/>
  <c r="AC4" i="14"/>
  <c r="L12" i="14"/>
  <c r="L28" i="14"/>
  <c r="L20" i="14"/>
  <c r="L40" i="14"/>
  <c r="L32" i="14"/>
  <c r="J11" i="12"/>
  <c r="AO4" i="14"/>
  <c r="L27" i="14"/>
  <c r="L39" i="14"/>
  <c r="AF35" i="14"/>
  <c r="AJ35" i="14"/>
  <c r="AH4" i="14"/>
  <c r="AG35" i="14"/>
  <c r="AM35" i="14"/>
  <c r="AN4" i="14"/>
  <c r="AC12" i="14"/>
  <c r="Y35" i="14"/>
  <c r="AN35" i="14"/>
  <c r="AB35" i="14"/>
  <c r="AO35" i="14"/>
  <c r="Z4" i="14"/>
  <c r="AD35" i="14"/>
  <c r="AE35" i="14"/>
  <c r="AM12" i="14"/>
  <c r="AC29" i="14"/>
  <c r="AM29" i="14"/>
  <c r="AD29" i="14"/>
  <c r="AO29" i="14"/>
  <c r="AE29" i="14"/>
  <c r="AA12" i="14"/>
  <c r="AG29" i="14"/>
  <c r="AI29" i="14"/>
  <c r="AE12" i="14"/>
  <c r="Y29" i="14"/>
  <c r="AJ29" i="14"/>
  <c r="AI12" i="14"/>
  <c r="AA29" i="14"/>
  <c r="AK29" i="14"/>
  <c r="AK12" i="14"/>
  <c r="AB29" i="14"/>
  <c r="AL29" i="14"/>
  <c r="B112" i="12"/>
  <c r="B19" i="12"/>
  <c r="B20" i="12"/>
  <c r="B22" i="12"/>
  <c r="B23" i="12"/>
  <c r="B24" i="12"/>
  <c r="B26" i="12"/>
  <c r="B27" i="12"/>
  <c r="B28" i="12"/>
  <c r="B30" i="12"/>
  <c r="B31" i="12"/>
  <c r="B32" i="12"/>
  <c r="B34" i="12"/>
  <c r="B35" i="12"/>
  <c r="B36" i="12"/>
  <c r="B38" i="12"/>
  <c r="B39" i="12"/>
  <c r="B43" i="12"/>
  <c r="B47" i="12"/>
  <c r="B51" i="12"/>
  <c r="B55" i="12"/>
  <c r="B83" i="12"/>
  <c r="B59" i="12"/>
  <c r="B87" i="12"/>
  <c r="B40" i="12"/>
  <c r="B42" i="12"/>
  <c r="B44" i="12"/>
  <c r="B46" i="12"/>
  <c r="B48" i="12"/>
  <c r="B50" i="12"/>
  <c r="B63" i="12"/>
  <c r="B67" i="12"/>
  <c r="B71" i="12"/>
  <c r="B75" i="12"/>
  <c r="B79" i="12"/>
  <c r="B88" i="12"/>
  <c r="B91" i="12"/>
  <c r="B95" i="12"/>
  <c r="B99" i="12"/>
  <c r="B103" i="12"/>
  <c r="B104" i="12"/>
  <c r="B107" i="12"/>
  <c r="B111" i="12"/>
  <c r="B21" i="12"/>
  <c r="B25" i="12"/>
  <c r="B33" i="12"/>
  <c r="B41" i="12"/>
  <c r="B45" i="12"/>
  <c r="B49" i="12"/>
  <c r="B53" i="12"/>
  <c r="B57" i="12"/>
  <c r="B65" i="12"/>
  <c r="B73" i="12"/>
  <c r="B77" i="12"/>
  <c r="B81" i="12"/>
  <c r="B85" i="12"/>
  <c r="B93" i="12"/>
  <c r="B101" i="12"/>
  <c r="B105" i="12"/>
  <c r="B109" i="12"/>
  <c r="K30" i="11"/>
  <c r="G29" i="11"/>
  <c r="D27" i="11"/>
  <c r="K31" i="11"/>
  <c r="K27" i="11"/>
  <c r="G28" i="11"/>
  <c r="C29" i="11"/>
  <c r="L29" i="11"/>
  <c r="O30" i="11"/>
  <c r="J79" i="12"/>
  <c r="E28" i="11"/>
  <c r="H28" i="11"/>
  <c r="D29" i="11"/>
  <c r="M29" i="11"/>
  <c r="I29" i="11"/>
  <c r="G30" i="11"/>
  <c r="P30" i="11"/>
  <c r="C31" i="11"/>
  <c r="L31" i="11"/>
  <c r="M31" i="11"/>
  <c r="M27" i="11"/>
  <c r="F28" i="11"/>
  <c r="O28" i="11"/>
  <c r="H30" i="11"/>
  <c r="Q30" i="11"/>
  <c r="B52" i="12"/>
  <c r="B54" i="12"/>
  <c r="B56" i="12"/>
  <c r="B58" i="12"/>
  <c r="B60" i="12"/>
  <c r="B62" i="12"/>
  <c r="B64" i="12"/>
  <c r="B66" i="12"/>
  <c r="B68" i="12"/>
  <c r="B70" i="12"/>
  <c r="B72" i="12"/>
  <c r="B74" i="12"/>
  <c r="B76" i="12"/>
  <c r="B78" i="12"/>
  <c r="B80" i="12"/>
  <c r="B82" i="12"/>
  <c r="B84" i="12"/>
  <c r="B86" i="12"/>
  <c r="B90" i="12"/>
  <c r="B92" i="12"/>
  <c r="B94" i="12"/>
  <c r="B96" i="12"/>
  <c r="B98" i="12"/>
  <c r="B100" i="12"/>
  <c r="B102" i="12"/>
  <c r="B106" i="12"/>
  <c r="B108" i="12"/>
  <c r="B110" i="12"/>
  <c r="I27" i="11"/>
  <c r="Q28" i="11"/>
  <c r="P29" i="11"/>
  <c r="F30" i="11"/>
  <c r="D31" i="11"/>
  <c r="L27" i="11"/>
  <c r="C27" i="11"/>
  <c r="J40" i="12"/>
  <c r="H31" i="11"/>
  <c r="Q31" i="11"/>
  <c r="P28" i="11"/>
  <c r="N28" i="11"/>
  <c r="K29" i="11"/>
  <c r="I30" i="11"/>
  <c r="E27" i="11"/>
  <c r="N27" i="11"/>
  <c r="G27" i="11"/>
  <c r="P27" i="11"/>
  <c r="H27" i="11"/>
  <c r="Q27" i="11"/>
  <c r="D28" i="11"/>
  <c r="J104" i="12"/>
  <c r="C30" i="11"/>
  <c r="L30" i="11"/>
  <c r="E30" i="11"/>
  <c r="N30" i="11"/>
  <c r="J39" i="12"/>
  <c r="J64" i="12"/>
  <c r="F27" i="11"/>
  <c r="O27" i="11"/>
  <c r="H29" i="11"/>
  <c r="Q29" i="11"/>
  <c r="J103" i="12"/>
  <c r="D30" i="11"/>
  <c r="M30" i="11"/>
  <c r="J24" i="12"/>
  <c r="J63" i="12"/>
  <c r="E29" i="11"/>
  <c r="J112" i="12"/>
  <c r="J47" i="12"/>
  <c r="J72" i="12"/>
  <c r="F29" i="11"/>
  <c r="O29" i="11"/>
  <c r="J111" i="12"/>
  <c r="J48" i="12"/>
  <c r="N29" i="11"/>
  <c r="J32" i="12"/>
  <c r="J71" i="12"/>
  <c r="I28" i="11"/>
  <c r="J96" i="12"/>
  <c r="C28" i="11"/>
  <c r="I31" i="11"/>
  <c r="J88" i="12"/>
  <c r="J56" i="12"/>
  <c r="J95" i="12"/>
  <c r="L28" i="11"/>
  <c r="M28" i="11"/>
  <c r="E31" i="11"/>
  <c r="N31" i="11"/>
  <c r="G31" i="11"/>
  <c r="P31" i="11"/>
  <c r="J87" i="12"/>
  <c r="B7" i="11"/>
  <c r="J55" i="12"/>
  <c r="J80" i="12"/>
  <c r="F31" i="11"/>
  <c r="O31" i="11"/>
  <c r="B8" i="11"/>
  <c r="J38" i="12"/>
  <c r="J46" i="12"/>
  <c r="J54" i="12"/>
  <c r="J62" i="12"/>
  <c r="J70" i="12"/>
  <c r="J78" i="12"/>
  <c r="J86" i="12"/>
  <c r="J94" i="12"/>
  <c r="J102" i="12"/>
  <c r="J110" i="12"/>
  <c r="C161" i="14"/>
  <c r="C185" i="14"/>
  <c r="J8" i="11"/>
  <c r="J10" i="11"/>
  <c r="J14" i="11"/>
  <c r="J18" i="11"/>
  <c r="J22" i="11"/>
  <c r="J26" i="11"/>
  <c r="J29" i="12"/>
  <c r="J37" i="12"/>
  <c r="J45" i="12"/>
  <c r="J53" i="12"/>
  <c r="J61" i="12"/>
  <c r="J69" i="12"/>
  <c r="J77" i="12"/>
  <c r="J85" i="12"/>
  <c r="J93" i="12"/>
  <c r="J101" i="12"/>
  <c r="J109" i="12"/>
  <c r="C89" i="14"/>
  <c r="C113" i="14"/>
  <c r="C196" i="14"/>
  <c r="C233" i="14"/>
  <c r="C249" i="14"/>
  <c r="C258" i="14"/>
  <c r="C41" i="14"/>
  <c r="J36" i="12"/>
  <c r="J44" i="12"/>
  <c r="J52" i="12"/>
  <c r="J60" i="12"/>
  <c r="J68" i="12"/>
  <c r="J76" i="12"/>
  <c r="J84" i="12"/>
  <c r="J92" i="12"/>
  <c r="J100" i="12"/>
  <c r="J108" i="12"/>
  <c r="C257" i="14"/>
  <c r="J7" i="11"/>
  <c r="J35" i="12"/>
  <c r="J43" i="12"/>
  <c r="J51" i="12"/>
  <c r="J59" i="12"/>
  <c r="J67" i="12"/>
  <c r="J75" i="12"/>
  <c r="J83" i="12"/>
  <c r="J91" i="12"/>
  <c r="J99" i="12"/>
  <c r="J107" i="12"/>
  <c r="J26" i="12"/>
  <c r="J34" i="12"/>
  <c r="J42" i="12"/>
  <c r="J50" i="12"/>
  <c r="J58" i="12"/>
  <c r="J66" i="12"/>
  <c r="J74" i="12"/>
  <c r="J82" i="12"/>
  <c r="J90" i="12"/>
  <c r="J98" i="12"/>
  <c r="J106" i="12"/>
  <c r="C149" i="14"/>
  <c r="C173" i="14"/>
  <c r="C189" i="14"/>
  <c r="C198" i="14"/>
  <c r="C318" i="14"/>
  <c r="B6" i="11"/>
  <c r="J25" i="12"/>
  <c r="J33" i="12"/>
  <c r="J41" i="12"/>
  <c r="J49" i="12"/>
  <c r="J57" i="12"/>
  <c r="J65" i="12"/>
  <c r="J73" i="12"/>
  <c r="J81" i="12"/>
  <c r="J89" i="12"/>
  <c r="J97" i="12"/>
  <c r="J105" i="12"/>
  <c r="J113" i="12"/>
  <c r="C125" i="14"/>
  <c r="C197" i="14"/>
  <c r="C221" i="14"/>
  <c r="C245" i="14"/>
  <c r="B10" i="11"/>
  <c r="B14" i="11"/>
  <c r="B18" i="11"/>
  <c r="B22" i="11"/>
  <c r="B26" i="11"/>
  <c r="J23" i="12"/>
  <c r="J31" i="12"/>
  <c r="AI37" i="14"/>
  <c r="AA37" i="14"/>
  <c r="X38" i="14"/>
  <c r="AO37" i="14"/>
  <c r="AG37" i="14"/>
  <c r="Y37" i="14"/>
  <c r="AK37" i="14"/>
  <c r="AC37" i="14"/>
  <c r="AJ37" i="14"/>
  <c r="AH37" i="14"/>
  <c r="AF37" i="14"/>
  <c r="AE37" i="14"/>
  <c r="AD37" i="14"/>
  <c r="AN37" i="14"/>
  <c r="AB37" i="14"/>
  <c r="AM37" i="14"/>
  <c r="Z37" i="14"/>
  <c r="AL37" i="14"/>
  <c r="J9" i="11"/>
  <c r="J13" i="11"/>
  <c r="J17" i="11"/>
  <c r="J21" i="11"/>
  <c r="J25" i="11"/>
  <c r="J22" i="12"/>
  <c r="J30" i="12"/>
  <c r="B9" i="11"/>
  <c r="B13" i="11"/>
  <c r="B17" i="11"/>
  <c r="B21" i="11"/>
  <c r="B25" i="11"/>
  <c r="J21" i="12"/>
  <c r="J6" i="11"/>
  <c r="J12" i="11"/>
  <c r="J16" i="11"/>
  <c r="J20" i="11"/>
  <c r="J24" i="11"/>
  <c r="K28" i="11"/>
  <c r="J20" i="12"/>
  <c r="J28" i="12"/>
  <c r="B12" i="11"/>
  <c r="B16" i="11"/>
  <c r="B20" i="11"/>
  <c r="B24" i="11"/>
  <c r="J19" i="12"/>
  <c r="J27" i="12"/>
  <c r="J11" i="11"/>
  <c r="J15" i="11"/>
  <c r="J19" i="11"/>
  <c r="J23" i="11"/>
  <c r="B11" i="11"/>
  <c r="B15" i="11"/>
  <c r="B19" i="11"/>
  <c r="B23" i="11"/>
  <c r="L52" i="14"/>
  <c r="L51" i="14"/>
  <c r="L50" i="14"/>
  <c r="L45" i="14"/>
  <c r="L48" i="14"/>
  <c r="L43" i="14"/>
  <c r="L46" i="14"/>
  <c r="L49" i="14"/>
  <c r="L41" i="14"/>
  <c r="L44" i="14"/>
  <c r="L47" i="14"/>
  <c r="L42" i="14"/>
  <c r="L64" i="14"/>
  <c r="L63" i="14"/>
  <c r="L62" i="14"/>
  <c r="L61" i="14"/>
  <c r="L60" i="14"/>
  <c r="L59" i="14"/>
  <c r="L58" i="14"/>
  <c r="L57" i="14"/>
  <c r="L56" i="14"/>
  <c r="L55" i="14"/>
  <c r="L54" i="14"/>
  <c r="L53" i="14"/>
  <c r="L76" i="14"/>
  <c r="L75" i="14"/>
  <c r="L74" i="14"/>
  <c r="L73" i="14"/>
  <c r="L72" i="14"/>
  <c r="L71" i="14"/>
  <c r="L70" i="14"/>
  <c r="L69" i="14"/>
  <c r="L68" i="14"/>
  <c r="L67" i="14"/>
  <c r="L66" i="14"/>
  <c r="L65" i="14"/>
  <c r="L84" i="14"/>
  <c r="L87" i="14"/>
  <c r="L81" i="14"/>
  <c r="L86" i="14"/>
  <c r="L83" i="14"/>
  <c r="L79" i="14"/>
  <c r="L78" i="14"/>
  <c r="L77" i="14"/>
  <c r="L85" i="14"/>
  <c r="L80" i="14"/>
  <c r="L82" i="14"/>
  <c r="L88" i="14"/>
  <c r="L100" i="14"/>
  <c r="L96" i="14"/>
  <c r="L92" i="14"/>
  <c r="L99" i="14"/>
  <c r="L95" i="14"/>
  <c r="L91" i="14"/>
  <c r="L98" i="14"/>
  <c r="L94" i="14"/>
  <c r="L90" i="14"/>
  <c r="L89" i="14"/>
  <c r="L93" i="14"/>
  <c r="L97" i="14"/>
  <c r="L112" i="14"/>
  <c r="L111" i="14"/>
  <c r="L110" i="14"/>
  <c r="L109" i="14"/>
  <c r="L108" i="14"/>
  <c r="L107" i="14"/>
  <c r="L106" i="14"/>
  <c r="L105" i="14"/>
  <c r="L101" i="14"/>
  <c r="L104" i="14"/>
  <c r="L103" i="14"/>
  <c r="L102" i="14"/>
  <c r="L124" i="14"/>
  <c r="L123" i="14"/>
  <c r="L122" i="14"/>
  <c r="L121" i="14"/>
  <c r="L120" i="14"/>
  <c r="L119" i="14"/>
  <c r="L118" i="14"/>
  <c r="L117" i="14"/>
  <c r="L116" i="14"/>
  <c r="L115" i="14"/>
  <c r="L114" i="14"/>
  <c r="L113" i="14"/>
  <c r="L134" i="14"/>
  <c r="L132" i="14"/>
  <c r="L131" i="14"/>
  <c r="L130" i="14"/>
  <c r="L129" i="14"/>
  <c r="L128" i="14"/>
  <c r="L127" i="14"/>
  <c r="L126" i="14"/>
  <c r="L125" i="14"/>
  <c r="L136" i="14"/>
  <c r="L135" i="14"/>
  <c r="L133" i="14"/>
  <c r="L145" i="14"/>
  <c r="L141" i="14"/>
  <c r="L137" i="14"/>
  <c r="L148" i="14"/>
  <c r="L144" i="14"/>
  <c r="L140" i="14"/>
  <c r="L147" i="14"/>
  <c r="L143" i="14"/>
  <c r="L139" i="14"/>
  <c r="L138" i="14"/>
  <c r="L142" i="14"/>
  <c r="L146" i="14"/>
  <c r="L160" i="14"/>
  <c r="L152" i="14"/>
  <c r="L159" i="14"/>
  <c r="L151" i="14"/>
  <c r="L158" i="14"/>
  <c r="L150" i="14"/>
  <c r="L157" i="14"/>
  <c r="L149" i="14"/>
  <c r="L156" i="14"/>
  <c r="L155" i="14"/>
  <c r="L154" i="14"/>
  <c r="L153" i="14"/>
  <c r="L169" i="14"/>
  <c r="L161" i="14"/>
  <c r="L168" i="14"/>
  <c r="L167" i="14"/>
  <c r="L166" i="14"/>
  <c r="L165" i="14"/>
  <c r="L172" i="14"/>
  <c r="L164" i="14"/>
  <c r="L171" i="14"/>
  <c r="L163" i="14"/>
  <c r="L170" i="14"/>
  <c r="L162" i="14"/>
  <c r="L178" i="14"/>
  <c r="L177" i="14"/>
  <c r="L184" i="14"/>
  <c r="L176" i="14"/>
  <c r="L183" i="14"/>
  <c r="L175" i="14"/>
  <c r="L182" i="14"/>
  <c r="L174" i="14"/>
  <c r="L181" i="14"/>
  <c r="L173" i="14"/>
  <c r="L180" i="14"/>
  <c r="L179" i="14"/>
  <c r="L195" i="14"/>
  <c r="L187" i="14"/>
  <c r="L194" i="14"/>
  <c r="L186" i="14"/>
  <c r="L193" i="14"/>
  <c r="L185" i="14"/>
  <c r="L192" i="14"/>
  <c r="L191" i="14"/>
  <c r="L190" i="14"/>
  <c r="L189" i="14"/>
  <c r="L196" i="14"/>
  <c r="L188" i="14"/>
  <c r="L206" i="14"/>
  <c r="L205" i="14"/>
  <c r="L208" i="14"/>
  <c r="L204" i="14"/>
  <c r="L207" i="14"/>
  <c r="L203" i="14"/>
  <c r="L202" i="14"/>
  <c r="L201" i="14"/>
  <c r="L200" i="14"/>
  <c r="L199" i="14"/>
  <c r="L198" i="14"/>
  <c r="L197" i="14"/>
  <c r="L220" i="14"/>
  <c r="L219" i="14"/>
  <c r="L215" i="14"/>
  <c r="L211" i="14"/>
  <c r="L218" i="14"/>
  <c r="L214" i="14"/>
  <c r="L210" i="14"/>
  <c r="L217" i="14"/>
  <c r="L213" i="14"/>
  <c r="L209" i="14"/>
  <c r="L212" i="14"/>
  <c r="L216" i="14"/>
  <c r="L229" i="14"/>
  <c r="L221" i="14"/>
  <c r="L228" i="14"/>
  <c r="L227" i="14"/>
  <c r="L226" i="14"/>
  <c r="L225" i="14"/>
  <c r="L232" i="14"/>
  <c r="L224" i="14"/>
  <c r="L231" i="14"/>
  <c r="L223" i="14"/>
  <c r="L230" i="14"/>
  <c r="L222" i="14"/>
  <c r="L238" i="14"/>
  <c r="L237" i="14"/>
  <c r="L244" i="14"/>
  <c r="L236" i="14"/>
  <c r="L243" i="14"/>
  <c r="L235" i="14"/>
  <c r="L242" i="14"/>
  <c r="L234" i="14"/>
  <c r="L241" i="14"/>
  <c r="L233" i="14"/>
  <c r="L240" i="14"/>
  <c r="L239" i="14"/>
  <c r="L255" i="14"/>
  <c r="L247" i="14"/>
  <c r="L254" i="14"/>
  <c r="L246" i="14"/>
  <c r="L253" i="14"/>
  <c r="L245" i="14"/>
  <c r="L252" i="14"/>
  <c r="L251" i="14"/>
  <c r="L250" i="14"/>
  <c r="L249" i="14"/>
  <c r="L256" i="14"/>
  <c r="L248" i="14"/>
  <c r="L268" i="14"/>
  <c r="L267" i="14"/>
  <c r="L266" i="14"/>
  <c r="L265" i="14"/>
  <c r="L264" i="14"/>
  <c r="L263" i="14"/>
  <c r="L262" i="14"/>
  <c r="L261" i="14"/>
  <c r="L260" i="14"/>
  <c r="L259" i="14"/>
  <c r="L258" i="14"/>
  <c r="L257" i="14"/>
  <c r="L280" i="14"/>
  <c r="L272" i="14"/>
  <c r="L279" i="14"/>
  <c r="L271" i="14"/>
  <c r="L277" i="14"/>
  <c r="L269" i="14"/>
  <c r="L278" i="14"/>
  <c r="L275" i="14"/>
  <c r="L276" i="14"/>
  <c r="L270" i="14"/>
  <c r="L273" i="14"/>
  <c r="L274" i="14"/>
  <c r="L292" i="14"/>
  <c r="L284" i="14"/>
  <c r="L289" i="14"/>
  <c r="L281" i="14"/>
  <c r="L288" i="14"/>
  <c r="L287" i="14"/>
  <c r="L286" i="14"/>
  <c r="L283" i="14"/>
  <c r="L291" i="14"/>
  <c r="L285" i="14"/>
  <c r="L282" i="14"/>
  <c r="L290" i="14"/>
  <c r="L301" i="14"/>
  <c r="L293" i="14"/>
  <c r="L298" i="14"/>
  <c r="L297" i="14"/>
  <c r="L304" i="14"/>
  <c r="L296" i="14"/>
  <c r="L303" i="14"/>
  <c r="L295" i="14"/>
  <c r="L299" i="14"/>
  <c r="L300" i="14"/>
  <c r="L294" i="14"/>
  <c r="L302" i="14"/>
  <c r="L310" i="14"/>
  <c r="L309" i="14"/>
  <c r="L316" i="14"/>
  <c r="L308" i="14"/>
  <c r="L315" i="14"/>
  <c r="L307" i="14"/>
  <c r="L314" i="14"/>
  <c r="L306" i="14"/>
  <c r="L313" i="14"/>
  <c r="L305" i="14"/>
  <c r="L312" i="14"/>
  <c r="L311" i="14"/>
  <c r="L319" i="14"/>
  <c r="L318" i="14"/>
  <c r="L317" i="14"/>
  <c r="L324" i="14"/>
  <c r="L323" i="14"/>
  <c r="L322" i="14"/>
  <c r="L321" i="14"/>
  <c r="L320" i="14"/>
  <c r="AG4" i="14"/>
  <c r="Y4" i="14"/>
  <c r="X5" i="14"/>
  <c r="AO5" i="14" s="1"/>
  <c r="AM4" i="14"/>
  <c r="AE4" i="14"/>
  <c r="AI4" i="14"/>
  <c r="AB4" i="14"/>
  <c r="AL4" i="14"/>
  <c r="AJ36" i="14"/>
  <c r="AB36" i="14"/>
  <c r="AH36" i="14"/>
  <c r="Z36" i="14"/>
  <c r="AL36" i="14"/>
  <c r="AD36" i="14"/>
  <c r="AI36" i="14"/>
  <c r="AG36" i="14"/>
  <c r="AF36" i="14"/>
  <c r="AE36" i="14"/>
  <c r="AO36" i="14"/>
  <c r="AC36" i="14"/>
  <c r="AN36" i="14"/>
  <c r="AA36" i="14"/>
  <c r="AM36" i="14"/>
  <c r="Y36" i="14"/>
  <c r="D67" i="14"/>
  <c r="C66" i="14"/>
  <c r="AD4" i="14"/>
  <c r="AK36" i="14"/>
  <c r="C43" i="14"/>
  <c r="AF4" i="14"/>
  <c r="AD12" i="14"/>
  <c r="AL12" i="14"/>
  <c r="C48" i="14"/>
  <c r="E92" i="14"/>
  <c r="C91" i="14"/>
  <c r="C45" i="14"/>
  <c r="E102" i="14"/>
  <c r="C101" i="14"/>
  <c r="AF12" i="14"/>
  <c r="AN12" i="14"/>
  <c r="X13" i="14"/>
  <c r="C42" i="14"/>
  <c r="Y12" i="14"/>
  <c r="AG12" i="14"/>
  <c r="AO12" i="14"/>
  <c r="D51" i="14"/>
  <c r="C50" i="14"/>
  <c r="C47" i="14"/>
  <c r="D55" i="14"/>
  <c r="C54" i="14"/>
  <c r="Z12" i="14"/>
  <c r="AH12" i="14"/>
  <c r="AF29" i="14"/>
  <c r="AN29" i="14"/>
  <c r="X30" i="14"/>
  <c r="AK35" i="14"/>
  <c r="AC35" i="14"/>
  <c r="AI35" i="14"/>
  <c r="AA35" i="14"/>
  <c r="AH35" i="14"/>
  <c r="C44" i="14"/>
  <c r="C53" i="14"/>
  <c r="C49" i="14"/>
  <c r="D79" i="14"/>
  <c r="C78" i="14"/>
  <c r="AB12" i="14"/>
  <c r="Z29" i="14"/>
  <c r="Z35" i="14"/>
  <c r="AL35" i="14"/>
  <c r="C46" i="14"/>
  <c r="C90" i="14"/>
  <c r="F138" i="14"/>
  <c r="F139" i="14" s="1"/>
  <c r="C137" i="14"/>
  <c r="C160" i="14"/>
  <c r="D127" i="14"/>
  <c r="C126" i="14"/>
  <c r="C154" i="14"/>
  <c r="C65" i="14"/>
  <c r="C77" i="14"/>
  <c r="D115" i="14"/>
  <c r="C114" i="14"/>
  <c r="D163" i="14"/>
  <c r="C162" i="14"/>
  <c r="C184" i="14"/>
  <c r="D106" i="14"/>
  <c r="C180" i="14"/>
  <c r="C155" i="14"/>
  <c r="C181" i="14"/>
  <c r="C190" i="14"/>
  <c r="D207" i="14"/>
  <c r="C206" i="14"/>
  <c r="C199" i="14"/>
  <c r="C156" i="14"/>
  <c r="C174" i="14"/>
  <c r="C182" i="14"/>
  <c r="C191" i="14"/>
  <c r="C200" i="14"/>
  <c r="C157" i="14"/>
  <c r="C175" i="14"/>
  <c r="C183" i="14"/>
  <c r="C192" i="14"/>
  <c r="C201" i="14"/>
  <c r="I210" i="14"/>
  <c r="I211" i="14" s="1"/>
  <c r="I212" i="14" s="1"/>
  <c r="I213" i="14" s="1"/>
  <c r="C209" i="14"/>
  <c r="C150" i="14"/>
  <c r="C158" i="14"/>
  <c r="C176" i="14"/>
  <c r="C193" i="14"/>
  <c r="C202" i="14"/>
  <c r="C151" i="14"/>
  <c r="C159" i="14"/>
  <c r="C177" i="14"/>
  <c r="C186" i="14"/>
  <c r="C194" i="14"/>
  <c r="C203" i="14"/>
  <c r="C152" i="14"/>
  <c r="C178" i="14"/>
  <c r="C187" i="14"/>
  <c r="C195" i="14"/>
  <c r="C204" i="14"/>
  <c r="D223" i="14"/>
  <c r="C222" i="14"/>
  <c r="C244" i="14"/>
  <c r="F252" i="14"/>
  <c r="C251" i="14"/>
  <c r="C153" i="14"/>
  <c r="C179" i="14"/>
  <c r="C188" i="14"/>
  <c r="C205" i="14"/>
  <c r="C240" i="14"/>
  <c r="C241" i="14"/>
  <c r="C250" i="14"/>
  <c r="C259" i="14"/>
  <c r="C234" i="14"/>
  <c r="C242" i="14"/>
  <c r="C260" i="14"/>
  <c r="C235" i="14"/>
  <c r="C243" i="14"/>
  <c r="C261" i="14"/>
  <c r="D262" i="14"/>
  <c r="C236" i="14"/>
  <c r="C237" i="14"/>
  <c r="C246" i="14"/>
  <c r="C238" i="14"/>
  <c r="C247" i="14"/>
  <c r="C239" i="14"/>
  <c r="C248" i="14"/>
  <c r="D270" i="14"/>
  <c r="C269" i="14"/>
  <c r="D319" i="14"/>
  <c r="D307" i="14"/>
  <c r="C306" i="14"/>
  <c r="C281" i="14"/>
  <c r="D282" i="14"/>
  <c r="C293" i="14"/>
  <c r="D294" i="14"/>
  <c r="C305" i="14"/>
  <c r="C317" i="14"/>
  <c r="F11" i="9"/>
  <c r="P5" i="9"/>
  <c r="N11" i="9"/>
  <c r="K13" i="15"/>
  <c r="K14" i="15"/>
  <c r="N13" i="15"/>
  <c r="C5" i="9"/>
  <c r="A14" i="15"/>
  <c r="B11" i="15"/>
  <c r="M15" i="9"/>
  <c r="I11" i="9"/>
  <c r="D13" i="15"/>
  <c r="F5" i="9"/>
  <c r="L6" i="15"/>
  <c r="I5" i="9"/>
  <c r="A11" i="9"/>
  <c r="G5" i="15"/>
  <c r="B13" i="15"/>
  <c r="A12" i="15"/>
  <c r="L5" i="9"/>
  <c r="N12" i="15"/>
  <c r="E15" i="9"/>
  <c r="J11" i="9"/>
  <c r="C6" i="15"/>
  <c r="P14" i="15"/>
  <c r="E5" i="15"/>
  <c r="P15" i="9"/>
  <c r="A6" i="15"/>
  <c r="L13" i="15"/>
  <c r="M14" i="15"/>
  <c r="M13" i="15"/>
  <c r="Q12" i="15"/>
  <c r="Q5" i="9"/>
  <c r="N5" i="9"/>
  <c r="A13" i="15"/>
  <c r="G5" i="9"/>
  <c r="D5" i="15"/>
  <c r="D14" i="15"/>
  <c r="K11" i="9"/>
  <c r="C15" i="9"/>
  <c r="J15" i="9"/>
  <c r="J11" i="15"/>
  <c r="G13" i="15"/>
  <c r="L11" i="9"/>
  <c r="E11" i="9"/>
  <c r="L5" i="15"/>
  <c r="E14" i="15"/>
  <c r="G11" i="9"/>
  <c r="I5" i="15"/>
  <c r="O15" i="9"/>
  <c r="E5" i="9"/>
  <c r="N15" i="9"/>
  <c r="C14" i="15"/>
  <c r="G12" i="15"/>
  <c r="H5" i="15"/>
  <c r="O11" i="9"/>
  <c r="H12" i="15"/>
  <c r="A15" i="9"/>
  <c r="O5" i="15"/>
  <c r="F14" i="15"/>
  <c r="D12" i="15"/>
  <c r="M11" i="9"/>
  <c r="F12" i="15"/>
  <c r="K5" i="15"/>
  <c r="K5" i="9"/>
  <c r="H5" i="9"/>
  <c r="K12" i="15"/>
  <c r="F15" i="9"/>
  <c r="H15" i="9"/>
  <c r="I15" i="9"/>
  <c r="B15" i="9"/>
  <c r="F13" i="15"/>
  <c r="I14" i="15"/>
  <c r="N5" i="15"/>
  <c r="I12" i="15"/>
  <c r="L14" i="15"/>
  <c r="G15" i="9"/>
  <c r="M5" i="15"/>
  <c r="D11" i="9"/>
  <c r="F5" i="15"/>
  <c r="I13" i="15"/>
  <c r="O13" i="15"/>
  <c r="B12" i="15"/>
  <c r="A5" i="9"/>
  <c r="C5" i="15"/>
  <c r="C6" i="9"/>
  <c r="P11" i="9"/>
  <c r="B14" i="15"/>
  <c r="M5" i="9"/>
  <c r="Q15" i="9"/>
  <c r="O5" i="9"/>
  <c r="O14" i="15"/>
  <c r="Q5" i="15"/>
  <c r="D5" i="9"/>
  <c r="P5" i="15"/>
  <c r="O12" i="15"/>
  <c r="P13" i="15"/>
  <c r="E13" i="15"/>
  <c r="D15" i="9"/>
  <c r="C13" i="15"/>
  <c r="H11" i="9"/>
  <c r="H14" i="15"/>
  <c r="J12" i="15"/>
  <c r="L12" i="15"/>
  <c r="M12" i="15"/>
  <c r="N14" i="15"/>
  <c r="Q11" i="9"/>
  <c r="Q14" i="15"/>
  <c r="H13" i="15"/>
  <c r="C12" i="15"/>
  <c r="K15" i="9"/>
  <c r="J13" i="15"/>
  <c r="E12" i="15"/>
  <c r="Q13" i="15"/>
  <c r="M6" i="15"/>
  <c r="P12" i="15"/>
  <c r="J14" i="15"/>
  <c r="G14" i="15"/>
  <c r="J32" i="11" l="1"/>
  <c r="B32" i="11"/>
  <c r="C332" i="14"/>
  <c r="B30" i="11"/>
  <c r="J31" i="11"/>
  <c r="B31" i="11"/>
  <c r="B28" i="11"/>
  <c r="B29" i="11"/>
  <c r="C211" i="14"/>
  <c r="C210" i="14"/>
  <c r="J27" i="11"/>
  <c r="C212" i="14"/>
  <c r="J29" i="11"/>
  <c r="J30" i="11"/>
  <c r="B27" i="11"/>
  <c r="AH38" i="14"/>
  <c r="Z38" i="14"/>
  <c r="AN38" i="14"/>
  <c r="AF38" i="14"/>
  <c r="AJ38" i="14"/>
  <c r="AB38" i="14"/>
  <c r="AL38" i="14"/>
  <c r="Y38" i="14"/>
  <c r="AK38" i="14"/>
  <c r="AI38" i="14"/>
  <c r="AG38" i="14"/>
  <c r="AE38" i="14"/>
  <c r="AD38" i="14"/>
  <c r="AO38" i="14"/>
  <c r="AC38" i="14"/>
  <c r="AM38" i="14"/>
  <c r="AA38" i="14"/>
  <c r="D295" i="14"/>
  <c r="C294" i="14"/>
  <c r="D271" i="14"/>
  <c r="C270" i="14"/>
  <c r="C262" i="14"/>
  <c r="D263" i="14"/>
  <c r="E93" i="14"/>
  <c r="C92" i="14"/>
  <c r="AH5" i="14"/>
  <c r="Z5" i="14"/>
  <c r="AN5" i="14"/>
  <c r="AF5" i="14"/>
  <c r="AM5" i="14"/>
  <c r="AC5" i="14"/>
  <c r="AL5" i="14"/>
  <c r="AB5" i="14"/>
  <c r="X6" i="14"/>
  <c r="AO6" i="14" s="1"/>
  <c r="AK5" i="14"/>
  <c r="AA5" i="14"/>
  <c r="AJ5" i="14"/>
  <c r="Y5" i="14"/>
  <c r="AI5" i="14"/>
  <c r="AG5" i="14"/>
  <c r="AE5" i="14"/>
  <c r="AD5" i="14"/>
  <c r="D56" i="14"/>
  <c r="C55" i="14"/>
  <c r="AJ13" i="14"/>
  <c r="AB13" i="14"/>
  <c r="AH13" i="14"/>
  <c r="Z13" i="14"/>
  <c r="AO13" i="14"/>
  <c r="AG13" i="14"/>
  <c r="Y13" i="14"/>
  <c r="X14" i="14"/>
  <c r="AN13" i="14"/>
  <c r="AF13" i="14"/>
  <c r="AM13" i="14"/>
  <c r="AE13" i="14"/>
  <c r="AL13" i="14"/>
  <c r="AD13" i="14"/>
  <c r="AK13" i="14"/>
  <c r="AI13" i="14"/>
  <c r="AC13" i="14"/>
  <c r="AA13" i="14"/>
  <c r="D68" i="14"/>
  <c r="C67" i="14"/>
  <c r="F253" i="14"/>
  <c r="C252" i="14"/>
  <c r="AH30" i="14"/>
  <c r="Z30" i="14"/>
  <c r="AO30" i="14"/>
  <c r="AG30" i="14"/>
  <c r="Y30" i="14"/>
  <c r="AN30" i="14"/>
  <c r="AF30" i="14"/>
  <c r="AM30" i="14"/>
  <c r="AE30" i="14"/>
  <c r="AL30" i="14"/>
  <c r="AD30" i="14"/>
  <c r="AK30" i="14"/>
  <c r="AC30" i="14"/>
  <c r="AJ30" i="14"/>
  <c r="AB30" i="14"/>
  <c r="AI30" i="14"/>
  <c r="AA30" i="14"/>
  <c r="D283" i="14"/>
  <c r="C282" i="14"/>
  <c r="F140" i="14"/>
  <c r="C139" i="14"/>
  <c r="D107" i="14"/>
  <c r="D52" i="14"/>
  <c r="C52" i="14" s="1"/>
  <c r="C51" i="14"/>
  <c r="D80" i="14"/>
  <c r="C79" i="14"/>
  <c r="D308" i="14"/>
  <c r="C307" i="14"/>
  <c r="C138" i="14"/>
  <c r="C102" i="14"/>
  <c r="E103" i="14"/>
  <c r="J28" i="11"/>
  <c r="C319" i="14"/>
  <c r="D320" i="14"/>
  <c r="D224" i="14"/>
  <c r="C223" i="14"/>
  <c r="D208" i="14"/>
  <c r="C208" i="14" s="1"/>
  <c r="C207" i="14"/>
  <c r="D116" i="14"/>
  <c r="C115" i="14"/>
  <c r="I214" i="14"/>
  <c r="C213" i="14"/>
  <c r="D164" i="14"/>
  <c r="C163" i="14"/>
  <c r="D128" i="14"/>
  <c r="C127" i="14"/>
  <c r="H15" i="15"/>
  <c r="L15" i="15"/>
  <c r="B5" i="15"/>
  <c r="J6" i="15"/>
  <c r="P15" i="15"/>
  <c r="A6" i="9"/>
  <c r="Q7" i="9"/>
  <c r="D15" i="15"/>
  <c r="N12" i="9"/>
  <c r="N6" i="15"/>
  <c r="N15" i="15"/>
  <c r="M16" i="9"/>
  <c r="E6" i="9"/>
  <c r="C15" i="15"/>
  <c r="F6" i="9"/>
  <c r="I15" i="15"/>
  <c r="D6" i="15"/>
  <c r="F16" i="9"/>
  <c r="E12" i="9"/>
  <c r="L16" i="9"/>
  <c r="E6" i="15"/>
  <c r="O6" i="9"/>
  <c r="Q6" i="15"/>
  <c r="B6" i="15"/>
  <c r="J16" i="9"/>
  <c r="D16" i="9"/>
  <c r="F15" i="15"/>
  <c r="P16" i="9"/>
  <c r="I6" i="15"/>
  <c r="Q6" i="9"/>
  <c r="K15" i="15"/>
  <c r="G15" i="15"/>
  <c r="J5" i="9"/>
  <c r="B6" i="9"/>
  <c r="Q15" i="15"/>
  <c r="K12" i="9"/>
  <c r="L6" i="9"/>
  <c r="H6" i="15"/>
  <c r="I12" i="9"/>
  <c r="A15" i="15"/>
  <c r="D6" i="9"/>
  <c r="J5" i="15"/>
  <c r="O6" i="15"/>
  <c r="M12" i="9"/>
  <c r="H6" i="9"/>
  <c r="J6" i="9"/>
  <c r="I6" i="9"/>
  <c r="O16" i="9"/>
  <c r="B15" i="15"/>
  <c r="B5" i="9"/>
  <c r="C16" i="9"/>
  <c r="P6" i="9"/>
  <c r="K6" i="15"/>
  <c r="G12" i="9"/>
  <c r="Q7" i="15"/>
  <c r="N6" i="9"/>
  <c r="A16" i="9"/>
  <c r="Q12" i="9"/>
  <c r="P6" i="15"/>
  <c r="F6" i="15"/>
  <c r="M6" i="9"/>
  <c r="A12" i="9"/>
  <c r="O12" i="9"/>
  <c r="K6" i="9"/>
  <c r="G6" i="15"/>
  <c r="E15" i="15"/>
  <c r="J12" i="9"/>
  <c r="I16" i="9"/>
  <c r="F12" i="9"/>
  <c r="A7" i="15"/>
  <c r="G6" i="9"/>
  <c r="E16" i="9"/>
  <c r="B16" i="9"/>
  <c r="H16" i="9"/>
  <c r="K16" i="9"/>
  <c r="Q16" i="9"/>
  <c r="O15" i="15"/>
  <c r="L12" i="9"/>
  <c r="J15" i="15"/>
  <c r="H12" i="9"/>
  <c r="G16" i="9"/>
  <c r="M15" i="15"/>
  <c r="P12" i="9"/>
  <c r="N16" i="9"/>
  <c r="D12" i="9"/>
  <c r="C333" i="14" l="1"/>
  <c r="F16" i="15"/>
  <c r="K17" i="9"/>
  <c r="G16" i="15"/>
  <c r="H16" i="15"/>
  <c r="J13" i="9"/>
  <c r="I16" i="15"/>
  <c r="P16" i="15"/>
  <c r="K16" i="15"/>
  <c r="B16" i="15"/>
  <c r="K13" i="9"/>
  <c r="C16" i="15"/>
  <c r="M16" i="15"/>
  <c r="J16" i="15"/>
  <c r="O16" i="15"/>
  <c r="J17" i="9"/>
  <c r="E16" i="15"/>
  <c r="N16" i="15"/>
  <c r="Q16" i="15"/>
  <c r="D16" i="15"/>
  <c r="L16" i="15"/>
  <c r="D17" i="9"/>
  <c r="G13" i="9"/>
  <c r="E17" i="9"/>
  <c r="Q17" i="9"/>
  <c r="M17" i="9"/>
  <c r="O13" i="9"/>
  <c r="H17" i="9"/>
  <c r="L13" i="9"/>
  <c r="P13" i="9"/>
  <c r="L17" i="9"/>
  <c r="D13" i="9"/>
  <c r="H13" i="9"/>
  <c r="N17" i="9"/>
  <c r="M13" i="9"/>
  <c r="Q13" i="9"/>
  <c r="F17" i="9"/>
  <c r="I17" i="9"/>
  <c r="E13" i="9"/>
  <c r="O17" i="9"/>
  <c r="B17" i="9"/>
  <c r="C17" i="9"/>
  <c r="N13" i="9"/>
  <c r="I13" i="9"/>
  <c r="G17" i="9"/>
  <c r="F13" i="9"/>
  <c r="P17" i="9"/>
  <c r="D108" i="14"/>
  <c r="D129" i="14"/>
  <c r="C128" i="14"/>
  <c r="D81" i="14"/>
  <c r="C80" i="14"/>
  <c r="D165" i="14"/>
  <c r="C164" i="14"/>
  <c r="E104" i="14"/>
  <c r="C103" i="14"/>
  <c r="AJ14" i="14"/>
  <c r="AB14" i="14"/>
  <c r="AH14" i="14"/>
  <c r="Z14" i="14"/>
  <c r="AO14" i="14"/>
  <c r="AG14" i="14"/>
  <c r="Y14" i="14"/>
  <c r="X15" i="14"/>
  <c r="AN14" i="14"/>
  <c r="AF14" i="14"/>
  <c r="AM14" i="14"/>
  <c r="AE14" i="14"/>
  <c r="AL14" i="14"/>
  <c r="AD14" i="14"/>
  <c r="AK14" i="14"/>
  <c r="AI14" i="14"/>
  <c r="AC14" i="14"/>
  <c r="AA14" i="14"/>
  <c r="C271" i="14"/>
  <c r="D272" i="14"/>
  <c r="F254" i="14"/>
  <c r="C253" i="14"/>
  <c r="D57" i="14"/>
  <c r="C56" i="14"/>
  <c r="I215" i="14"/>
  <c r="C214" i="14"/>
  <c r="D225" i="14"/>
  <c r="C224" i="14"/>
  <c r="F141" i="14"/>
  <c r="C140" i="14"/>
  <c r="AI6" i="14"/>
  <c r="AA6" i="14"/>
  <c r="AG6" i="14"/>
  <c r="Y6" i="14"/>
  <c r="AL6" i="14"/>
  <c r="AB6" i="14"/>
  <c r="X7" i="14"/>
  <c r="AO7" i="14" s="1"/>
  <c r="AK6" i="14"/>
  <c r="Z6" i="14"/>
  <c r="AJ6" i="14"/>
  <c r="AH6" i="14"/>
  <c r="AF6" i="14"/>
  <c r="AE6" i="14"/>
  <c r="AN6" i="14"/>
  <c r="AD6" i="14"/>
  <c r="AM6" i="14"/>
  <c r="AC6" i="14"/>
  <c r="D296" i="14"/>
  <c r="C295" i="14"/>
  <c r="D321" i="14"/>
  <c r="C320" i="14"/>
  <c r="D117" i="14"/>
  <c r="C116" i="14"/>
  <c r="D309" i="14"/>
  <c r="C308" i="14"/>
  <c r="D284" i="14"/>
  <c r="C283" i="14"/>
  <c r="C93" i="14"/>
  <c r="E94" i="14"/>
  <c r="D69" i="14"/>
  <c r="C68" i="14"/>
  <c r="C263" i="14"/>
  <c r="D264" i="14"/>
  <c r="A8" i="15"/>
  <c r="G7" i="15"/>
  <c r="Q8" i="9"/>
  <c r="C7" i="9"/>
  <c r="B7" i="15"/>
  <c r="L7" i="9"/>
  <c r="L7" i="15"/>
  <c r="I7" i="15"/>
  <c r="F7" i="9"/>
  <c r="H7" i="9"/>
  <c r="B7" i="9"/>
  <c r="J7" i="15"/>
  <c r="E7" i="15"/>
  <c r="H7" i="15"/>
  <c r="P7" i="15"/>
  <c r="Q8" i="15"/>
  <c r="I7" i="9"/>
  <c r="F7" i="15"/>
  <c r="A7" i="9"/>
  <c r="P7" i="9"/>
  <c r="K7" i="9"/>
  <c r="G7" i="9"/>
  <c r="M7" i="15"/>
  <c r="O7" i="15"/>
  <c r="D7" i="9"/>
  <c r="E7" i="9"/>
  <c r="C7" i="15"/>
  <c r="N7" i="15"/>
  <c r="N7" i="9"/>
  <c r="D7" i="15"/>
  <c r="J7" i="9"/>
  <c r="M7" i="9"/>
  <c r="O7" i="9"/>
  <c r="K7" i="15"/>
  <c r="C334" i="14" l="1"/>
  <c r="C309" i="14"/>
  <c r="D310" i="14"/>
  <c r="D322" i="14"/>
  <c r="C321" i="14"/>
  <c r="F142" i="14"/>
  <c r="C141" i="14"/>
  <c r="D166" i="14"/>
  <c r="C165" i="14"/>
  <c r="D118" i="14"/>
  <c r="C117" i="14"/>
  <c r="D297" i="14"/>
  <c r="C296" i="14"/>
  <c r="D226" i="14"/>
  <c r="C225" i="14"/>
  <c r="D58" i="14"/>
  <c r="C57" i="14"/>
  <c r="I216" i="14"/>
  <c r="C215" i="14"/>
  <c r="F255" i="14"/>
  <c r="C254" i="14"/>
  <c r="D82" i="14"/>
  <c r="C81" i="14"/>
  <c r="D70" i="14"/>
  <c r="C69" i="14"/>
  <c r="C284" i="14"/>
  <c r="D285" i="14"/>
  <c r="C272" i="14"/>
  <c r="D273" i="14"/>
  <c r="AJ15" i="14"/>
  <c r="AB15" i="14"/>
  <c r="AH15" i="14"/>
  <c r="Z15" i="14"/>
  <c r="AO15" i="14"/>
  <c r="AG15" i="14"/>
  <c r="Y15" i="14"/>
  <c r="X16" i="14"/>
  <c r="AN15" i="14"/>
  <c r="AF15" i="14"/>
  <c r="AM15" i="14"/>
  <c r="AE15" i="14"/>
  <c r="AL15" i="14"/>
  <c r="AD15" i="14"/>
  <c r="AK15" i="14"/>
  <c r="AI15" i="14"/>
  <c r="AC15" i="14"/>
  <c r="AA15" i="14"/>
  <c r="C264" i="14"/>
  <c r="D265" i="14"/>
  <c r="E95" i="14"/>
  <c r="C94" i="14"/>
  <c r="AJ7" i="14"/>
  <c r="AB7" i="14"/>
  <c r="AH7" i="14"/>
  <c r="Z7" i="14"/>
  <c r="AK7" i="14"/>
  <c r="Y7" i="14"/>
  <c r="AI7" i="14"/>
  <c r="AG7" i="14"/>
  <c r="AF7" i="14"/>
  <c r="AE7" i="14"/>
  <c r="AN7" i="14"/>
  <c r="AD7" i="14"/>
  <c r="AM7" i="14"/>
  <c r="AC7" i="14"/>
  <c r="AL7" i="14"/>
  <c r="AA7" i="14"/>
  <c r="E105" i="14"/>
  <c r="C104" i="14"/>
  <c r="D130" i="14"/>
  <c r="C129" i="14"/>
  <c r="D109" i="14"/>
  <c r="L8" i="9"/>
  <c r="M8" i="9"/>
  <c r="B8" i="9"/>
  <c r="L8" i="15"/>
  <c r="J8" i="15"/>
  <c r="D8" i="9"/>
  <c r="G8" i="15"/>
  <c r="H8" i="15"/>
  <c r="C8" i="15"/>
  <c r="I8" i="15"/>
  <c r="C8" i="9"/>
  <c r="K8" i="15"/>
  <c r="E8" i="9"/>
  <c r="J8" i="9"/>
  <c r="O8" i="9"/>
  <c r="P8" i="15"/>
  <c r="M8" i="15"/>
  <c r="Q9" i="15"/>
  <c r="G8" i="9"/>
  <c r="A9" i="15"/>
  <c r="I8" i="9"/>
  <c r="E8" i="15"/>
  <c r="O8" i="15"/>
  <c r="N8" i="15"/>
  <c r="F8" i="15"/>
  <c r="H8" i="9"/>
  <c r="N8" i="9"/>
  <c r="P8" i="9"/>
  <c r="B8" i="15"/>
  <c r="K8" i="9"/>
  <c r="D8" i="15"/>
  <c r="F8" i="9"/>
  <c r="Q9" i="9"/>
  <c r="A8" i="9"/>
  <c r="C335" i="14" l="1"/>
  <c r="Q10" i="15"/>
  <c r="C265" i="14"/>
  <c r="D266" i="14"/>
  <c r="D131" i="14"/>
  <c r="C130" i="14"/>
  <c r="F256" i="14"/>
  <c r="C256" i="14" s="1"/>
  <c r="C255" i="14"/>
  <c r="D119" i="14"/>
  <c r="C118" i="14"/>
  <c r="D286" i="14"/>
  <c r="C285" i="14"/>
  <c r="E106" i="14"/>
  <c r="C105" i="14"/>
  <c r="I217" i="14"/>
  <c r="C216" i="14"/>
  <c r="D59" i="14"/>
  <c r="C58" i="14"/>
  <c r="D167" i="14"/>
  <c r="C166" i="14"/>
  <c r="D323" i="14"/>
  <c r="C322" i="14"/>
  <c r="AJ16" i="14"/>
  <c r="AB16" i="14"/>
  <c r="AH16" i="14"/>
  <c r="Z16" i="14"/>
  <c r="AO16" i="14"/>
  <c r="AG16" i="14"/>
  <c r="Y16" i="14"/>
  <c r="X17" i="14"/>
  <c r="AN16" i="14"/>
  <c r="AF16" i="14"/>
  <c r="AM16" i="14"/>
  <c r="AE16" i="14"/>
  <c r="AL16" i="14"/>
  <c r="AD16" i="14"/>
  <c r="AK16" i="14"/>
  <c r="AI16" i="14"/>
  <c r="AC16" i="14"/>
  <c r="AA16" i="14"/>
  <c r="C273" i="14"/>
  <c r="D274" i="14"/>
  <c r="C310" i="14"/>
  <c r="D311" i="14"/>
  <c r="D71" i="14"/>
  <c r="C70" i="14"/>
  <c r="D227" i="14"/>
  <c r="C226" i="14"/>
  <c r="F143" i="14"/>
  <c r="C142" i="14"/>
  <c r="D110" i="14"/>
  <c r="E96" i="14"/>
  <c r="C95" i="14"/>
  <c r="D83" i="14"/>
  <c r="C82" i="14"/>
  <c r="C297" i="14"/>
  <c r="D298" i="14"/>
  <c r="M9" i="15"/>
  <c r="N9" i="9"/>
  <c r="J9" i="9"/>
  <c r="L9" i="15"/>
  <c r="B9" i="9"/>
  <c r="N9" i="15"/>
  <c r="K9" i="9"/>
  <c r="D9" i="15"/>
  <c r="I9" i="9"/>
  <c r="L9" i="9"/>
  <c r="H9" i="15"/>
  <c r="A9" i="9"/>
  <c r="O9" i="9"/>
  <c r="D9" i="9"/>
  <c r="E9" i="15"/>
  <c r="B9" i="15"/>
  <c r="F9" i="15"/>
  <c r="P9" i="9"/>
  <c r="I9" i="15"/>
  <c r="H9" i="9"/>
  <c r="K9" i="15"/>
  <c r="G9" i="9"/>
  <c r="M9" i="9"/>
  <c r="J9" i="15"/>
  <c r="F9" i="9"/>
  <c r="E9" i="9"/>
  <c r="C9" i="15"/>
  <c r="G9" i="15"/>
  <c r="C9" i="9"/>
  <c r="P9" i="15"/>
  <c r="O9" i="15"/>
  <c r="C336" i="14" l="1"/>
  <c r="K10" i="15"/>
  <c r="I10" i="15"/>
  <c r="L10" i="15"/>
  <c r="G10" i="15"/>
  <c r="N10" i="15"/>
  <c r="C10" i="15"/>
  <c r="J10" i="15"/>
  <c r="H10" i="15"/>
  <c r="J10" i="9"/>
  <c r="D10" i="15"/>
  <c r="F10" i="15"/>
  <c r="P10" i="15"/>
  <c r="O10" i="15"/>
  <c r="E10" i="15"/>
  <c r="B10" i="15"/>
  <c r="M10" i="15"/>
  <c r="G10" i="9"/>
  <c r="B10" i="9"/>
  <c r="C10" i="9"/>
  <c r="K10" i="9"/>
  <c r="P10" i="9"/>
  <c r="D10" i="9"/>
  <c r="L10" i="9"/>
  <c r="Q10" i="9"/>
  <c r="H10" i="9"/>
  <c r="F10" i="9"/>
  <c r="I10" i="9"/>
  <c r="O10" i="9"/>
  <c r="N10" i="9"/>
  <c r="E10" i="9"/>
  <c r="M10" i="9"/>
  <c r="AJ17" i="14"/>
  <c r="AB17" i="14"/>
  <c r="AH17" i="14"/>
  <c r="Z17" i="14"/>
  <c r="AO17" i="14"/>
  <c r="AG17" i="14"/>
  <c r="Y17" i="14"/>
  <c r="X18" i="14"/>
  <c r="AN17" i="14"/>
  <c r="AF17" i="14"/>
  <c r="AM17" i="14"/>
  <c r="AE17" i="14"/>
  <c r="AL17" i="14"/>
  <c r="AD17" i="14"/>
  <c r="AK17" i="14"/>
  <c r="AI17" i="14"/>
  <c r="AC17" i="14"/>
  <c r="AA17" i="14"/>
  <c r="F144" i="14"/>
  <c r="C143" i="14"/>
  <c r="D60" i="14"/>
  <c r="C59" i="14"/>
  <c r="E107" i="14"/>
  <c r="C106" i="14"/>
  <c r="D168" i="14"/>
  <c r="C167" i="14"/>
  <c r="D111" i="14"/>
  <c r="D312" i="14"/>
  <c r="C311" i="14"/>
  <c r="D84" i="14"/>
  <c r="C83" i="14"/>
  <c r="E97" i="14"/>
  <c r="C96" i="14"/>
  <c r="D228" i="14"/>
  <c r="C227" i="14"/>
  <c r="I218" i="14"/>
  <c r="C217" i="14"/>
  <c r="D287" i="14"/>
  <c r="C286" i="14"/>
  <c r="D120" i="14"/>
  <c r="C119" i="14"/>
  <c r="D132" i="14"/>
  <c r="C131" i="14"/>
  <c r="C274" i="14"/>
  <c r="D275" i="14"/>
  <c r="C266" i="14"/>
  <c r="D267" i="14"/>
  <c r="C298" i="14"/>
  <c r="D299" i="14"/>
  <c r="D72" i="14"/>
  <c r="C71" i="14"/>
  <c r="D324" i="14"/>
  <c r="D325" i="14" s="1"/>
  <c r="C323" i="14"/>
  <c r="C325" i="14" l="1"/>
  <c r="D326" i="14"/>
  <c r="D327" i="14" s="1"/>
  <c r="C337" i="14"/>
  <c r="C267" i="14"/>
  <c r="D268" i="14"/>
  <c r="C268" i="14" s="1"/>
  <c r="AJ18" i="14"/>
  <c r="AB18" i="14"/>
  <c r="AH18" i="14"/>
  <c r="Z18" i="14"/>
  <c r="AO18" i="14"/>
  <c r="AG18" i="14"/>
  <c r="Y18" i="14"/>
  <c r="X19" i="14"/>
  <c r="AN18" i="14"/>
  <c r="AF18" i="14"/>
  <c r="AM18" i="14"/>
  <c r="AE18" i="14"/>
  <c r="AL18" i="14"/>
  <c r="AD18" i="14"/>
  <c r="AK18" i="14"/>
  <c r="AI18" i="14"/>
  <c r="AC18" i="14"/>
  <c r="AA18" i="14"/>
  <c r="D288" i="14"/>
  <c r="C287" i="14"/>
  <c r="D85" i="14"/>
  <c r="C84" i="14"/>
  <c r="E108" i="14"/>
  <c r="C107" i="14"/>
  <c r="D276" i="14"/>
  <c r="C275" i="14"/>
  <c r="C324" i="14"/>
  <c r="I219" i="14"/>
  <c r="C218" i="14"/>
  <c r="D313" i="14"/>
  <c r="C312" i="14"/>
  <c r="D61" i="14"/>
  <c r="C60" i="14"/>
  <c r="D73" i="14"/>
  <c r="C72" i="14"/>
  <c r="D133" i="14"/>
  <c r="C132" i="14"/>
  <c r="D229" i="14"/>
  <c r="C228" i="14"/>
  <c r="D112" i="14"/>
  <c r="F145" i="14"/>
  <c r="C144" i="14"/>
  <c r="D300" i="14"/>
  <c r="C299" i="14"/>
  <c r="D121" i="14"/>
  <c r="C120" i="14"/>
  <c r="C97" i="14"/>
  <c r="E98" i="14"/>
  <c r="D169" i="14"/>
  <c r="C168" i="14"/>
  <c r="D328" i="14" l="1"/>
  <c r="C328" i="14" s="1"/>
  <c r="C326" i="14"/>
  <c r="C338" i="14"/>
  <c r="D277" i="14"/>
  <c r="C276" i="14"/>
  <c r="AJ19" i="14"/>
  <c r="AB19" i="14"/>
  <c r="AH19" i="14"/>
  <c r="Z19" i="14"/>
  <c r="AO19" i="14"/>
  <c r="AG19" i="14"/>
  <c r="Y19" i="14"/>
  <c r="X20" i="14"/>
  <c r="AN19" i="14"/>
  <c r="AF19" i="14"/>
  <c r="AM19" i="14"/>
  <c r="AE19" i="14"/>
  <c r="AL19" i="14"/>
  <c r="AD19" i="14"/>
  <c r="AK19" i="14"/>
  <c r="AI19" i="14"/>
  <c r="AC19" i="14"/>
  <c r="AA19" i="14"/>
  <c r="D122" i="14"/>
  <c r="C121" i="14"/>
  <c r="D230" i="14"/>
  <c r="C229" i="14"/>
  <c r="D314" i="14"/>
  <c r="C313" i="14"/>
  <c r="C300" i="14"/>
  <c r="D301" i="14"/>
  <c r="D134" i="14"/>
  <c r="C133" i="14"/>
  <c r="I220" i="14"/>
  <c r="C220" i="14" s="1"/>
  <c r="C219" i="14"/>
  <c r="D86" i="14"/>
  <c r="C85" i="14"/>
  <c r="E109" i="14"/>
  <c r="C108" i="14"/>
  <c r="D62" i="14"/>
  <c r="C61" i="14"/>
  <c r="D170" i="14"/>
  <c r="C169" i="14"/>
  <c r="F146" i="14"/>
  <c r="C145" i="14"/>
  <c r="D74" i="14"/>
  <c r="C73" i="14"/>
  <c r="C288" i="14"/>
  <c r="D289" i="14"/>
  <c r="E99" i="14"/>
  <c r="C98" i="14"/>
  <c r="C12" i="9"/>
  <c r="C327" i="14" l="1"/>
  <c r="C339" i="14"/>
  <c r="C340" i="14"/>
  <c r="D63" i="14"/>
  <c r="C62" i="14"/>
  <c r="D135" i="14"/>
  <c r="C134" i="14"/>
  <c r="D123" i="14"/>
  <c r="C122" i="14"/>
  <c r="D231" i="14"/>
  <c r="C230" i="14"/>
  <c r="D75" i="14"/>
  <c r="C74" i="14"/>
  <c r="E110" i="14"/>
  <c r="C109" i="14"/>
  <c r="C301" i="14"/>
  <c r="D302" i="14"/>
  <c r="E100" i="14"/>
  <c r="C100" i="14" s="1"/>
  <c r="C99" i="14"/>
  <c r="F147" i="14"/>
  <c r="C146" i="14"/>
  <c r="D171" i="14"/>
  <c r="C170" i="14"/>
  <c r="AJ20" i="14"/>
  <c r="AB20" i="14"/>
  <c r="AH20" i="14"/>
  <c r="Z20" i="14"/>
  <c r="AO20" i="14"/>
  <c r="AG20" i="14"/>
  <c r="Y20" i="14"/>
  <c r="X21" i="14"/>
  <c r="AN20" i="14"/>
  <c r="AF20" i="14"/>
  <c r="AM20" i="14"/>
  <c r="AE20" i="14"/>
  <c r="AL20" i="14"/>
  <c r="AD20" i="14"/>
  <c r="AK20" i="14"/>
  <c r="AI20" i="14"/>
  <c r="AC20" i="14"/>
  <c r="AA20" i="14"/>
  <c r="C289" i="14"/>
  <c r="D290" i="14"/>
  <c r="D87" i="14"/>
  <c r="C86" i="14"/>
  <c r="D315" i="14"/>
  <c r="C314" i="14"/>
  <c r="D278" i="14"/>
  <c r="C277" i="14"/>
  <c r="B12" i="9"/>
  <c r="D303" i="14" l="1"/>
  <c r="C302" i="14"/>
  <c r="AJ21" i="14"/>
  <c r="AB21" i="14"/>
  <c r="AI21" i="14"/>
  <c r="AA21" i="14"/>
  <c r="AH21" i="14"/>
  <c r="Z21" i="14"/>
  <c r="AO21" i="14"/>
  <c r="AG21" i="14"/>
  <c r="Y21" i="14"/>
  <c r="X22" i="14"/>
  <c r="AN21" i="14"/>
  <c r="AF21" i="14"/>
  <c r="AM21" i="14"/>
  <c r="AE21" i="14"/>
  <c r="AL21" i="14"/>
  <c r="AD21" i="14"/>
  <c r="AC21" i="14"/>
  <c r="AK21" i="14"/>
  <c r="D279" i="14"/>
  <c r="C278" i="14"/>
  <c r="D124" i="14"/>
  <c r="C124" i="14" s="1"/>
  <c r="C123" i="14"/>
  <c r="D316" i="14"/>
  <c r="C315" i="14"/>
  <c r="D172" i="14"/>
  <c r="C172" i="14" s="1"/>
  <c r="C171" i="14"/>
  <c r="E111" i="14"/>
  <c r="C110" i="14"/>
  <c r="D136" i="14"/>
  <c r="C136" i="14" s="1"/>
  <c r="C135" i="14"/>
  <c r="D88" i="14"/>
  <c r="C88" i="14" s="1"/>
  <c r="C87" i="14"/>
  <c r="F148" i="14"/>
  <c r="C148" i="14" s="1"/>
  <c r="C147" i="14"/>
  <c r="D76" i="14"/>
  <c r="C76" i="14" s="1"/>
  <c r="C75" i="14"/>
  <c r="D64" i="14"/>
  <c r="C64" i="14" s="1"/>
  <c r="C63" i="14"/>
  <c r="D291" i="14"/>
  <c r="C290" i="14"/>
  <c r="D232" i="14"/>
  <c r="C232" i="14" s="1"/>
  <c r="C231" i="14"/>
  <c r="C11" i="9"/>
  <c r="C13" i="9" l="1"/>
  <c r="C316" i="14"/>
  <c r="D292" i="14"/>
  <c r="C292" i="14" s="1"/>
  <c r="C291" i="14"/>
  <c r="D304" i="14"/>
  <c r="C304" i="14" s="1"/>
  <c r="C303" i="14"/>
  <c r="E112" i="14"/>
  <c r="C112" i="14" s="1"/>
  <c r="C111" i="14"/>
  <c r="C279" i="14"/>
  <c r="D280" i="14"/>
  <c r="C280" i="14" s="1"/>
  <c r="AJ22" i="14"/>
  <c r="AB22" i="14"/>
  <c r="AI22" i="14"/>
  <c r="AA22" i="14"/>
  <c r="AH22" i="14"/>
  <c r="Z22" i="14"/>
  <c r="AO22" i="14"/>
  <c r="AG22" i="14"/>
  <c r="Y22" i="14"/>
  <c r="X23" i="14"/>
  <c r="AN22" i="14"/>
  <c r="AF22" i="14"/>
  <c r="AM22" i="14"/>
  <c r="AE22" i="14"/>
  <c r="AL22" i="14"/>
  <c r="AD22" i="14"/>
  <c r="AK22" i="14"/>
  <c r="AC22" i="14"/>
  <c r="B11" i="9"/>
  <c r="B13" i="9" l="1"/>
  <c r="AJ23" i="14"/>
  <c r="AB23" i="14"/>
  <c r="AI23" i="14"/>
  <c r="AA23" i="14"/>
  <c r="AH23" i="14"/>
  <c r="Z23" i="14"/>
  <c r="AO23" i="14"/>
  <c r="AG23" i="14"/>
  <c r="Y23" i="14"/>
  <c r="X24" i="14"/>
  <c r="AN23" i="14"/>
  <c r="AF23" i="14"/>
  <c r="AM23" i="14"/>
  <c r="AE23" i="14"/>
  <c r="AL23" i="14"/>
  <c r="AD23" i="14"/>
  <c r="AC23" i="14"/>
  <c r="AK23" i="14"/>
  <c r="H18" i="9"/>
  <c r="O18" i="9"/>
  <c r="K18" i="9"/>
  <c r="C18" i="9"/>
  <c r="P18" i="9"/>
  <c r="Q18" i="9"/>
  <c r="J18" i="9"/>
  <c r="L18" i="9"/>
  <c r="G18" i="9"/>
  <c r="A18" i="9"/>
  <c r="E18" i="9"/>
  <c r="B18" i="9"/>
  <c r="F18" i="9"/>
  <c r="D18" i="9"/>
  <c r="M18" i="9"/>
  <c r="N18" i="9"/>
  <c r="I18" i="9"/>
  <c r="AJ24" i="14" l="1"/>
  <c r="AB24" i="14"/>
  <c r="AI24" i="14"/>
  <c r="AA24" i="14"/>
  <c r="AH24" i="14"/>
  <c r="Z24" i="14"/>
  <c r="AO24" i="14"/>
  <c r="AG24" i="14"/>
  <c r="Y24" i="14"/>
  <c r="X25" i="14"/>
  <c r="AN24" i="14"/>
  <c r="AF24" i="14"/>
  <c r="AM24" i="14"/>
  <c r="AE24" i="14"/>
  <c r="AL24" i="14"/>
  <c r="AD24" i="14"/>
  <c r="AK24" i="14"/>
  <c r="AC24" i="14"/>
  <c r="H19" i="9"/>
  <c r="D19" i="9"/>
  <c r="B19" i="9"/>
  <c r="J19" i="9"/>
  <c r="I19" i="9"/>
  <c r="K19" i="9"/>
  <c r="A19" i="9"/>
  <c r="E19" i="9"/>
  <c r="P19" i="9"/>
  <c r="F19" i="9"/>
  <c r="L19" i="9"/>
  <c r="C19" i="9"/>
  <c r="O19" i="9"/>
  <c r="G19" i="9"/>
  <c r="Q19" i="9"/>
  <c r="N19" i="9"/>
  <c r="M19" i="9"/>
  <c r="AJ25" i="14" l="1"/>
  <c r="AB25" i="14"/>
  <c r="AI25" i="14"/>
  <c r="AA25" i="14"/>
  <c r="AH25" i="14"/>
  <c r="Z25" i="14"/>
  <c r="AO25" i="14"/>
  <c r="AG25" i="14"/>
  <c r="Y25" i="14"/>
  <c r="AN25" i="14"/>
  <c r="AF25" i="14"/>
  <c r="AM25" i="14"/>
  <c r="AE25" i="14"/>
  <c r="AL25" i="14"/>
  <c r="AD25" i="14"/>
  <c r="AC25" i="14"/>
  <c r="AK25" i="14"/>
  <c r="B20" i="9"/>
  <c r="D20" i="9"/>
  <c r="P20" i="9"/>
  <c r="J20" i="9"/>
  <c r="F20" i="9"/>
  <c r="G20" i="9"/>
  <c r="Q20" i="9"/>
  <c r="C20" i="9"/>
  <c r="O20" i="9"/>
  <c r="K20" i="9"/>
  <c r="H20" i="9"/>
  <c r="N20" i="9"/>
  <c r="I20" i="9"/>
  <c r="E20" i="9"/>
  <c r="L20" i="9"/>
  <c r="A20" i="9"/>
  <c r="M20" i="9"/>
  <c r="J21" i="9" l="1"/>
  <c r="K21" i="9"/>
  <c r="M21" i="9"/>
  <c r="M22" i="9" s="1"/>
  <c r="F21" i="9"/>
  <c r="F22" i="9" s="1"/>
  <c r="O21" i="9"/>
  <c r="Q21" i="9"/>
  <c r="Q22" i="9" s="1"/>
  <c r="N21" i="9"/>
  <c r="N22" i="9" s="1"/>
  <c r="E21" i="9"/>
  <c r="E22" i="9" s="1"/>
  <c r="G21" i="9"/>
  <c r="G22" i="9" s="1"/>
  <c r="P21" i="9"/>
  <c r="P22" i="9" s="1"/>
  <c r="B21" i="9"/>
  <c r="B22" i="9" s="1"/>
  <c r="C21" i="9"/>
  <c r="C22" i="9" s="1"/>
  <c r="D21" i="9"/>
  <c r="D22" i="9" s="1"/>
  <c r="I21" i="9"/>
  <c r="I22" i="9" s="1"/>
  <c r="H21" i="9"/>
  <c r="H22" i="9" s="1"/>
  <c r="L21" i="9"/>
  <c r="O22" i="9" l="1"/>
  <c r="L22" i="9"/>
  <c r="K22" i="9" l="1"/>
  <c r="J2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25FD86-0F28-4B31-BC1A-640A7302ED72}" keepAlive="1" name="查询 - Table1 2_Inland_energy_consumption_primary_fuel_input_basis_monthly_data_million" description="与工作簿中“Table1 2_Inland_energy_consumption_primary_fuel_input_basis_monthly_data_million”查询的连接。" type="5" refreshedVersion="7" background="1" saveData="1">
    <dbPr connection="Provider=Microsoft.Mashup.OleDb.1;Data Source=$Workbook$;Location=&quot;Table1 2_Inland_energy_consumption_primary_fuel_input_basis_monthly_data_million&quot;;Extended Properties=&quot;&quot;" command="SELECT * FROM [Table1 2_Inland_energy_consumption_primary_fuel_input_basis_monthly_data_million]"/>
  </connection>
</connections>
</file>

<file path=xl/sharedStrings.xml><?xml version="1.0" encoding="utf-8"?>
<sst xmlns="http://schemas.openxmlformats.org/spreadsheetml/2006/main" count="1411" uniqueCount="676">
  <si>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</si>
  <si>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</si>
  <si>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</si>
  <si>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</si>
  <si>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</si>
  <si>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</si>
  <si>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</si>
  <si>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</si>
  <si>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</si>
  <si>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</si>
  <si>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</si>
  <si>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Glossary and acronyms (opens in a new window)</t>
  </si>
  <si>
    <t xml:space="preserve">Contact details </t>
  </si>
  <si>
    <t xml:space="preserve">Statistical enquiries </t>
  </si>
  <si>
    <t xml:space="preserve">Media enquiries </t>
  </si>
  <si>
    <t>newsdesk@beis.gov.uk</t>
  </si>
  <si>
    <t>020 7215 1000</t>
  </si>
  <si>
    <t>Contents</t>
  </si>
  <si>
    <t>This worksheet contains one table</t>
  </si>
  <si>
    <t xml:space="preserve">This table includes a list of worksheets in this workbook with links to those worksheets </t>
  </si>
  <si>
    <t>Worksheet description</t>
  </si>
  <si>
    <t>Link</t>
  </si>
  <si>
    <t>Cover sheet</t>
  </si>
  <si>
    <t>Cover Sheet</t>
  </si>
  <si>
    <t>Notes</t>
  </si>
  <si>
    <t xml:space="preserve">Commentary </t>
  </si>
  <si>
    <t>Commentary</t>
  </si>
  <si>
    <t xml:space="preserve">This worksheet contains one table 
</t>
  </si>
  <si>
    <t xml:space="preserve">Note </t>
  </si>
  <si>
    <t>Description</t>
  </si>
  <si>
    <t>Note 1</t>
  </si>
  <si>
    <t>Note 2</t>
  </si>
  <si>
    <t xml:space="preserve">Note 3 </t>
  </si>
  <si>
    <t>Note 4</t>
  </si>
  <si>
    <t>Data sources and methodology for energy balances (opens in a new window)</t>
  </si>
  <si>
    <t>Kevin Harris</t>
  </si>
  <si>
    <t>0300 068 5041</t>
  </si>
  <si>
    <t>Main table - monthly</t>
  </si>
  <si>
    <t>Main table - quarterly</t>
  </si>
  <si>
    <t>Annual</t>
  </si>
  <si>
    <t>Quarter</t>
  </si>
  <si>
    <t>Month</t>
  </si>
  <si>
    <t xml:space="preserve">This table contains supplementary information supporting Indigenous production of primary fuels data which are referred to in the data presented in this workbook </t>
  </si>
  <si>
    <t>Note 5</t>
  </si>
  <si>
    <t>Bioenergy &amp; waste introduced as a separate category from March 2014 - see special feature article in the March 2014 edition of Energy Trends (opens in a new window)</t>
  </si>
  <si>
    <t>Note 6</t>
  </si>
  <si>
    <t>The 2021 figures are estimated based on predicted growth rates from the 2020 figures - the 2021 figures will be finalised in June 2022</t>
  </si>
  <si>
    <t>Note 7</t>
  </si>
  <si>
    <t>Note 8</t>
  </si>
  <si>
    <t xml:space="preserve">Percentage change between the most recent three months or quarter and the same period in the previous year. </t>
  </si>
  <si>
    <t>In the latest three months (summary)</t>
  </si>
  <si>
    <t>Inland energy consumption, primary fuel input basis</t>
  </si>
  <si>
    <t xml:space="preserve">This spreadsheet forms part of the National Statistics publication Energy Trends produced by the Department for Business, Energy and Industrial Strategy (BEIS). 
The data presented is on UK inland energy consumption on a primary fuel input basis; monthly and quarterly data are published two months in arrears in million tonnes of oil equivalent (mtoe). </t>
  </si>
  <si>
    <t>Inland energy consumption, primary fuel input basis, main table - monthly</t>
  </si>
  <si>
    <t>Inland energy consumption, primary fuel input basis, main table - quarterly</t>
  </si>
  <si>
    <t>Inland energy consumption, primary fuel input basis, annual data</t>
  </si>
  <si>
    <t>Inland energy consumption, primary fuel input basis, quarterly data</t>
  </si>
  <si>
    <t>Inland energy consumption, primary fuel input basis, monthly data</t>
  </si>
  <si>
    <t>Note 9</t>
  </si>
  <si>
    <t>Note 10</t>
  </si>
  <si>
    <t>Note 11</t>
  </si>
  <si>
    <t>Includes net foreign trade and stock changes in other solid fuels</t>
  </si>
  <si>
    <t>Inland deliveries for energy use, plus refinery fuel and losses, minus the differences between deliveries and actual consumption at power stations</t>
  </si>
  <si>
    <t>Includes gas used during production and colliery methane; excludes gas flared or re-injected and non-energy use of gas</t>
  </si>
  <si>
    <t>Includes solid renewable sources (wood, straw and waste), a small amount of renewable primary heat sources (solar, geothermal, etc.), liquid biofuels, landfill gas and sewage gas</t>
  </si>
  <si>
    <t>Includes natural flow hydro, but excludes generation from pumped storage stations</t>
  </si>
  <si>
    <t>Not seasonally adjusted or temperature corrected</t>
  </si>
  <si>
    <t>Coal and natural gas are temperature corrected (from July 2020, the gas correction now includes gas used in generation); petroleum, bioenergy and waste, and primary electricity are not temperature corrected</t>
  </si>
  <si>
    <t>For details of temperature correction see the special feature articles in the June and September 2011 editions of Energy Trends (opens in a new window)</t>
  </si>
  <si>
    <t>In the latest three months on a seasonally adjusted and temperature corrected (annualised rates) basis by fuel</t>
  </si>
  <si>
    <t>Primary electricity</t>
  </si>
  <si>
    <t>Natural</t>
  </si>
  <si>
    <t>Bioenergy</t>
  </si>
  <si>
    <t>Wind, solar</t>
  </si>
  <si>
    <t>Net</t>
  </si>
  <si>
    <t>Total</t>
  </si>
  <si>
    <t>Nuclear</t>
  </si>
  <si>
    <t xml:space="preserve"> imports</t>
  </si>
  <si>
    <t>Coal</t>
  </si>
  <si>
    <t>Petroleum</t>
  </si>
  <si>
    <t>&amp; waste</t>
  </si>
  <si>
    <t>and hydro</t>
  </si>
  <si>
    <t>Per cent change</t>
  </si>
  <si>
    <t>Year</t>
  </si>
  <si>
    <t xml:space="preserve"> gas</t>
  </si>
  <si>
    <t>Unadjusted</t>
  </si>
  <si>
    <t>Seasonally adjusted and temperature corrected (annualised rates)</t>
  </si>
  <si>
    <t>January</t>
  </si>
  <si>
    <t>February</t>
  </si>
  <si>
    <t>March</t>
  </si>
  <si>
    <t>April</t>
  </si>
  <si>
    <t>May</t>
  </si>
  <si>
    <t>June</t>
  </si>
  <si>
    <t>July</t>
  </si>
  <si>
    <t>August</t>
  </si>
  <si>
    <t>September</t>
  </si>
  <si>
    <t>October</t>
  </si>
  <si>
    <t>November</t>
  </si>
  <si>
    <t>December</t>
  </si>
  <si>
    <t>Annual!</t>
  </si>
  <si>
    <t>A</t>
  </si>
  <si>
    <t>D</t>
  </si>
  <si>
    <t>E</t>
  </si>
  <si>
    <t>F</t>
  </si>
  <si>
    <t>G</t>
  </si>
  <si>
    <t>H</t>
  </si>
  <si>
    <t>I</t>
  </si>
  <si>
    <t>J</t>
  </si>
  <si>
    <t>L</t>
  </si>
  <si>
    <t>M</t>
  </si>
  <si>
    <t>N</t>
  </si>
  <si>
    <t>O</t>
  </si>
  <si>
    <t>P</t>
  </si>
  <si>
    <t>Q</t>
  </si>
  <si>
    <t>Month!</t>
  </si>
  <si>
    <t>B</t>
  </si>
  <si>
    <t>calculation_hide!</t>
  </si>
  <si>
    <t>b</t>
  </si>
  <si>
    <t>c</t>
  </si>
  <si>
    <t>d</t>
  </si>
  <si>
    <t>e</t>
  </si>
  <si>
    <t>f</t>
  </si>
  <si>
    <t>g</t>
  </si>
  <si>
    <t>h</t>
  </si>
  <si>
    <t>j</t>
  </si>
  <si>
    <t>l</t>
  </si>
  <si>
    <t>m</t>
  </si>
  <si>
    <t>n</t>
  </si>
  <si>
    <t>o</t>
  </si>
  <si>
    <t>p</t>
  </si>
  <si>
    <t>q</t>
  </si>
  <si>
    <t>r</t>
  </si>
  <si>
    <t>s</t>
  </si>
  <si>
    <t>Quarter!</t>
  </si>
  <si>
    <t>a</t>
  </si>
  <si>
    <t>i</t>
  </si>
  <si>
    <t xml:space="preserve">February </t>
  </si>
  <si>
    <t>July p</t>
  </si>
  <si>
    <t xml:space="preserve">January </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</si>
  <si>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</si>
  <si>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</si>
  <si>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</si>
  <si>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</si>
  <si>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</si>
  <si>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</si>
  <si>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</si>
  <si>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</si>
  <si>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</si>
  <si>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</si>
  <si>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</si>
  <si>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January 2021 [provisional]</t>
  </si>
  <si>
    <t>January - February 2021 [provisional]</t>
  </si>
  <si>
    <t>January - March 2021 [provisional]</t>
  </si>
  <si>
    <t>January - April 2021 [provisional]</t>
  </si>
  <si>
    <t>January - May 2021 [provisional]</t>
  </si>
  <si>
    <t>January - June 2021 [provisional]</t>
  </si>
  <si>
    <t>January - July 2021 [provisional]</t>
  </si>
  <si>
    <t>January - August 2021 [provisional]</t>
  </si>
  <si>
    <t>January - September 2021 [provisional]</t>
  </si>
  <si>
    <t>January - October 2021 [provisional]</t>
  </si>
  <si>
    <t>January - November 2021 [provisional]</t>
  </si>
  <si>
    <t>January - December 2021 [provisional]</t>
  </si>
  <si>
    <t>Some cells refer to notes which can be found on the notes worksheet</t>
  </si>
  <si>
    <t>Freeze panes are active on this sheet, to turn off freeze panes select 'view' then 'freeze panes' then 'unfreeze panes' or use [Alt W, F] </t>
  </si>
  <si>
    <t>[x] is used to indicate data not available</t>
  </si>
  <si>
    <t>Table 1.2 Inland energy consumption, primary fuel input basis, monthly data (million tonnes of oil equivalent)</t>
  </si>
  <si>
    <t>Primary electricity - nuclear</t>
  </si>
  <si>
    <t>Primary electricity - net imports</t>
  </si>
  <si>
    <t>January 1995</t>
  </si>
  <si>
    <t>February 1995</t>
  </si>
  <si>
    <t>March 1995</t>
  </si>
  <si>
    <t>April 1995</t>
  </si>
  <si>
    <t>May 1995</t>
  </si>
  <si>
    <t>June 1995</t>
  </si>
  <si>
    <t>July 1995</t>
  </si>
  <si>
    <t>August 1995</t>
  </si>
  <si>
    <t>September 1995</t>
  </si>
  <si>
    <t>October 1995</t>
  </si>
  <si>
    <t>November 1995</t>
  </si>
  <si>
    <t>December 1995</t>
  </si>
  <si>
    <t>January 1996</t>
  </si>
  <si>
    <t>February 1996</t>
  </si>
  <si>
    <t>March 1996</t>
  </si>
  <si>
    <t>April 1996</t>
  </si>
  <si>
    <t>May 1996</t>
  </si>
  <si>
    <t>June 1996</t>
  </si>
  <si>
    <t>July 1996</t>
  </si>
  <si>
    <t>August 1996</t>
  </si>
  <si>
    <t>September 1996</t>
  </si>
  <si>
    <t>October 1996</t>
  </si>
  <si>
    <t>November 1996</t>
  </si>
  <si>
    <t>December 1996</t>
  </si>
  <si>
    <t>January 1997</t>
  </si>
  <si>
    <t>February 1997</t>
  </si>
  <si>
    <t>March 1997</t>
  </si>
  <si>
    <t>April 1997</t>
  </si>
  <si>
    <t>May 1997</t>
  </si>
  <si>
    <t>June 1997</t>
  </si>
  <si>
    <t>July 1997</t>
  </si>
  <si>
    <t>August 1997</t>
  </si>
  <si>
    <t>September 1997</t>
  </si>
  <si>
    <t>October 1997</t>
  </si>
  <si>
    <t>November 1997</t>
  </si>
  <si>
    <t>December 1997</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</si>
  <si>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</si>
  <si>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</si>
  <si>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</si>
  <si>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</si>
  <si>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</si>
  <si>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</si>
  <si>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</si>
  <si>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</si>
  <si>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</si>
  <si>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</si>
  <si>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</si>
  <si>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</si>
  <si>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</si>
  <si>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</si>
  <si>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</si>
  <si>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</si>
  <si>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</si>
  <si>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</si>
  <si>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</si>
  <si>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</si>
  <si>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</si>
  <si>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</si>
  <si>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</si>
  <si>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</si>
  <si>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</si>
  <si>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</si>
  <si>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</si>
  <si>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</si>
  <si>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</si>
  <si>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</si>
  <si>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</si>
  <si>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</si>
  <si>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</si>
  <si>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</si>
  <si>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</si>
  <si>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</si>
  <si>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</si>
  <si>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</si>
  <si>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</si>
  <si>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</si>
  <si>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</si>
  <si>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</si>
  <si>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</si>
  <si>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</si>
  <si>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</si>
  <si>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</si>
  <si>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</si>
  <si>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</si>
  <si>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</si>
  <si>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</si>
  <si>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</si>
  <si>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</si>
  <si>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</si>
  <si>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</si>
  <si>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</si>
  <si>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</si>
  <si>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</si>
  <si>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</si>
  <si>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</si>
  <si>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</si>
  <si>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</si>
  <si>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</si>
  <si>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</si>
  <si>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</si>
  <si>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</si>
  <si>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</si>
  <si>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</si>
  <si>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</si>
  <si>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</si>
  <si>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</si>
  <si>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</si>
  <si>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</si>
  <si>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</si>
  <si>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</si>
  <si>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</si>
  <si>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</si>
  <si>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</si>
  <si>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</si>
  <si>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</si>
  <si>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</si>
  <si>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</si>
  <si>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</si>
  <si>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</si>
  <si>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</si>
  <si>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</si>
  <si>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</si>
  <si>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</si>
  <si>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</si>
  <si>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</si>
  <si>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</si>
  <si>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</si>
  <si>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</si>
  <si>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</si>
  <si>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</si>
  <si>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</si>
  <si>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</si>
  <si>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</si>
  <si>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</si>
  <si>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</si>
  <si>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</si>
  <si>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</si>
  <si>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</si>
  <si>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</si>
  <si>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</si>
  <si>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</si>
  <si>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</si>
  <si>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</si>
  <si>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</si>
  <si>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</si>
  <si>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</si>
  <si>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</si>
  <si>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</si>
  <si>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</si>
  <si>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</si>
  <si>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</si>
  <si>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</si>
  <si>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</si>
  <si>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</si>
  <si>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</si>
  <si>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</si>
  <si>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</si>
  <si>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</si>
  <si>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</si>
  <si>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</si>
  <si>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</si>
  <si>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</si>
  <si>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</si>
  <si>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</si>
  <si>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</si>
  <si>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</si>
  <si>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</si>
  <si>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</si>
  <si>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</si>
  <si>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</si>
  <si>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</si>
  <si>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</si>
  <si>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</si>
  <si>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</si>
  <si>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</si>
  <si>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</si>
  <si>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</si>
  <si>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</si>
  <si>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</si>
  <si>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</si>
  <si>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</si>
  <si>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</si>
  <si>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</si>
  <si>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</si>
  <si>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</si>
  <si>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</si>
  <si>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</si>
  <si>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</si>
  <si>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</si>
  <si>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</si>
  <si>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</si>
  <si>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</si>
  <si>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</si>
  <si>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</si>
  <si>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</si>
  <si>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</si>
  <si>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</si>
  <si>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</si>
  <si>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</si>
  <si>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</si>
  <si>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</si>
  <si>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</si>
  <si>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</si>
  <si>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</si>
  <si>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</si>
  <si>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</si>
  <si>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</si>
  <si>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</si>
  <si>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</si>
  <si>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</si>
  <si>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</si>
  <si>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</si>
  <si>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</si>
  <si>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</si>
  <si>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</si>
  <si>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</si>
  <si>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</si>
  <si>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</si>
  <si>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</si>
  <si>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</si>
  <si>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</si>
  <si>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</si>
  <si>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</si>
  <si>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</si>
  <si>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</si>
  <si>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</si>
  <si>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</si>
  <si>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</si>
  <si>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</si>
  <si>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</si>
  <si>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</si>
  <si>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</si>
  <si>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</si>
  <si>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</si>
  <si>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</si>
  <si>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</si>
  <si>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</si>
  <si>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</si>
  <si>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</si>
  <si>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</si>
  <si>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</si>
  <si>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</si>
  <si>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</si>
  <si>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</si>
  <si>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</si>
  <si>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</si>
  <si>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</si>
  <si>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</si>
  <si>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</si>
  <si>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</si>
  <si>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</si>
  <si>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</si>
  <si>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</si>
  <si>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</si>
  <si>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</si>
  <si>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</si>
  <si>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</si>
  <si>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</si>
  <si>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</si>
  <si>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</si>
  <si>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</si>
  <si>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</si>
  <si>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</si>
  <si>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</si>
  <si>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</si>
  <si>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</si>
  <si>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</si>
  <si>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</si>
  <si>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</si>
  <si>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</si>
  <si>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</si>
  <si>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</si>
  <si>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</si>
  <si>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</si>
  <si>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</si>
  <si>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</si>
  <si>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</si>
  <si>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</si>
  <si>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</si>
  <si>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</si>
  <si>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</si>
  <si>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</si>
  <si>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</si>
  <si>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</si>
  <si>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</si>
  <si>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</si>
  <si>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</si>
  <si>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</si>
  <si>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</si>
  <si>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</si>
  <si>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</si>
  <si>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</si>
  <si>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</si>
  <si>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</si>
  <si>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</si>
  <si>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</si>
  <si>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</si>
  <si>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</si>
  <si>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</si>
  <si>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</si>
  <si>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</si>
  <si>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</si>
  <si>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</si>
  <si>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</si>
  <si>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</si>
  <si>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</si>
  <si>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</si>
  <si>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</si>
  <si>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</si>
  <si>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</si>
  <si>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</si>
  <si>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</si>
  <si>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</si>
  <si>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</si>
  <si>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</si>
  <si>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</si>
  <si>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</si>
  <si>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</si>
  <si>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</si>
  <si>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</si>
  <si>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Unadjusted total [note 1]</t>
  </si>
  <si>
    <t>Coal [note 2]</t>
  </si>
  <si>
    <t>Petroleum [note 3]</t>
  </si>
  <si>
    <t>Natural gas [note 4]</t>
  </si>
  <si>
    <t>Bioenergy &amp; waste [note 5 ] [note 6] [note 7]</t>
  </si>
  <si>
    <t>Primary electricity - wind, solar and hydro [note 8]</t>
  </si>
  <si>
    <t>Seasonally adjusted and temperature corrected (annualised rates) total [note 9] [note 10]</t>
  </si>
  <si>
    <t>Natural gas</t>
  </si>
  <si>
    <t>Bioenergy &amp; waste</t>
  </si>
  <si>
    <t>[x]</t>
  </si>
  <si>
    <t>Primary electricity: nuclear</t>
  </si>
  <si>
    <t>Primary electricity: wind, solar and hydro</t>
  </si>
  <si>
    <t>Primary electricity: net imports</t>
  </si>
  <si>
    <t>C</t>
  </si>
  <si>
    <t>K</t>
  </si>
  <si>
    <t>Table 1.2 Inland energy consumption, primary fuel input basis, quarterly data (million tonnes of oil equivalent)</t>
  </si>
  <si>
    <t>Quarter 1 1995</t>
  </si>
  <si>
    <t>Quarter 2 1995</t>
  </si>
  <si>
    <t>Quarter 3 1995</t>
  </si>
  <si>
    <t>Quarter 4 1995</t>
  </si>
  <si>
    <t>Quarter 1 1996</t>
  </si>
  <si>
    <t>Quarter 2 1996</t>
  </si>
  <si>
    <t>Quarter 3 1996</t>
  </si>
  <si>
    <t>Quarter 4 1996</t>
  </si>
  <si>
    <t>Quarter 1 1997</t>
  </si>
  <si>
    <t>Quarter 2 1997</t>
  </si>
  <si>
    <t>Quarter 3 1997</t>
  </si>
  <si>
    <t>Quarter 4 1997</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</si>
  <si>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</si>
  <si>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</si>
  <si>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</si>
  <si>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</si>
  <si>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</si>
  <si>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</si>
  <si>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</si>
  <si>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</si>
  <si>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</si>
  <si>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</si>
  <si>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</si>
  <si>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</si>
  <si>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</si>
  <si>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</si>
  <si>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</si>
  <si>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</si>
  <si>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</si>
  <si>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</si>
  <si>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</si>
  <si>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</si>
  <si>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</si>
  <si>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</si>
  <si>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</si>
  <si>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</si>
  <si>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</si>
  <si>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</si>
  <si>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</si>
  <si>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</si>
  <si>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</si>
  <si>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</si>
  <si>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</si>
  <si>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</si>
  <si>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</si>
  <si>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</si>
  <si>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</si>
  <si>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</si>
  <si>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</si>
  <si>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</si>
  <si>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</si>
  <si>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</si>
  <si>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</si>
  <si>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</si>
  <si>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</si>
  <si>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</si>
  <si>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</si>
  <si>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</si>
  <si>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</si>
  <si>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</si>
  <si>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</si>
  <si>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</si>
  <si>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</si>
  <si>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</si>
  <si>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</si>
  <si>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</si>
  <si>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</si>
  <si>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</si>
  <si>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</si>
  <si>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</si>
  <si>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</si>
  <si>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</si>
  <si>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</si>
  <si>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</si>
  <si>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</si>
  <si>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</si>
  <si>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</si>
  <si>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</si>
  <si>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</si>
  <si>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</si>
  <si>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</si>
  <si>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</si>
  <si>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</si>
  <si>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</si>
  <si>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</si>
  <si>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</si>
  <si>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</si>
  <si>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</si>
  <si>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</si>
  <si>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</si>
  <si>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</si>
  <si>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</si>
  <si>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</si>
  <si>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</si>
  <si>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</si>
  <si>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</si>
  <si>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</si>
  <si>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</si>
  <si>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</si>
  <si>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</si>
  <si>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</si>
  <si>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</si>
  <si>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</si>
  <si>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</si>
  <si>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</si>
  <si>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Quarter 2 2021</t>
  </si>
  <si>
    <t>k</t>
  </si>
  <si>
    <t>Table 1.2 Inland energy consumption, primary fuel input basis, annual data (million tonnes of oil equivalent)</t>
  </si>
  <si>
    <t>Column1</t>
  </si>
  <si>
    <t>Table 1.2 Inland energy consumption, primary fuel input basis, quarterly table (million tonnes of oil equivalent)</t>
  </si>
  <si>
    <t>Table 1.2 Inland energy consumption, primary fuel input basis, monthly table (million tonnes of oil equivalent)</t>
  </si>
  <si>
    <t>Note 12</t>
  </si>
  <si>
    <t>Annual per cent change [note 11]</t>
  </si>
  <si>
    <t>Quarter per cent change [note 12]</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</si>
  <si>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</si>
  <si>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</si>
  <si>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</si>
  <si>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</si>
  <si>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</si>
  <si>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</si>
  <si>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</si>
  <si>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</si>
  <si>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</si>
  <si>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</si>
  <si>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</si>
  <si>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</si>
  <si>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September 2021</t>
  </si>
  <si>
    <t xml:space="preserve">Percentage change between the most recent year and the previous year. </t>
  </si>
  <si>
    <t>October 2021</t>
  </si>
  <si>
    <t>December 2021 [provisional]</t>
  </si>
  <si>
    <t>November 2021</t>
  </si>
  <si>
    <t>Quarter 4 2021 [provisional]</t>
  </si>
  <si>
    <t>Quarter 3 2021</t>
  </si>
  <si>
    <t>2021 [provisional]</t>
  </si>
  <si>
    <r>
      <t xml:space="preserve">This data was published on </t>
    </r>
    <r>
      <rPr>
        <b/>
        <sz val="12"/>
        <color theme="1"/>
        <rFont val="等线"/>
        <family val="2"/>
        <scheme val="minor"/>
      </rPr>
      <t>Thursday 24th February 2022</t>
    </r>
    <r>
      <rPr>
        <sz val="12"/>
        <color theme="1"/>
        <rFont val="等线"/>
        <family val="2"/>
        <scheme val="minor"/>
      </rPr>
      <t xml:space="preserve">
The next publication date is </t>
    </r>
    <r>
      <rPr>
        <b/>
        <sz val="12"/>
        <color theme="1"/>
        <rFont val="等线"/>
        <family val="2"/>
        <scheme val="minor"/>
      </rPr>
      <t>Thursday 31st March 2022</t>
    </r>
  </si>
  <si>
    <t>The revisions period is for January to November 2021 in this release
Revisions are due to updates from data suppliers or the receipt of data replacing estimates unless otherwise stated</t>
  </si>
  <si>
    <r>
      <t xml:space="preserve">This spreadsheet contains monthly and quarterly data including </t>
    </r>
    <r>
      <rPr>
        <b/>
        <sz val="12"/>
        <rFont val="等线"/>
        <family val="2"/>
        <scheme val="minor"/>
      </rPr>
      <t xml:space="preserve">new data for December 2021 </t>
    </r>
    <r>
      <rPr>
        <sz val="12"/>
        <rFont val="等线"/>
        <family val="2"/>
        <scheme val="minor"/>
      </rPr>
      <t>and annual data for 2021</t>
    </r>
  </si>
  <si>
    <t>In the latest year (summary)</t>
  </si>
  <si>
    <t>In the latest year on a seasonally adjusted and temperature corrected (annualised rates) basis by fuel</t>
  </si>
  <si>
    <t>Consumption of natural gas rose by 1.0 per cent whilst bioenergy and waste rose by 0.9 per cent.</t>
  </si>
  <si>
    <t>Consumption of coal and other solid fuels rose by 6.0 per cent, due to limited demand from electricity generators in 2020 when there were long periods without coal generation in Great Britain, and reduced low carbon generation.</t>
  </si>
  <si>
    <t>Consumption of petroleum rose by 15 per cent; consumption levels have gradually increased since the record monthly low level in May 2020, with consumption increasing each month since April 2021 compared to the same months in 2020 (see above)</t>
  </si>
  <si>
    <t>Consumption of natural gas fell by 4.7 per cent whilst bioenergy and waste fell by 1.4 per cent.</t>
  </si>
  <si>
    <t>Consumption of primary electricity (including net imports) fell by 10 per cent overall, with a fall in nuclear of 15 per cent due to outages and a fall in net imports of 15 per cent. Wind, solar and hydro fell by 0.9 per cent due to less favourable weather conditions for wind and hydro generation.</t>
  </si>
  <si>
    <t>Total inland consumption of primary fuels, which includes deliveries into consumption, was 169.2 million tonnes of oil equivalent in 2021, 3.6 per cent higher compared to 2020 when consumption levels in the UK were impacted by Covid-19 lockdowns, but with petroleum (primarily aviation fuel) consumption still below pre-pandemic levels due to international travel restrictions. Compared to 2019, consumption is down 8.3 per cent, mainly driven by a fall of 19 per cent in petroleum consumption.</t>
  </si>
  <si>
    <t xml:space="preserve">Inland consumption rose as Covid-19 pandemic restrictions eased, but with petroleum (aviation fuel) consumption still below pre-pandemic levels. </t>
  </si>
  <si>
    <t>Total inland consumption of primary fuels, which includes deliveries into consumption, was 46.6 million tonnes of oil equivalent during the three months to December 2021, 0.3 per cent higher compared to the same period a year earlier when the UK was in a Covid-19 lockdown period, with petroleum consumption increasing each month since April 2021 compared to the same months in 2020 as lockdown restrictions eased. Whilst consumption is up marginally compared with last year, it remains muted compared with pre-pandemic levels. Compared to the equivalent three months in 2019, consumption is down 10 per cent, mainly driven by reduced petroleum consumption (with consumption of aviation fuel remaining notably low).</t>
  </si>
  <si>
    <t xml:space="preserve">Inland consumption rose marginally as Covid-19 pandemic restrictions eased, but remains muted compared with pre-pandemic levels. </t>
  </si>
  <si>
    <t xml:space="preserve">On a seasonally adjusted and temperature corrected (annualised rates) basis, total inland consumption of primary fuels was 170.3 million tonnes of oil equivalent in 2021, 1.8 per cent higher compared to 2020 but down 8.7 per cent on pre-pandemic levels. </t>
  </si>
  <si>
    <t>Consumption of coal and other solid fuels rose by 2.5 per cent, due to limited demand from electricity generators in 2020 (when there were long periods without coal generation in Great Britain) and reduced low carbon generation during 2021.</t>
  </si>
  <si>
    <t>Consumption of petroleum rose by 7.2 per cent; consumption levels have gradually increased since the record monthly low level in May 2020, with consumption increasing each month since April 2021 compared to the same months in 2020. Petroleum consumption remains notably down on 2019 mainly due to reduced aviation travel.</t>
  </si>
  <si>
    <t>Consumption of primary electricity (including net imports) fell by 8.1 per cent overall, with a fall in nuclear of 8.8 per cent due to outages but a rise in net imports of 37 per cent. Wind, solar and hydro fell by 16 per cent due to less favourable weather conditions.</t>
  </si>
  <si>
    <t xml:space="preserve">On a seasonally adjusted and temperature corrected (annualised rates) basis, total inland consumption of primary fuels was 172.7 million tonnes of oil equivalent during the three months to December 2021, 1.4 per cent higher compared to the same period a year ago. </t>
  </si>
  <si>
    <t>year</t>
    <phoneticPr fontId="35" type="noConversion"/>
  </si>
  <si>
    <t>Dates in months</t>
    <phoneticPr fontId="35" type="noConversion"/>
  </si>
  <si>
    <t>ET12</t>
    <phoneticPr fontId="35" type="noConversion"/>
  </si>
  <si>
    <t>Months</t>
    <phoneticPr fontId="35" type="noConversion"/>
  </si>
  <si>
    <t>Jan</t>
    <phoneticPr fontId="35" type="noConversion"/>
  </si>
  <si>
    <t>Feb</t>
  </si>
  <si>
    <t>Mar</t>
  </si>
  <si>
    <t>Apr</t>
  </si>
  <si>
    <t>Jun</t>
  </si>
  <si>
    <t>Jul</t>
  </si>
  <si>
    <t>Aug</t>
  </si>
  <si>
    <t>Sep</t>
  </si>
  <si>
    <t>Oct</t>
  </si>
  <si>
    <t>Nov</t>
  </si>
  <si>
    <t>Dec</t>
  </si>
  <si>
    <t>1995-1999</t>
    <phoneticPr fontId="35" type="noConversion"/>
  </si>
  <si>
    <t>2000-2009</t>
    <phoneticPr fontId="35" type="noConversion"/>
  </si>
  <si>
    <t>2010-2021</t>
    <phoneticPr fontId="35" type="noConversion"/>
  </si>
  <si>
    <t>Adjusted ET12</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</si>
</sst>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176" formatCode="_-* #,##0.00_-;\-* #,##0.00_-;_-* &quot;-&quot;??_-;_-@_-"/>
    <numFmt numFmtId="177" formatCode="#,##0.000\ "/>
    <numFmt numFmtId="178" formatCode="0.000\ "/>
    <numFmt numFmtId="179" formatCode="@\ "/>
    <numFmt numFmtId="180" formatCode="0\ "/>
    <numFmt numFmtId="181" formatCode="0.0\ "/>
    <numFmt numFmtId="182" formatCode="0.000"/>
    <numFmt numFmtId="183" formatCode="#,##0.0\ "/>
    <numFmt numFmtId="184" formatCode="0.0"/>
    <numFmt numFmtId="185" formatCode="#,##0.00\r"/>
    <numFmt numFmtId="186" formatCode="0;;;@"/>
    <numFmt numFmtId="187" formatCode="0.00\ "/>
    <numFmt numFmtId="188" formatCode="#,##0.0\r;\-#,##0.0\r;&quot;-&quot;\ "/>
    <numFmt numFmtId="189" formatCode="0.0000\ "/>
    <numFmt numFmtId="190" formatCode="0.000000\ "/>
    <numFmt numFmtId="191" formatCode="0.000%"/>
    <numFmt numFmtId="192" formatCode="#,##0.000\r;\-#,##0.000\r;&quot;-&quot;\ "/>
    <numFmt numFmtId="193" formatCode="#,##0.00\ "/>
    <numFmt numFmtId="194" formatCode="0.0%"/>
    <numFmt numFmtId="195" formatCode="#,##0.0000\ "/>
    <numFmt numFmtId="196" formatCode="#,##0.00\r;\-#,##0.00\r;&quot;-&quot;\ "/>
    <numFmt numFmtId="197" formatCode="#,##0.00\ ;\-#,##0.00\ ;&quot;-&quot;\ "/>
    <numFmt numFmtId="198" formatCode="#,##0.0"/>
    <numFmt numFmtId="199" formatCode="0.00000"/>
    <numFmt numFmtId="200" formatCode="[$-409]mmm\-yy;@"/>
    <numFmt numFmtId="201" formatCode="[$-409]mmmmm;@"/>
  </numFmts>
  <fonts count="37" x14ac:knownFonts="1">
    <font>
      <sz val="11"/>
      <color theme="1"/>
      <name val="等线"/>
      <family val="2"/>
      <scheme val="minor"/>
    </font>
    <font>
      <b/>
      <sz val="22"/>
      <name val="等线"/>
      <family val="2"/>
      <scheme val="minor"/>
    </font>
    <font>
      <sz val="12"/>
      <color theme="1"/>
      <name val="等线"/>
      <family val="2"/>
      <scheme val="minor"/>
    </font>
    <font>
      <b/>
      <sz val="18"/>
      <name val="等线"/>
      <family val="2"/>
      <scheme val="minor"/>
    </font>
    <font>
      <sz val="16"/>
      <color theme="1"/>
      <name val="等线"/>
      <family val="2"/>
      <scheme val="minor"/>
    </font>
    <font>
      <b/>
      <sz val="12"/>
      <color theme="1"/>
      <name val="等线"/>
      <family val="2"/>
      <scheme val="minor"/>
    </font>
    <font>
      <u/>
      <sz val="12"/>
      <color indexed="12"/>
      <name val="等线"/>
      <family val="2"/>
      <scheme val="minor"/>
    </font>
    <font>
      <b/>
      <sz val="14"/>
      <name val="等线"/>
      <family val="2"/>
      <scheme val="minor"/>
    </font>
    <font>
      <sz val="10"/>
      <name val="Arial"/>
      <family val="2"/>
    </font>
    <font>
      <sz val="12"/>
      <name val="等线"/>
      <family val="2"/>
      <scheme val="minor"/>
    </font>
    <font>
      <b/>
      <sz val="12"/>
      <name val="等线"/>
      <family val="2"/>
      <scheme val="minor"/>
    </font>
    <font>
      <sz val="12"/>
      <color rgb="FFFF0000"/>
      <name val="等线"/>
      <family val="2"/>
      <scheme val="minor"/>
    </font>
    <font>
      <sz val="8"/>
      <name val="等线"/>
      <family val="2"/>
      <scheme val="minor"/>
    </font>
    <font>
      <u/>
      <sz val="12"/>
      <color rgb="FF0000FF"/>
      <name val="等线"/>
      <family val="2"/>
      <scheme val="minor"/>
    </font>
    <font>
      <sz val="9"/>
      <name val="Arial"/>
      <family val="2"/>
    </font>
    <font>
      <i/>
      <sz val="10"/>
      <name val="Arial"/>
      <family val="2"/>
    </font>
    <font>
      <b/>
      <sz val="10"/>
      <name val="Arial"/>
      <family val="2"/>
    </font>
    <font>
      <sz val="8"/>
      <name val="Arial"/>
      <family val="2"/>
    </font>
    <font>
      <u/>
      <sz val="10"/>
      <color indexed="12"/>
      <name val="Arial"/>
      <family val="2"/>
    </font>
    <font>
      <u/>
      <sz val="8"/>
      <color indexed="12"/>
      <name val="Arial"/>
      <family val="2"/>
    </font>
    <font>
      <u/>
      <sz val="8"/>
      <name val="Arial"/>
      <family val="2"/>
    </font>
    <font>
      <sz val="9"/>
      <name val="MS Sans Serif"/>
      <family val="2"/>
    </font>
    <font>
      <u/>
      <sz val="10"/>
      <color indexed="12"/>
      <name val="MS Sans Serif"/>
      <family val="2"/>
    </font>
    <font>
      <sz val="9"/>
      <color rgb="FFFF0000"/>
      <name val="MS Sans Serif"/>
      <family val="2"/>
    </font>
    <font>
      <sz val="10"/>
      <name val="MS Sans Serif"/>
      <family val="2"/>
    </font>
    <font>
      <b/>
      <sz val="10"/>
      <name val="MS Sans Serif"/>
      <family val="2"/>
    </font>
    <font>
      <sz val="8.5"/>
      <name val="MS Sans Serif"/>
      <family val="2"/>
    </font>
    <font>
      <b/>
      <sz val="10"/>
      <color theme="0"/>
      <name val="MS Sans Serif"/>
      <family val="2"/>
    </font>
    <font>
      <i/>
      <sz val="8.5"/>
      <name val="MS Sans Serif"/>
      <family val="2"/>
    </font>
    <font>
      <sz val="8"/>
      <name val="MS Sans Serif"/>
      <family val="2"/>
    </font>
    <font>
      <sz val="10"/>
      <name val="MS Sans Serif"/>
    </font>
    <font>
      <sz val="12"/>
      <color theme="0"/>
      <name val="等线"/>
      <family val="2"/>
      <scheme val="minor"/>
    </font>
    <font>
      <sz val="11"/>
      <color theme="1"/>
      <name val="等线"/>
      <family val="2"/>
      <scheme val="minor"/>
    </font>
    <font>
      <sz val="14"/>
      <color rgb="FFFF0000"/>
      <name val="等线"/>
      <family val="2"/>
      <scheme val="minor"/>
    </font>
    <font>
      <sz val="16"/>
      <name val="Arial"/>
      <family val="2"/>
    </font>
    <font>
      <sz val="9"/>
      <name val="等线"/>
      <family val="3"/>
      <charset val="134"/>
      <scheme val="minor"/>
    </font>
    <font>
      <sz val="11"/>
      <color indexed="8"/>
      <name val="Calibri"/>
      <family val="2"/>
    </font>
  </fonts>
  <fills count="6">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s>
  <borders count="18">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diagonal/>
    </border>
  </borders>
  <cellStyleXfs count="16">
    <xf numFmtId="0" fontId="0" fillId="0" borderId="0"/>
    <xf numFmtId="0" fontId="1" fillId="0" borderId="0" applyNumberFormat="0" applyFill="0" applyProtection="0">
      <alignment vertical="center"/>
    </xf>
    <xf numFmtId="0" fontId="3" fillId="0" borderId="0" applyNumberFormat="0" applyFill="0" applyProtection="0"/>
    <xf numFmtId="0" fontId="7" fillId="0" borderId="0" applyNumberFormat="0" applyFill="0" applyProtection="0"/>
    <xf numFmtId="0" fontId="6" fillId="0" borderId="0" applyNumberFormat="0" applyFill="0" applyBorder="0" applyAlignment="0" applyProtection="0">
      <alignment vertical="top"/>
      <protection locked="0"/>
    </xf>
    <xf numFmtId="0" fontId="2" fillId="0" borderId="0">
      <alignment vertical="center" wrapText="1"/>
    </xf>
    <xf numFmtId="0" fontId="8" fillId="0" borderId="0"/>
    <xf numFmtId="9" fontId="8" fillId="0" borderId="0" applyFont="0" applyFill="0" applyBorder="0" applyAlignment="0" applyProtection="0"/>
    <xf numFmtId="0" fontId="18"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4" fillId="0" borderId="0"/>
    <xf numFmtId="0" fontId="24" fillId="0" borderId="0"/>
    <xf numFmtId="0" fontId="30" fillId="0" borderId="0"/>
    <xf numFmtId="9" fontId="32" fillId="0" borderId="0" applyFont="0" applyFill="0" applyBorder="0" applyAlignment="0" applyProtection="0"/>
    <xf numFmtId="176" fontId="32" fillId="0" borderId="0" applyFont="0" applyFill="0" applyBorder="0" applyAlignment="0" applyProtection="0"/>
    <xf numFmtId="0" fontId="8" fillId="0" borderId="0"/>
  </cellStyleXfs>
  <cellXfs count="204">
    <xf numFmtId="0" fontId="0" fillId="0" borderId="0" xfId="0"/>
    <xf numFmtId="0" fontId="1" fillId="0" borderId="0" xfId="1" applyAlignment="1">
      <alignment vertical="center" wrapText="1"/>
    </xf>
    <xf numFmtId="0" fontId="2" fillId="0" borderId="0" xfId="5">
      <alignment vertical="center" wrapText="1"/>
    </xf>
    <xf numFmtId="0" fontId="2" fillId="0" borderId="0" xfId="5" applyAlignment="1">
      <alignment vertical="center"/>
    </xf>
    <xf numFmtId="0" fontId="3" fillId="0" borderId="0" xfId="2" applyAlignment="1">
      <alignment wrapText="1"/>
    </xf>
    <xf numFmtId="0" fontId="4" fillId="0" borderId="0" xfId="5" applyFont="1" applyAlignment="1">
      <alignment vertical="center"/>
    </xf>
    <xf numFmtId="0" fontId="3" fillId="0" borderId="0" xfId="2"/>
    <xf numFmtId="0" fontId="6" fillId="0" borderId="0" xfId="4" applyAlignment="1" applyProtection="1">
      <alignment vertical="center" wrapText="1"/>
    </xf>
    <xf numFmtId="0" fontId="7" fillId="0" borderId="0" xfId="3"/>
    <xf numFmtId="0" fontId="6" fillId="0" borderId="0" xfId="4" applyAlignment="1" applyProtection="1">
      <alignment vertical="center"/>
    </xf>
    <xf numFmtId="0" fontId="2" fillId="0" borderId="0" xfId="5" applyAlignment="1">
      <alignment wrapText="1"/>
    </xf>
    <xf numFmtId="0" fontId="1" fillId="0" borderId="0" xfId="1">
      <alignment vertical="center"/>
    </xf>
    <xf numFmtId="0" fontId="8" fillId="0" borderId="0" xfId="6"/>
    <xf numFmtId="0" fontId="3" fillId="0" borderId="0" xfId="2" applyFill="1"/>
    <xf numFmtId="0" fontId="9" fillId="0" borderId="0" xfId="5" applyFont="1">
      <alignment vertical="center" wrapText="1"/>
    </xf>
    <xf numFmtId="0" fontId="11" fillId="0" borderId="0" xfId="5" applyFont="1">
      <alignment vertical="center" wrapText="1"/>
    </xf>
    <xf numFmtId="0" fontId="7" fillId="0" borderId="0" xfId="2" applyFont="1"/>
    <xf numFmtId="0" fontId="2" fillId="0" borderId="0" xfId="5" applyFill="1">
      <alignment vertical="center" wrapText="1"/>
    </xf>
    <xf numFmtId="0" fontId="13" fillId="0" borderId="0" xfId="4" applyFont="1" applyAlignment="1" applyProtection="1">
      <alignment vertical="center" wrapText="1"/>
    </xf>
    <xf numFmtId="0" fontId="9" fillId="0" borderId="0" xfId="5" applyFont="1" applyFill="1" applyAlignment="1">
      <alignment vertical="center" wrapText="1"/>
    </xf>
    <xf numFmtId="0" fontId="8" fillId="2" borderId="0" xfId="6" applyFill="1"/>
    <xf numFmtId="178" fontId="8" fillId="2" borderId="0" xfId="6" applyNumberFormat="1" applyFill="1"/>
    <xf numFmtId="181" fontId="14" fillId="2" borderId="0" xfId="6" applyNumberFormat="1" applyFont="1" applyFill="1" applyAlignment="1">
      <alignment horizontal="right"/>
    </xf>
    <xf numFmtId="182" fontId="8" fillId="2" borderId="0" xfId="6" applyNumberFormat="1" applyFill="1"/>
    <xf numFmtId="0" fontId="15" fillId="2" borderId="0" xfId="6" applyFont="1" applyFill="1"/>
    <xf numFmtId="182" fontId="15" fillId="2" borderId="0" xfId="6" applyNumberFormat="1" applyFont="1" applyFill="1"/>
    <xf numFmtId="183" fontId="14" fillId="2" borderId="0" xfId="6" applyNumberFormat="1" applyFont="1" applyFill="1" applyAlignment="1">
      <alignment horizontal="right"/>
    </xf>
    <xf numFmtId="187" fontId="8" fillId="2" borderId="0" xfId="6" applyNumberFormat="1" applyFill="1"/>
    <xf numFmtId="182" fontId="16" fillId="2" borderId="0" xfId="6" applyNumberFormat="1" applyFont="1" applyFill="1"/>
    <xf numFmtId="187" fontId="16" fillId="2" borderId="0" xfId="6" applyNumberFormat="1" applyFont="1" applyFill="1"/>
    <xf numFmtId="0" fontId="16" fillId="2" borderId="0" xfId="6" applyFont="1" applyFill="1"/>
    <xf numFmtId="188" fontId="14" fillId="2" borderId="0" xfId="6" applyNumberFormat="1" applyFont="1" applyFill="1" applyAlignment="1">
      <alignment horizontal="right"/>
    </xf>
    <xf numFmtId="0" fontId="17" fillId="2" borderId="0" xfId="6" applyFont="1" applyFill="1"/>
    <xf numFmtId="0" fontId="17" fillId="0" borderId="0" xfId="6" applyFont="1"/>
    <xf numFmtId="10" fontId="17" fillId="2" borderId="0" xfId="7" applyNumberFormat="1" applyFont="1" applyFill="1"/>
    <xf numFmtId="183" fontId="17" fillId="2" borderId="0" xfId="6" applyNumberFormat="1" applyFont="1" applyFill="1"/>
    <xf numFmtId="191" fontId="17" fillId="2" borderId="0" xfId="7" applyNumberFormat="1" applyFont="1" applyFill="1" applyAlignment="1">
      <alignment horizontal="right"/>
    </xf>
    <xf numFmtId="9" fontId="17" fillId="2" borderId="0" xfId="7" applyFont="1" applyFill="1" applyAlignment="1">
      <alignment horizontal="right"/>
    </xf>
    <xf numFmtId="192" fontId="17" fillId="2" borderId="0" xfId="6" applyNumberFormat="1" applyFont="1" applyFill="1" applyAlignment="1">
      <alignment horizontal="right"/>
    </xf>
    <xf numFmtId="192" fontId="17" fillId="2" borderId="0" xfId="7" applyNumberFormat="1" applyFont="1" applyFill="1" applyAlignment="1">
      <alignment horizontal="right"/>
    </xf>
    <xf numFmtId="187" fontId="17" fillId="2" borderId="0" xfId="6" applyNumberFormat="1" applyFont="1" applyFill="1"/>
    <xf numFmtId="178" fontId="17" fillId="2" borderId="0" xfId="6" applyNumberFormat="1" applyFont="1" applyFill="1"/>
    <xf numFmtId="0" fontId="17" fillId="2" borderId="0" xfId="6" applyFont="1" applyFill="1" applyAlignment="1">
      <alignment horizontal="left"/>
    </xf>
    <xf numFmtId="0" fontId="19" fillId="2" borderId="0" xfId="8" applyFont="1" applyFill="1" applyAlignment="1" applyProtection="1">
      <alignment horizontal="left"/>
    </xf>
    <xf numFmtId="188" fontId="17" fillId="2" borderId="0" xfId="6" applyNumberFormat="1" applyFont="1" applyFill="1" applyAlignment="1">
      <alignment horizontal="right"/>
    </xf>
    <xf numFmtId="178" fontId="17" fillId="2" borderId="0" xfId="6" applyNumberFormat="1" applyFont="1" applyFill="1" applyAlignment="1">
      <alignment horizontal="right"/>
    </xf>
    <xf numFmtId="181" fontId="17" fillId="2" borderId="0" xfId="6" applyNumberFormat="1" applyFont="1" applyFill="1" applyAlignment="1">
      <alignment horizontal="right"/>
    </xf>
    <xf numFmtId="2" fontId="17" fillId="2" borderId="0" xfId="6" applyNumberFormat="1" applyFont="1" applyFill="1"/>
    <xf numFmtId="0" fontId="19" fillId="0" borderId="0" xfId="8" applyFont="1" applyAlignment="1" applyProtection="1"/>
    <xf numFmtId="0" fontId="20" fillId="2" borderId="0" xfId="6" applyFont="1" applyFill="1"/>
    <xf numFmtId="181" fontId="21" fillId="2" borderId="0" xfId="6" applyNumberFormat="1" applyFont="1" applyFill="1" applyAlignment="1">
      <alignment horizontal="right"/>
    </xf>
    <xf numFmtId="187" fontId="21" fillId="2" borderId="0" xfId="6" applyNumberFormat="1" applyFont="1" applyFill="1" applyAlignment="1">
      <alignment horizontal="right"/>
    </xf>
    <xf numFmtId="0" fontId="18" fillId="4" borderId="0" xfId="9" applyFont="1" applyFill="1" applyAlignment="1" applyProtection="1"/>
    <xf numFmtId="178" fontId="23" fillId="2" borderId="0" xfId="6" applyNumberFormat="1" applyFont="1" applyFill="1" applyAlignment="1">
      <alignment horizontal="right"/>
    </xf>
    <xf numFmtId="193" fontId="24" fillId="2" borderId="0" xfId="6" applyNumberFormat="1" applyFont="1" applyFill="1" applyAlignment="1">
      <alignment horizontal="right"/>
    </xf>
    <xf numFmtId="188" fontId="8" fillId="2" borderId="0" xfId="6" applyNumberFormat="1" applyFill="1"/>
    <xf numFmtId="194" fontId="8" fillId="2" borderId="0" xfId="7" applyNumberFormat="1" applyFont="1" applyFill="1"/>
    <xf numFmtId="2" fontId="8" fillId="2" borderId="0" xfId="6" applyNumberFormat="1" applyFill="1"/>
    <xf numFmtId="182" fontId="17" fillId="2" borderId="0" xfId="6" applyNumberFormat="1" applyFont="1" applyFill="1"/>
    <xf numFmtId="192" fontId="14" fillId="2" borderId="0" xfId="6" applyNumberFormat="1" applyFont="1" applyFill="1" applyAlignment="1">
      <alignment horizontal="right"/>
    </xf>
    <xf numFmtId="196" fontId="14" fillId="2" borderId="0" xfId="6" applyNumberFormat="1" applyFont="1" applyFill="1" applyAlignment="1">
      <alignment horizontal="right"/>
    </xf>
    <xf numFmtId="193" fontId="14" fillId="2" borderId="0" xfId="6" applyNumberFormat="1" applyFont="1" applyFill="1" applyAlignment="1">
      <alignment horizontal="right"/>
    </xf>
    <xf numFmtId="178" fontId="14" fillId="2" borderId="0" xfId="6" applyNumberFormat="1" applyFont="1" applyFill="1" applyAlignment="1">
      <alignment horizontal="right"/>
    </xf>
    <xf numFmtId="197" fontId="14" fillId="2" borderId="0" xfId="6" applyNumberFormat="1" applyFont="1" applyFill="1" applyAlignment="1">
      <alignment horizontal="right"/>
    </xf>
    <xf numFmtId="0" fontId="8" fillId="0" borderId="0" xfId="6" applyAlignment="1">
      <alignment horizontal="left"/>
    </xf>
    <xf numFmtId="183" fontId="21" fillId="0" borderId="0" xfId="6" applyNumberFormat="1" applyFont="1"/>
    <xf numFmtId="183" fontId="24" fillId="0" borderId="0" xfId="6" applyNumberFormat="1" applyFont="1"/>
    <xf numFmtId="194" fontId="8" fillId="0" borderId="0" xfId="6" applyNumberFormat="1"/>
    <xf numFmtId="0" fontId="24" fillId="0" borderId="0" xfId="6" applyFont="1"/>
    <xf numFmtId="182" fontId="8" fillId="0" borderId="0" xfId="6" applyNumberFormat="1"/>
    <xf numFmtId="177" fontId="8" fillId="0" borderId="0" xfId="6" applyNumberFormat="1"/>
    <xf numFmtId="0" fontId="22" fillId="4" borderId="0" xfId="9" applyFill="1" applyAlignment="1" applyProtection="1"/>
    <xf numFmtId="182" fontId="21" fillId="0" borderId="0" xfId="6" applyNumberFormat="1" applyFont="1"/>
    <xf numFmtId="198" fontId="8" fillId="0" borderId="0" xfId="6" applyNumberFormat="1"/>
    <xf numFmtId="4" fontId="8" fillId="0" borderId="0" xfId="6" applyNumberFormat="1"/>
    <xf numFmtId="2" fontId="24" fillId="0" borderId="0" xfId="6" applyNumberFormat="1" applyFont="1"/>
    <xf numFmtId="3" fontId="24" fillId="0" borderId="0" xfId="10" applyNumberFormat="1" applyAlignment="1">
      <alignment horizontal="left"/>
    </xf>
    <xf numFmtId="0" fontId="24" fillId="0" borderId="0" xfId="10"/>
    <xf numFmtId="0" fontId="26" fillId="0" borderId="0" xfId="6" applyFont="1"/>
    <xf numFmtId="0" fontId="25" fillId="0" borderId="4" xfId="10" applyFont="1" applyBorder="1"/>
    <xf numFmtId="0" fontId="27" fillId="0" borderId="5" xfId="10" applyFont="1" applyBorder="1"/>
    <xf numFmtId="1" fontId="24" fillId="0" borderId="0" xfId="10" applyNumberFormat="1"/>
    <xf numFmtId="179" fontId="26" fillId="0" borderId="0" xfId="6" applyNumberFormat="1" applyFont="1"/>
    <xf numFmtId="0" fontId="25" fillId="0" borderId="6" xfId="10" applyFont="1" applyBorder="1"/>
    <xf numFmtId="0" fontId="27" fillId="0" borderId="7" xfId="10" applyFont="1" applyBorder="1"/>
    <xf numFmtId="179" fontId="26" fillId="0" borderId="0" xfId="6" applyNumberFormat="1" applyFont="1" applyAlignment="1">
      <alignment wrapText="1"/>
    </xf>
    <xf numFmtId="0" fontId="25" fillId="0" borderId="8" xfId="10" applyFont="1" applyBorder="1"/>
    <xf numFmtId="0" fontId="27" fillId="0" borderId="9" xfId="10" applyFont="1" applyBorder="1"/>
    <xf numFmtId="0" fontId="25" fillId="5" borderId="0" xfId="10" applyFont="1" applyFill="1"/>
    <xf numFmtId="0" fontId="24" fillId="0" borderId="10" xfId="10" applyBorder="1"/>
    <xf numFmtId="0" fontId="26" fillId="0" borderId="2" xfId="6" applyFont="1" applyBorder="1"/>
    <xf numFmtId="0" fontId="28" fillId="0" borderId="2" xfId="6" applyFont="1" applyBorder="1" applyAlignment="1">
      <alignment vertical="center"/>
    </xf>
    <xf numFmtId="1" fontId="24" fillId="0" borderId="0" xfId="10" applyNumberFormat="1" applyAlignment="1">
      <alignment horizontal="left"/>
    </xf>
    <xf numFmtId="2" fontId="24" fillId="0" borderId="0" xfId="10" applyNumberFormat="1"/>
    <xf numFmtId="2" fontId="24" fillId="0" borderId="0" xfId="10" applyNumberFormat="1" applyAlignment="1">
      <alignment horizontal="right"/>
    </xf>
    <xf numFmtId="1" fontId="24" fillId="0" borderId="2" xfId="10" applyNumberFormat="1" applyBorder="1" applyAlignment="1">
      <alignment horizontal="left"/>
    </xf>
    <xf numFmtId="0" fontId="24" fillId="0" borderId="2" xfId="10" applyBorder="1"/>
    <xf numFmtId="2" fontId="24" fillId="0" borderId="2" xfId="10" applyNumberFormat="1" applyBorder="1"/>
    <xf numFmtId="2" fontId="24" fillId="0" borderId="2" xfId="10" applyNumberFormat="1" applyBorder="1" applyAlignment="1">
      <alignment horizontal="right"/>
    </xf>
    <xf numFmtId="0" fontId="29" fillId="0" borderId="0" xfId="10" applyFont="1" applyAlignment="1">
      <alignment horizontal="right" wrapText="1"/>
    </xf>
    <xf numFmtId="199" fontId="24" fillId="0" borderId="0" xfId="10" applyNumberFormat="1"/>
    <xf numFmtId="199" fontId="24" fillId="0" borderId="2" xfId="10" applyNumberFormat="1" applyBorder="1"/>
    <xf numFmtId="0" fontId="24" fillId="0" borderId="0" xfId="10" applyAlignment="1">
      <alignment horizontal="left"/>
    </xf>
    <xf numFmtId="0" fontId="24" fillId="0" borderId="2" xfId="10" applyBorder="1" applyAlignment="1">
      <alignment horizontal="left"/>
    </xf>
    <xf numFmtId="3" fontId="24" fillId="0" borderId="0" xfId="10" applyNumberFormat="1"/>
    <xf numFmtId="186" fontId="24" fillId="0" borderId="0" xfId="11" applyNumberFormat="1"/>
    <xf numFmtId="186" fontId="24" fillId="0" borderId="2" xfId="11" applyNumberFormat="1" applyBorder="1"/>
    <xf numFmtId="0" fontId="2" fillId="0" borderId="0" xfId="0" applyFont="1"/>
    <xf numFmtId="0" fontId="1" fillId="0" borderId="0" xfId="1" applyAlignment="1">
      <alignment horizontal="left" vertical="center"/>
    </xf>
    <xf numFmtId="0" fontId="9" fillId="0" borderId="0" xfId="12" applyFont="1"/>
    <xf numFmtId="0" fontId="2" fillId="0" borderId="12" xfId="5" applyBorder="1" applyAlignment="1">
      <alignment horizontal="right" wrapText="1"/>
    </xf>
    <xf numFmtId="0" fontId="2" fillId="0" borderId="12" xfId="5" applyBorder="1" applyAlignment="1">
      <alignment horizontal="right" vertical="center" wrapText="1"/>
    </xf>
    <xf numFmtId="49" fontId="2" fillId="0" borderId="12" xfId="5" applyNumberFormat="1" applyBorder="1" applyAlignment="1">
      <alignment horizontal="right" vertical="center" wrapText="1"/>
    </xf>
    <xf numFmtId="49" fontId="2" fillId="0" borderId="12" xfId="5" applyNumberFormat="1" applyBorder="1" applyAlignment="1">
      <alignment horizontal="right"/>
    </xf>
    <xf numFmtId="177" fontId="9" fillId="0" borderId="14" xfId="0" applyNumberFormat="1" applyFont="1" applyFill="1" applyBorder="1" applyAlignment="1" applyProtection="1">
      <alignment horizontal="center" vertical="center" wrapText="1"/>
    </xf>
    <xf numFmtId="177" fontId="9" fillId="0" borderId="2" xfId="0" applyNumberFormat="1" applyFont="1" applyFill="1" applyBorder="1" applyAlignment="1" applyProtection="1">
      <alignment horizontal="center" vertical="center" wrapText="1"/>
    </xf>
    <xf numFmtId="183" fontId="9" fillId="0" borderId="2" xfId="0" applyNumberFormat="1" applyFont="1" applyFill="1" applyBorder="1" applyAlignment="1" applyProtection="1">
      <alignment horizontal="center" vertical="center" wrapText="1"/>
    </xf>
    <xf numFmtId="179" fontId="26" fillId="0" borderId="0" xfId="6" applyNumberFormat="1" applyFont="1" applyAlignment="1">
      <alignment horizontal="left"/>
    </xf>
    <xf numFmtId="179" fontId="26" fillId="0" borderId="0" xfId="6" applyNumberFormat="1" applyFont="1" applyAlignment="1">
      <alignment horizontal="left" vertical="center"/>
    </xf>
    <xf numFmtId="179" fontId="26" fillId="0" borderId="2" xfId="6" applyNumberFormat="1" applyFont="1" applyBorder="1" applyAlignment="1">
      <alignment horizontal="left"/>
    </xf>
    <xf numFmtId="0" fontId="26" fillId="0" borderId="2" xfId="6" applyFont="1" applyBorder="1" applyAlignment="1">
      <alignment horizontal="left"/>
    </xf>
    <xf numFmtId="0" fontId="2" fillId="0" borderId="12" xfId="5" applyBorder="1" applyAlignment="1">
      <alignment horizontal="left" vertical="center" wrapText="1"/>
    </xf>
    <xf numFmtId="177" fontId="9" fillId="0" borderId="10" xfId="0" applyNumberFormat="1" applyFont="1" applyFill="1" applyBorder="1" applyAlignment="1" applyProtection="1">
      <alignment horizontal="center" vertical="center" wrapText="1"/>
    </xf>
    <xf numFmtId="177" fontId="9" fillId="0" borderId="3" xfId="0" applyNumberFormat="1" applyFont="1" applyFill="1" applyBorder="1" applyAlignment="1" applyProtection="1">
      <alignment horizontal="center" vertical="center" wrapText="1"/>
    </xf>
    <xf numFmtId="177" fontId="9" fillId="0" borderId="1" xfId="0" applyNumberFormat="1" applyFont="1" applyFill="1" applyBorder="1" applyAlignment="1" applyProtection="1">
      <alignment horizontal="center" vertical="center" wrapText="1"/>
    </xf>
    <xf numFmtId="183" fontId="9" fillId="0" borderId="1" xfId="0" applyNumberFormat="1" applyFont="1" applyFill="1" applyBorder="1" applyAlignment="1" applyProtection="1">
      <alignment horizontal="center" vertical="center" wrapText="1"/>
    </xf>
    <xf numFmtId="183" fontId="9" fillId="0" borderId="11" xfId="0" applyNumberFormat="1" applyFont="1" applyFill="1" applyBorder="1" applyAlignment="1" applyProtection="1">
      <alignment horizontal="center" vertical="center" wrapText="1"/>
    </xf>
    <xf numFmtId="0" fontId="2" fillId="0" borderId="0" xfId="5" applyAlignment="1">
      <alignment horizontal="left" vertical="center"/>
    </xf>
    <xf numFmtId="180" fontId="9" fillId="2" borderId="0" xfId="6" applyNumberFormat="1" applyFont="1" applyFill="1" applyAlignment="1">
      <alignment horizontal="left"/>
    </xf>
    <xf numFmtId="49" fontId="9" fillId="3" borderId="1" xfId="6" applyNumberFormat="1" applyFont="1" applyFill="1" applyBorder="1" applyAlignment="1">
      <alignment horizontal="right" vertical="center"/>
    </xf>
    <xf numFmtId="183" fontId="9" fillId="0" borderId="16" xfId="0" applyNumberFormat="1" applyFont="1" applyFill="1" applyBorder="1" applyAlignment="1" applyProtection="1">
      <alignment horizontal="center" vertical="center" wrapText="1"/>
    </xf>
    <xf numFmtId="195" fontId="9" fillId="3" borderId="15" xfId="6" applyNumberFormat="1" applyFont="1" applyFill="1" applyBorder="1" applyAlignment="1">
      <alignment horizontal="right" vertical="center"/>
    </xf>
    <xf numFmtId="177" fontId="31" fillId="0" borderId="14" xfId="0" applyNumberFormat="1" applyFont="1" applyFill="1" applyBorder="1" applyAlignment="1" applyProtection="1">
      <alignment horizontal="center" vertical="center" wrapText="1"/>
    </xf>
    <xf numFmtId="49" fontId="9" fillId="3" borderId="11" xfId="6" applyNumberFormat="1" applyFont="1" applyFill="1" applyBorder="1" applyAlignment="1">
      <alignment horizontal="right" vertical="center"/>
    </xf>
    <xf numFmtId="195" fontId="9" fillId="3" borderId="13" xfId="6" applyNumberFormat="1" applyFont="1" applyFill="1" applyBorder="1" applyAlignment="1">
      <alignment horizontal="right" vertical="center"/>
    </xf>
    <xf numFmtId="0" fontId="10" fillId="2" borderId="2" xfId="6" applyFont="1" applyFill="1" applyBorder="1" applyAlignment="1">
      <alignment horizontal="left"/>
    </xf>
    <xf numFmtId="0" fontId="10" fillId="2" borderId="0" xfId="6" applyFont="1" applyFill="1" applyAlignment="1">
      <alignment horizontal="left"/>
    </xf>
    <xf numFmtId="180" fontId="9" fillId="2" borderId="0" xfId="6" applyNumberFormat="1" applyFont="1" applyFill="1" applyAlignment="1">
      <alignment horizontal="right"/>
    </xf>
    <xf numFmtId="0" fontId="9" fillId="3" borderId="2" xfId="6" applyFont="1" applyFill="1" applyBorder="1" applyAlignment="1">
      <alignment horizontal="left" vertical="center"/>
    </xf>
    <xf numFmtId="49" fontId="9" fillId="3" borderId="2" xfId="6" applyNumberFormat="1" applyFont="1" applyFill="1" applyBorder="1" applyAlignment="1">
      <alignment horizontal="right" vertical="center"/>
    </xf>
    <xf numFmtId="184" fontId="9" fillId="3" borderId="2" xfId="6" applyNumberFormat="1" applyFont="1" applyFill="1" applyBorder="1" applyAlignment="1">
      <alignment horizontal="right" vertical="center"/>
    </xf>
    <xf numFmtId="0" fontId="9" fillId="3" borderId="2" xfId="6" applyFont="1" applyFill="1" applyBorder="1" applyAlignment="1">
      <alignment horizontal="right" vertical="center"/>
    </xf>
    <xf numFmtId="49" fontId="9" fillId="3" borderId="15" xfId="6" applyNumberFormat="1" applyFont="1" applyFill="1" applyBorder="1" applyAlignment="1">
      <alignment horizontal="right" vertical="center"/>
    </xf>
    <xf numFmtId="189" fontId="9" fillId="3" borderId="0" xfId="6" applyNumberFormat="1" applyFont="1" applyFill="1" applyBorder="1" applyAlignment="1">
      <alignment horizontal="right" vertical="center"/>
    </xf>
    <xf numFmtId="49" fontId="9" fillId="3" borderId="16" xfId="6" applyNumberFormat="1" applyFont="1" applyFill="1" applyBorder="1" applyAlignment="1">
      <alignment horizontal="right" vertical="center"/>
    </xf>
    <xf numFmtId="0" fontId="9" fillId="3" borderId="16" xfId="6" applyFont="1" applyFill="1" applyBorder="1" applyAlignment="1">
      <alignment horizontal="right" vertical="center"/>
    </xf>
    <xf numFmtId="49" fontId="9" fillId="3" borderId="13" xfId="6" applyNumberFormat="1" applyFont="1" applyFill="1" applyBorder="1" applyAlignment="1">
      <alignment horizontal="right" vertical="center"/>
    </xf>
    <xf numFmtId="185" fontId="9" fillId="3" borderId="16" xfId="6" applyNumberFormat="1" applyFont="1" applyFill="1" applyBorder="1" applyAlignment="1">
      <alignment horizontal="right" vertical="center"/>
    </xf>
    <xf numFmtId="190" fontId="9" fillId="3" borderId="12" xfId="6" applyNumberFormat="1" applyFont="1" applyFill="1" applyBorder="1" applyAlignment="1">
      <alignment horizontal="right" vertical="center"/>
    </xf>
    <xf numFmtId="0" fontId="9" fillId="3" borderId="3" xfId="12" applyFont="1" applyFill="1" applyBorder="1" applyAlignment="1">
      <alignment horizontal="left" vertical="center"/>
    </xf>
    <xf numFmtId="180" fontId="9" fillId="2" borderId="2" xfId="6" applyNumberFormat="1" applyFont="1" applyFill="1" applyBorder="1" applyAlignment="1">
      <alignment horizontal="right"/>
    </xf>
    <xf numFmtId="176" fontId="17" fillId="2" borderId="0" xfId="14" applyNumberFormat="1" applyFont="1" applyFill="1"/>
    <xf numFmtId="9" fontId="17" fillId="0" borderId="0" xfId="13" applyFont="1"/>
    <xf numFmtId="1" fontId="9" fillId="2" borderId="0" xfId="6" applyNumberFormat="1" applyFont="1" applyFill="1" applyAlignment="1">
      <alignment horizontal="right"/>
    </xf>
    <xf numFmtId="181" fontId="9" fillId="2" borderId="0" xfId="6" applyNumberFormat="1" applyFont="1" applyFill="1" applyAlignment="1">
      <alignment horizontal="right"/>
    </xf>
    <xf numFmtId="181" fontId="9" fillId="2" borderId="13" xfId="6" applyNumberFormat="1" applyFont="1" applyFill="1" applyBorder="1" applyAlignment="1">
      <alignment horizontal="right"/>
    </xf>
    <xf numFmtId="181" fontId="9" fillId="2" borderId="12" xfId="6" applyNumberFormat="1" applyFont="1" applyFill="1" applyBorder="1" applyAlignment="1">
      <alignment horizontal="right"/>
    </xf>
    <xf numFmtId="181" fontId="9" fillId="2" borderId="2" xfId="6" applyNumberFormat="1" applyFont="1" applyFill="1" applyBorder="1" applyAlignment="1">
      <alignment horizontal="right"/>
    </xf>
    <xf numFmtId="181" fontId="9" fillId="2" borderId="16" xfId="6" applyNumberFormat="1" applyFont="1" applyFill="1" applyBorder="1" applyAlignment="1">
      <alignment horizontal="right"/>
    </xf>
    <xf numFmtId="183" fontId="9" fillId="0" borderId="0" xfId="6" applyNumberFormat="1" applyFont="1" applyAlignment="1">
      <alignment horizontal="right"/>
    </xf>
    <xf numFmtId="183" fontId="9" fillId="2" borderId="0" xfId="6" applyNumberFormat="1" applyFont="1" applyFill="1" applyAlignment="1">
      <alignment horizontal="right"/>
    </xf>
    <xf numFmtId="183" fontId="9" fillId="2" borderId="12" xfId="6" applyNumberFormat="1" applyFont="1" applyFill="1" applyBorder="1" applyAlignment="1">
      <alignment horizontal="right"/>
    </xf>
    <xf numFmtId="183" fontId="9" fillId="2" borderId="13" xfId="6" applyNumberFormat="1" applyFont="1" applyFill="1" applyBorder="1" applyAlignment="1">
      <alignment horizontal="right"/>
    </xf>
    <xf numFmtId="183" fontId="9" fillId="0" borderId="2" xfId="6" applyNumberFormat="1" applyFont="1" applyBorder="1" applyAlignment="1">
      <alignment horizontal="right"/>
    </xf>
    <xf numFmtId="183" fontId="9" fillId="2" borderId="2" xfId="6" applyNumberFormat="1" applyFont="1" applyFill="1" applyBorder="1" applyAlignment="1">
      <alignment horizontal="right"/>
    </xf>
    <xf numFmtId="183" fontId="9" fillId="2" borderId="16" xfId="6" applyNumberFormat="1" applyFont="1" applyFill="1" applyBorder="1" applyAlignment="1">
      <alignment horizontal="right"/>
    </xf>
    <xf numFmtId="181" fontId="9" fillId="2" borderId="0" xfId="6" applyNumberFormat="1" applyFont="1" applyFill="1" applyAlignment="1"/>
    <xf numFmtId="181" fontId="9" fillId="2" borderId="13" xfId="6" applyNumberFormat="1" applyFont="1" applyFill="1" applyBorder="1" applyAlignment="1"/>
    <xf numFmtId="181" fontId="9" fillId="2" borderId="12" xfId="6" applyNumberFormat="1" applyFont="1" applyFill="1" applyBorder="1" applyAlignment="1"/>
    <xf numFmtId="181" fontId="10" fillId="2" borderId="2" xfId="6" applyNumberFormat="1" applyFont="1" applyFill="1" applyBorder="1" applyAlignment="1"/>
    <xf numFmtId="181" fontId="10" fillId="2" borderId="16" xfId="6" applyNumberFormat="1" applyFont="1" applyFill="1" applyBorder="1" applyAlignment="1"/>
    <xf numFmtId="184" fontId="0" fillId="0" borderId="0" xfId="0" applyNumberFormat="1" applyAlignment="1">
      <alignment horizontal="right"/>
    </xf>
    <xf numFmtId="184" fontId="0" fillId="0" borderId="13" xfId="0" applyNumberFormat="1" applyBorder="1" applyAlignment="1">
      <alignment horizontal="right"/>
    </xf>
    <xf numFmtId="184" fontId="0" fillId="0" borderId="12" xfId="0" applyNumberFormat="1" applyBorder="1" applyAlignment="1">
      <alignment horizontal="right"/>
    </xf>
    <xf numFmtId="184" fontId="9" fillId="0" borderId="12" xfId="12" applyNumberFormat="1" applyFont="1" applyBorder="1" applyAlignment="1">
      <alignment horizontal="right"/>
    </xf>
    <xf numFmtId="184" fontId="2" fillId="0" borderId="0" xfId="0" applyNumberFormat="1" applyFont="1" applyAlignment="1">
      <alignment horizontal="right"/>
    </xf>
    <xf numFmtId="184" fontId="9" fillId="0" borderId="0" xfId="12" applyNumberFormat="1" applyFont="1" applyBorder="1" applyAlignment="1">
      <alignment horizontal="right"/>
    </xf>
    <xf numFmtId="184" fontId="2" fillId="0" borderId="12" xfId="0" applyNumberFormat="1" applyFont="1" applyBorder="1" applyAlignment="1">
      <alignment horizontal="right"/>
    </xf>
    <xf numFmtId="184" fontId="2" fillId="0" borderId="0" xfId="0" applyNumberFormat="1" applyFont="1" applyBorder="1" applyAlignment="1">
      <alignment horizontal="right"/>
    </xf>
    <xf numFmtId="184" fontId="2" fillId="0" borderId="0" xfId="0" applyNumberFormat="1" applyFont="1"/>
    <xf numFmtId="49" fontId="2" fillId="0" borderId="0" xfId="0" applyNumberFormat="1" applyFont="1"/>
    <xf numFmtId="194" fontId="2" fillId="0" borderId="0" xfId="13" applyNumberFormat="1" applyFont="1"/>
    <xf numFmtId="194" fontId="5" fillId="0" borderId="0" xfId="13" applyNumberFormat="1" applyFont="1"/>
    <xf numFmtId="10" fontId="2" fillId="0" borderId="0" xfId="13" applyNumberFormat="1" applyFont="1"/>
    <xf numFmtId="184" fontId="2" fillId="0" borderId="17" xfId="0" applyNumberFormat="1" applyFont="1" applyBorder="1" applyAlignment="1">
      <alignment horizontal="right"/>
    </xf>
    <xf numFmtId="9" fontId="2" fillId="0" borderId="0" xfId="13" applyFont="1"/>
    <xf numFmtId="10" fontId="17" fillId="0" borderId="0" xfId="13" applyNumberFormat="1" applyFont="1"/>
    <xf numFmtId="0" fontId="2" fillId="0" borderId="13" xfId="0" applyFont="1" applyBorder="1" applyAlignment="1">
      <alignment horizontal="center"/>
    </xf>
    <xf numFmtId="0" fontId="2" fillId="0" borderId="12" xfId="0" applyFont="1" applyBorder="1" applyAlignment="1">
      <alignment horizontal="center"/>
    </xf>
    <xf numFmtId="0" fontId="2" fillId="0" borderId="12" xfId="5" applyFont="1" applyBorder="1" applyAlignment="1">
      <alignment horizontal="center" vertical="center" wrapText="1"/>
    </xf>
    <xf numFmtId="194" fontId="8" fillId="0" borderId="0" xfId="13" applyNumberFormat="1" applyFont="1"/>
    <xf numFmtId="194" fontId="17" fillId="2" borderId="0" xfId="13" applyNumberFormat="1" applyFont="1" applyFill="1"/>
    <xf numFmtId="0" fontId="33" fillId="0" borderId="0" xfId="5" applyFont="1">
      <alignment vertical="center" wrapText="1"/>
    </xf>
    <xf numFmtId="0" fontId="11" fillId="0" borderId="0" xfId="5" applyFont="1" applyAlignment="1">
      <alignment vertical="center"/>
    </xf>
    <xf numFmtId="0" fontId="1" fillId="0" borderId="0" xfId="1" applyFont="1" applyAlignment="1">
      <alignment vertical="center" wrapText="1"/>
    </xf>
    <xf numFmtId="0" fontId="3" fillId="0" borderId="0" xfId="2" applyFont="1"/>
    <xf numFmtId="194" fontId="34" fillId="2" borderId="0" xfId="13" applyNumberFormat="1" applyFont="1" applyFill="1"/>
    <xf numFmtId="0" fontId="8" fillId="0" borderId="10" xfId="15" applyBorder="1"/>
    <xf numFmtId="14" fontId="0" fillId="0" borderId="0" xfId="0" applyNumberFormat="1"/>
    <xf numFmtId="0" fontId="36" fillId="0" borderId="0" xfId="0" applyNumberFormat="1" applyFont="1" applyFill="1" applyBorder="1" applyAlignment="1" applyProtection="1"/>
    <xf numFmtId="200" fontId="2" fillId="0" borderId="12" xfId="5" applyNumberFormat="1" applyBorder="1" applyAlignment="1">
      <alignment horizontal="right" wrapText="1"/>
    </xf>
    <xf numFmtId="201" fontId="8" fillId="0" borderId="10" xfId="15" applyNumberFormat="1" applyBorder="1"/>
    <xf numFmtId="0" fontId="26" fillId="0" borderId="2" xfId="6" applyFont="1" applyBorder="1" applyAlignment="1">
      <alignment horizontal="center"/>
    </xf>
    <xf numFmtId="0" fontId="28" fillId="0" borderId="1" xfId="6" applyFont="1" applyBorder="1" applyAlignment="1">
      <alignment horizontal="center" vertical="center"/>
    </xf>
  </cellXfs>
  <cellStyles count="16">
    <cellStyle name="Hyperlink 2" xfId="8" xr:uid="{DEAADCDF-D09A-4D31-BAFD-584292A13DBA}"/>
    <cellStyle name="Hyperlink 2 2" xfId="9" xr:uid="{718F41E4-642F-42FB-8DDA-5EE50C92A65C}"/>
    <cellStyle name="Normal 2" xfId="12" xr:uid="{3F9C9C3E-91A9-4FB1-8F73-170D44484B0B}"/>
    <cellStyle name="Normal 2 2" xfId="6" xr:uid="{4FF81565-FFFD-4815-A0AF-DB77A1DF6839}"/>
    <cellStyle name="Normal 3" xfId="11" xr:uid="{30D16D24-3AD6-4F09-A60C-166C35E5A6FE}"/>
    <cellStyle name="Normal 4" xfId="5" xr:uid="{65E9F626-8E6A-4D39-910D-057D52A7AA53}"/>
    <cellStyle name="Normal_2.1 coal production (ettab04)" xfId="10" xr:uid="{B97277F9-25FC-4E35-AF7A-9931DE5E1A67}"/>
    <cellStyle name="Percent 2" xfId="7" xr:uid="{EA087C74-9924-47BB-9D15-42ADFC0AF39D}"/>
    <cellStyle name="百分比" xfId="13" builtinId="5"/>
    <cellStyle name="标题 1" xfId="1" builtinId="16"/>
    <cellStyle name="标题 2" xfId="2" builtinId="17"/>
    <cellStyle name="标题 3" xfId="3" builtinId="18"/>
    <cellStyle name="常规" xfId="0" builtinId="0"/>
    <cellStyle name="常规 2" xfId="15" xr:uid="{07C7B90E-5678-4678-87F0-534B819DDA7E}"/>
    <cellStyle name="超链接" xfId="4" builtinId="8"/>
    <cellStyle name="千位分隔" xfId="14" builtinId="3"/>
  </cellStyles>
  <dxfs count="102">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84" formatCode="0.0"/>
      <alignment horizontal="right" vertical="bottom" textRotation="0" wrapText="0" indent="0" justifyLastLine="0" shrinkToFit="0" readingOrder="0"/>
    </dxf>
    <dxf>
      <numFmt numFmtId="30" formatCode="@"/>
      <alignment horizontal="right" vertical="center" textRotation="0" wrapText="1" indent="0" justifyLastLine="0" shrinkToFit="0" readingOrder="0"/>
    </dxf>
    <dxf>
      <border outline="0">
        <right style="thin">
          <color indexed="64"/>
        </right>
        <top style="thin">
          <color indexed="64"/>
        </top>
      </border>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177" formatCode="#,##0.000\ "/>
      <alignment horizontal="center" vertical="center" textRotation="0" wrapText="1" indent="0" justifyLastLine="0" shrinkToFit="0" readingOrder="0"/>
    </dxf>
    <dxf>
      <numFmt numFmtId="19" formatCode="yyyy/m/d"/>
    </dxf>
    <dxf>
      <numFmt numFmtId="184" formatCode="0.0"/>
      <alignment horizontal="right" vertical="bottom" textRotation="0" wrapText="0" indent="0" justifyLastLine="0" shrinkToFit="0" readingOrder="0"/>
      <border diagonalUp="0" diagonalDown="0" outline="0">
        <left/>
        <right style="thin">
          <color indexed="64"/>
        </right>
        <top/>
        <bottom/>
      </border>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alignment horizontal="left"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177" formatCode="#,##0.000\ "/>
      <fill>
        <patternFill patternType="none">
          <fgColor indexed="64"/>
          <bgColor indexed="65"/>
        </patternFill>
      </fill>
      <alignment horizontal="center" vertical="center" textRotation="0" wrapText="1" indent="0" justifyLastLine="0" shrinkToFit="0" readingOrder="0"/>
      <protection locked="1" hidden="0"/>
    </dxf>
    <dxf>
      <numFmt numFmtId="184" formatCode="0.0"/>
      <alignment horizontal="right" vertical="bottom" textRotation="0" wrapText="0" indent="0" justifyLastLine="0" shrinkToFit="0" readingOrder="0"/>
      <border diagonalUp="0" diagonalDown="0" outline="0">
        <left/>
        <right style="thin">
          <color indexed="64"/>
        </right>
        <top/>
        <bottom/>
      </border>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dxf>
    <dxf>
      <numFmt numFmtId="184" formatCode="0.0"/>
      <alignment horizontal="right" vertical="bottom" textRotation="0" wrapText="0" indent="0" justifyLastLine="0" shrinkToFit="0" readingOrder="0"/>
      <border outline="0">
        <left style="thin">
          <color indexed="64"/>
        </left>
      </border>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1" formatCode="0.0\ "/>
      <fill>
        <patternFill patternType="solid">
          <fgColor indexed="64"/>
          <bgColor indexed="9"/>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indexed="9"/>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 formatCode="0"/>
      <fill>
        <patternFill patternType="solid">
          <fgColor indexed="64"/>
          <bgColor indexed="9"/>
        </patternFill>
      </fill>
      <alignment horizontal="left" vertical="bottom"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indexed="9"/>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177" formatCode="#,##0.000\ "/>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7" formatCode="0.00\ "/>
      <fill>
        <patternFill patternType="solid">
          <fgColor indexed="64"/>
          <bgColor indexed="9"/>
        </patternFill>
      </fill>
      <alignment horizontal="general"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indexed="9"/>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177" formatCode="#,##0.000\ "/>
      <fill>
        <patternFill patternType="none">
          <fgColor indexed="64"/>
          <bgColor indexed="65"/>
        </patternFill>
      </fill>
      <alignment horizontal="center" vertical="center" textRotation="0" wrapText="1" indent="0" justifyLastLine="0" shrinkToFit="0" readingOrder="0"/>
      <protection locked="1" hidden="0"/>
    </dxf>
    <dxf>
      <font>
        <strike val="0"/>
        <outline val="0"/>
        <shadow val="0"/>
        <u val="none"/>
        <vertAlign val="baseline"/>
        <sz val="12"/>
        <color rgb="FFFF0000"/>
        <name val="Calibri"/>
        <family val="2"/>
        <scheme val="minor"/>
      </font>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13</xdr:col>
      <xdr:colOff>20924</xdr:colOff>
      <xdr:row>14</xdr:row>
      <xdr:rowOff>0</xdr:rowOff>
    </xdr:from>
    <xdr:to>
      <xdr:col>17</xdr:col>
      <xdr:colOff>0</xdr:colOff>
      <xdr:row>14</xdr:row>
      <xdr:rowOff>0</xdr:rowOff>
    </xdr:to>
    <xdr:sp macro="" textlink="">
      <xdr:nvSpPr>
        <xdr:cNvPr id="2" name="Text 7">
          <a:extLst>
            <a:ext uri="{FF2B5EF4-FFF2-40B4-BE49-F238E27FC236}">
              <a16:creationId xmlns:a16="http://schemas.microsoft.com/office/drawing/2014/main" id="{F22CD5DC-DCE3-48DA-AE64-B50BA12FCF6A}"/>
            </a:ext>
          </a:extLst>
        </xdr:cNvPr>
        <xdr:cNvSpPr txBox="1">
          <a:spLocks noChangeArrowheads="1"/>
        </xdr:cNvSpPr>
      </xdr:nvSpPr>
      <xdr:spPr bwMode="auto">
        <a:xfrm>
          <a:off x="11694764" y="3021330"/>
          <a:ext cx="2962125" cy="0"/>
        </a:xfrm>
        <a:prstGeom prst="rect">
          <a:avLst/>
        </a:prstGeom>
        <a:pattFill prst="pct25">
          <a:fgClr>
            <a:srgbClr val="000000"/>
          </a:fgClr>
          <a:bgClr>
            <a:srgbClr val="FFFFFF"/>
          </a:bgClr>
        </a:pattFill>
        <a:ln w="1">
          <a:noFill/>
          <a:miter lim="800000"/>
          <a:headEnd/>
          <a:tailEnd/>
        </a:ln>
      </xdr:spPr>
      <xdr:txBody>
        <a:bodyPr vertOverflow="clip" wrap="square" lIns="27432" tIns="18288" rIns="0" bIns="0" anchor="t" upright="1"/>
        <a:lstStyle/>
        <a:p>
          <a:pPr algn="l" rtl="0">
            <a:defRPr sz="1000"/>
          </a:pPr>
          <a:r>
            <a:rPr lang="en-GB" sz="800" b="0" i="1" strike="noStrike">
              <a:solidFill>
                <a:srgbClr val="000000"/>
              </a:solidFill>
              <a:latin typeface="MS Sans Serif"/>
            </a:rPr>
            <a:t>Million tonnes of oil equivalent</a:t>
          </a:r>
          <a:endParaRPr lang="en-GB" sz="1000" b="0" i="1" strike="noStrike">
            <a:solidFill>
              <a:srgbClr val="000000"/>
            </a:solidFill>
            <a:latin typeface="MS Sans Serif"/>
          </a:endParaRPr>
        </a:p>
        <a:p>
          <a:pPr algn="l" rtl="0">
            <a:defRPr sz="1000"/>
          </a:pPr>
          <a:endParaRPr lang="en-GB" sz="1000" b="0" i="1" strike="noStrike">
            <a:solidFill>
              <a:srgbClr val="000000"/>
            </a:solidFill>
            <a:latin typeface="MS Sans Serif"/>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26</xdr:row>
      <xdr:rowOff>0</xdr:rowOff>
    </xdr:from>
    <xdr:to>
      <xdr:col>4</xdr:col>
      <xdr:colOff>0</xdr:colOff>
      <xdr:row>26</xdr:row>
      <xdr:rowOff>0</xdr:rowOff>
    </xdr:to>
    <xdr:sp macro="" textlink="">
      <xdr:nvSpPr>
        <xdr:cNvPr id="3" name="Text Box 5">
          <a:extLst>
            <a:ext uri="{FF2B5EF4-FFF2-40B4-BE49-F238E27FC236}">
              <a16:creationId xmlns:a16="http://schemas.microsoft.com/office/drawing/2014/main" id="{1185984B-E8CD-4BAF-8EF2-B0279090BD5B}"/>
            </a:ext>
          </a:extLst>
        </xdr:cNvPr>
        <xdr:cNvSpPr txBox="1">
          <a:spLocks noChangeArrowheads="1"/>
        </xdr:cNvSpPr>
      </xdr:nvSpPr>
      <xdr:spPr bwMode="auto">
        <a:xfrm>
          <a:off x="1897380" y="5383530"/>
          <a:ext cx="0"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GB" sz="1000" b="0" i="0" strike="noStrike">
              <a:solidFill>
                <a:srgbClr val="000000"/>
              </a:solidFill>
              <a:latin typeface="Arial"/>
              <a:cs typeface="Arial"/>
            </a:rPr>
            <a:t>16</a:t>
          </a:r>
        </a:p>
        <a:p>
          <a:pPr algn="l" rtl="0">
            <a:defRPr sz="1000"/>
          </a:pPr>
          <a:endParaRPr lang="en-GB" sz="1000" b="0" i="0" strike="noStrike">
            <a:solidFill>
              <a:srgbClr val="000000"/>
            </a:solidFill>
            <a:latin typeface="Arial"/>
            <a:cs typeface="Arial"/>
          </a:endParaRPr>
        </a:p>
      </xdr:txBody>
    </xdr:sp>
    <xdr:clientData/>
  </xdr:twoCellAnchor>
  <xdr:twoCellAnchor>
    <xdr:from>
      <xdr:col>0</xdr:col>
      <xdr:colOff>0</xdr:colOff>
      <xdr:row>0</xdr:row>
      <xdr:rowOff>2447</xdr:rowOff>
    </xdr:from>
    <xdr:to>
      <xdr:col>0</xdr:col>
      <xdr:colOff>0</xdr:colOff>
      <xdr:row>4</xdr:row>
      <xdr:rowOff>0</xdr:rowOff>
    </xdr:to>
    <xdr:sp macro="" textlink="">
      <xdr:nvSpPr>
        <xdr:cNvPr id="4" name="Text Box 12">
          <a:extLst>
            <a:ext uri="{FF2B5EF4-FFF2-40B4-BE49-F238E27FC236}">
              <a16:creationId xmlns:a16="http://schemas.microsoft.com/office/drawing/2014/main" id="{2468CFC0-93D2-4BA1-A9CE-EF94021608A4}"/>
            </a:ext>
          </a:extLst>
        </xdr:cNvPr>
        <xdr:cNvSpPr txBox="1">
          <a:spLocks noChangeArrowheads="1"/>
        </xdr:cNvSpPr>
      </xdr:nvSpPr>
      <xdr:spPr bwMode="auto">
        <a:xfrm flipV="1">
          <a:off x="0" y="2447"/>
          <a:ext cx="0" cy="1062767"/>
        </a:xfrm>
        <a:prstGeom prst="rect">
          <a:avLst/>
        </a:prstGeom>
        <a:solidFill>
          <a:srgbClr val="FFFFFF"/>
        </a:solidFill>
        <a:ln w="9525">
          <a:noFill/>
          <a:miter lim="800000"/>
          <a:headEnd/>
          <a:tailEnd/>
        </a:ln>
      </xdr:spPr>
      <xdr:txBody>
        <a:bodyPr vertOverflow="clip" vert="vert" wrap="square" lIns="27432" tIns="22860" rIns="0" bIns="22860" anchor="b" upright="1"/>
        <a:lstStyle/>
        <a:p>
          <a:pPr algn="ctr" rtl="0">
            <a:defRPr sz="1000"/>
          </a:pPr>
          <a:r>
            <a:rPr lang="en-GB" sz="1000" b="0" i="0" strike="noStrike">
              <a:solidFill>
                <a:srgbClr val="000000"/>
              </a:solidFill>
              <a:latin typeface="Arial"/>
              <a:cs typeface="Arial"/>
            </a:rPr>
            <a:t>September 2014</a:t>
          </a:r>
        </a:p>
      </xdr:txBody>
    </xdr:sp>
    <xdr:clientData/>
  </xdr:twoCellAnchor>
  <xdr:twoCellAnchor>
    <xdr:from>
      <xdr:col>0</xdr:col>
      <xdr:colOff>0</xdr:colOff>
      <xdr:row>0</xdr:row>
      <xdr:rowOff>0</xdr:rowOff>
    </xdr:from>
    <xdr:to>
      <xdr:col>0</xdr:col>
      <xdr:colOff>0</xdr:colOff>
      <xdr:row>4</xdr:row>
      <xdr:rowOff>0</xdr:rowOff>
    </xdr:to>
    <xdr:sp macro="" textlink="">
      <xdr:nvSpPr>
        <xdr:cNvPr id="5" name="TextBox 4">
          <a:extLst>
            <a:ext uri="{FF2B5EF4-FFF2-40B4-BE49-F238E27FC236}">
              <a16:creationId xmlns:a16="http://schemas.microsoft.com/office/drawing/2014/main" id="{BEB58CF7-ED9F-4ABB-823A-C7D0CA58382B}"/>
            </a:ext>
          </a:extLst>
        </xdr:cNvPr>
        <xdr:cNvSpPr txBox="1"/>
      </xdr:nvSpPr>
      <xdr:spPr>
        <a:xfrm>
          <a:off x="0" y="0"/>
          <a:ext cx="0" cy="1102748"/>
        </a:xfrm>
        <a:prstGeom prst="rect">
          <a:avLst/>
        </a:prstGeom>
        <a:solidFill>
          <a:schemeClr val="bg1"/>
        </a:solidFill>
        <a:ln w="0" cmpd="sng">
          <a:noFill/>
        </a:ln>
      </xdr:spPr>
      <xdr:style>
        <a:lnRef idx="0">
          <a:scrgbClr r="0" g="0" b="0"/>
        </a:lnRef>
        <a:fillRef idx="0">
          <a:scrgbClr r="0" g="0" b="0"/>
        </a:fillRef>
        <a:effectRef idx="0">
          <a:scrgbClr r="0" g="0" b="0"/>
        </a:effectRef>
        <a:fontRef idx="minor">
          <a:schemeClr val="dk1"/>
        </a:fontRef>
      </xdr:style>
      <xdr:txBody>
        <a:bodyPr vert="vert" wrap="square"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en-GB" sz="1100" b="0" i="0">
              <a:solidFill>
                <a:schemeClr val="dk1"/>
              </a:solidFill>
              <a:latin typeface="Arial" pitchFamily="34" charset="0"/>
              <a:ea typeface="+mn-ea"/>
              <a:cs typeface="Arial" pitchFamily="34" charset="0"/>
            </a:rPr>
            <a:t> September 2015</a:t>
          </a:r>
          <a:endParaRPr lang="en-GB" sz="1000" baseline="0">
            <a:latin typeface="Arial" pitchFamily="34" charset="0"/>
            <a:cs typeface="Arial" pitchFamily="34" charset="0"/>
          </a:endParaRP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B546F16-9C85-457B-915D-D17D72054D93}" autoFormatId="16" applyNumberFormats="0" applyBorderFormats="0" applyFontFormats="0" applyPatternFormats="0" applyAlignmentFormats="0" applyWidthHeightFormats="0">
  <queryTableRefresh nextId="18">
    <queryTableFields count="17">
      <queryTableField id="1" name="Month" tableColumnId="1"/>
      <queryTableField id="2" name="Unadjusted total [note 1]" tableColumnId="2"/>
      <queryTableField id="3" name="Coal [note 2]" tableColumnId="3"/>
      <queryTableField id="4" name="Petroleum [note 3]" tableColumnId="4"/>
      <queryTableField id="5" name="Natural gas [note 4]" tableColumnId="5"/>
      <queryTableField id="6" name="Bioenergy &amp; waste [note 5 ] [note 6] [note 7]" tableColumnId="6"/>
      <queryTableField id="7" name="Primary electricity - nuclear" tableColumnId="7"/>
      <queryTableField id="8" name="Primary electricity - wind, solar and hydro [note 8]" tableColumnId="8"/>
      <queryTableField id="9" name="Primary electricity - net imports" tableColumnId="9"/>
      <queryTableField id="10" name="Seasonally adjusted and temperature corrected (annualised rates) total [note 9] [note 10]" tableColumnId="10"/>
      <queryTableField id="11" name="Coal" tableColumnId="11"/>
      <queryTableField id="12" name="Petroleum" tableColumnId="12"/>
      <queryTableField id="13" name="Natural gas" tableColumnId="13"/>
      <queryTableField id="14" name="Bioenergy &amp; waste" tableColumnId="14"/>
      <queryTableField id="15" name="Primary electricity: nuclear" tableColumnId="15"/>
      <queryTableField id="16" name="Primary electricity: wind, solar and hydro" tableColumnId="16"/>
      <queryTableField id="17" name="Primary electricity: net imports" tableColumnId="17"/>
    </queryTableFields>
  </queryTableRefresh>
</queryTable>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B9EE3B-3D35-4615-B9E6-33CE26540760}" name="Contents4" displayName="Contents4" ref="A4:B13" totalsRowShown="0" dataDxfId="101">
  <tableColumns count="2">
    <tableColumn id="1" xr3:uid="{2954E8F3-B728-4D04-8E72-A902FE2F07CC}" name="Worksheet description" dataDxfId="100" dataCellStyle="Normal 4"/>
    <tableColumn id="2" xr3:uid="{8F30A9AF-7F94-4117-88C4-D4CC8AADB798}" name="Link" dataDxfId="9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A5DA253-4BFB-4085-9050-DE01B796ACDC}" name="Notes5" displayName="Notes5" ref="A4:B16" totalsRowShown="0">
  <tableColumns count="2">
    <tableColumn id="1" xr3:uid="{35B6A5B5-5E37-4982-8EB7-5D55EA73BEDA}" name="Note " dataCellStyle="Normal 4"/>
    <tableColumn id="2" xr3:uid="{6B82083C-1E85-48FE-9124-BB6C3BCBA85B}" name="Description" dataDxfId="98"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DD94589-DAA3-434B-A6E1-99FA3F6D2EC5}" name="Table1.2_Inland_energy_consumption_primary_fuel_input_basis_monthly_table_million_tonnes_of_oil_equivalent" displayName="Table1.2_Inland_energy_consumption_primary_fuel_input_basis_monthly_table_million_tonnes_of_oil_equivalent" ref="A4:Q22" totalsRowShown="0" headerRowDxfId="97" dataDxfId="95" headerRowBorderDxfId="96" tableBorderDxfId="94" dataCellStyle="Normal 2 2">
  <autoFilter ref="A4:Q22" xr:uid="{ADD94589-DAA3-434B-A6E1-99FA3F6D2EC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76F4FEAE-0251-4FD5-B14F-68021AE799E4}" name="Column1"/>
    <tableColumn id="2" xr3:uid="{98A5B273-E447-42B7-824E-ECD9CF762571}" name="Unadjusted total [note 1]" dataDxfId="93" dataCellStyle="Normal 2 2"/>
    <tableColumn id="3" xr3:uid="{252E176B-CECB-4659-8CD5-229AD776B9BC}" name="Coal [note 2]" dataDxfId="92" dataCellStyle="Normal 2 2"/>
    <tableColumn id="4" xr3:uid="{5B47DAC8-5329-4CF9-8BDC-C50097245327}" name="Petroleum [note 3]" dataDxfId="91" dataCellStyle="Normal 2 2"/>
    <tableColumn id="5" xr3:uid="{4F255A6F-FFBA-4266-8D75-9AD6FEB26775}" name="Natural gas [note 4]" dataDxfId="90" dataCellStyle="Normal 2 2"/>
    <tableColumn id="6" xr3:uid="{16E62E54-B64B-4A02-8558-2F14A39C59C9}" name="Bioenergy &amp; waste [note 5 ] [note 6] [note 7]" dataDxfId="89" dataCellStyle="Normal 2 2"/>
    <tableColumn id="7" xr3:uid="{877D485E-E438-44A9-A2E7-EC58777EB762}" name="Primary electricity - nuclear" dataDxfId="88" dataCellStyle="Normal 2 2"/>
    <tableColumn id="8" xr3:uid="{18ED83BB-2956-439F-9070-58E00266BCEA}" name="Primary electricity - wind, solar and hydro [note 8]" dataDxfId="87" dataCellStyle="Normal 2 2"/>
    <tableColumn id="9" xr3:uid="{2A448240-87BA-4F96-9786-7C9CFF2060BC}" name="Primary electricity - net imports" dataDxfId="86" dataCellStyle="Normal 2 2"/>
    <tableColumn id="10" xr3:uid="{23BF5D44-2DA6-4221-A3CB-231275AFFEF8}" name="Seasonally adjusted and temperature corrected (annualised rates) total [note 9] [note 10]" dataDxfId="85" dataCellStyle="Normal 2 2"/>
    <tableColumn id="11" xr3:uid="{A227F05E-2DCA-4EF6-BAAF-6D6F88736348}" name="Coal"/>
    <tableColumn id="12" xr3:uid="{23B6429D-62A9-4795-8CC8-95302652E228}" name="Petroleum" dataDxfId="84" dataCellStyle="Normal 2 2"/>
    <tableColumn id="13" xr3:uid="{901852A4-6CBF-4AE6-B689-BE4BFAF66A58}" name="Natural gas" dataDxfId="83" dataCellStyle="Normal 2 2"/>
    <tableColumn id="14" xr3:uid="{2AB15DE0-2AD0-4067-901A-345132E1A1BA}" name="Bioenergy &amp; waste" dataDxfId="82" dataCellStyle="Normal 2 2"/>
    <tableColumn id="15" xr3:uid="{2A3F5D3D-7D0F-433D-B231-C993DF40CF41}" name="Primary electricity: nuclear" dataDxfId="81" dataCellStyle="Normal 2 2"/>
    <tableColumn id="16" xr3:uid="{E385E2E3-4860-4EB9-8848-9204E72AD97A}" name="Primary electricity: wind, solar and hydro" dataDxfId="80" dataCellStyle="Normal 2 2"/>
    <tableColumn id="17" xr3:uid="{8B6D20CA-9E42-4B44-B499-280DEBA8D159}" name="Primary electricity: net imports" dataDxfId="79" dataCellStyle="Normal 2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FFCC0D-9F12-45E7-9BA5-0D08253A67A6}" name="Table1.2_Inland_energy_consumption_primary_fuel_input_basis_quarterly_table_million_tonnes_of_oil_equivalent" displayName="Table1.2_Inland_energy_consumption_primary_fuel_input_basis_quarterly_table_million_tonnes_of_oil_equivalent" ref="A4:Q16" totalsRowShown="0" headerRowDxfId="78" dataDxfId="76" headerRowBorderDxfId="77" tableBorderDxfId="75" dataCellStyle="Normal 2 2">
  <autoFilter ref="A4:Q16" xr:uid="{9AFFCC0D-9F12-45E7-9BA5-0D08253A67A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6E0A1F32-BBBE-44E9-8EC3-50253B00EFF5}" name="Column1" dataDxfId="74" dataCellStyle="Normal 2 2"/>
    <tableColumn id="2" xr3:uid="{CB7390B8-0A56-4FAA-9B77-6070A6A14A6F}" name="Unadjusted total [note 1]" dataDxfId="73" dataCellStyle="Normal 2 2"/>
    <tableColumn id="3" xr3:uid="{6662DB06-2B98-48F1-956F-A6F731886308}" name="Coal [note 2]" dataDxfId="72" dataCellStyle="Normal 2 2"/>
    <tableColumn id="4" xr3:uid="{E3979CF9-5D5A-476E-8AFF-32766E9319F6}" name="Petroleum [note 3]" dataDxfId="71" dataCellStyle="Normal 2 2"/>
    <tableColumn id="5" xr3:uid="{90D06EA3-D1B2-474C-8837-B066F4C6A1BD}" name="Natural gas [note 4]" dataDxfId="70" dataCellStyle="Normal 2 2"/>
    <tableColumn id="6" xr3:uid="{9E4CD7FF-AFD3-4960-B3BB-2B41C8A98AE3}" name="Bioenergy &amp; waste [note 5 ] [note 6] [note 7]" dataDxfId="69" dataCellStyle="Normal 2 2"/>
    <tableColumn id="7" xr3:uid="{E64CD60E-76C6-40F0-BB0C-9F201B295976}" name="Primary electricity - nuclear" dataDxfId="68" dataCellStyle="Normal 2 2"/>
    <tableColumn id="8" xr3:uid="{B5E34E92-C9F0-44CE-AA2A-0B4F9100632D}" name="Primary electricity - wind, solar and hydro [note 8]" dataDxfId="67" dataCellStyle="Normal 2 2"/>
    <tableColumn id="9" xr3:uid="{4F08D84C-B4DE-44C3-9CFD-D7100D33D861}" name="Primary electricity - net imports" dataDxfId="66" dataCellStyle="Normal 2 2"/>
    <tableColumn id="10" xr3:uid="{1F8C5554-BFE1-45F0-9319-F6F669132C1F}" name="Seasonally adjusted and temperature corrected (annualised rates) total [note 9] [note 10]" dataDxfId="65" dataCellStyle="Normal 2 2"/>
    <tableColumn id="11" xr3:uid="{827416BC-86A8-4BAD-8B6E-E9EEBC7A1FCD}" name="Coal" dataDxfId="64" dataCellStyle="Normal 2 2"/>
    <tableColumn id="12" xr3:uid="{AA514F6F-243D-4CAF-87DA-1C99871F9A7B}" name="Petroleum" dataDxfId="63" dataCellStyle="Normal 2 2"/>
    <tableColumn id="13" xr3:uid="{04B8CD34-9F69-4BB2-A465-1D856AD13DC1}" name="Natural gas" dataDxfId="62" dataCellStyle="Normal 2 2"/>
    <tableColumn id="14" xr3:uid="{C242F2A1-E4E8-44AB-8EAD-7F0FE7808E05}" name="Bioenergy &amp; waste" dataDxfId="61" dataCellStyle="Normal 2 2"/>
    <tableColumn id="15" xr3:uid="{A1BC4420-0821-4664-8E04-3700CE0C0C35}" name="Primary electricity: nuclear" dataDxfId="60" dataCellStyle="Normal 2 2"/>
    <tableColumn id="16" xr3:uid="{0384485D-3D0C-4280-BE86-AC2EB413C11F}" name="Primary electricity: wind, solar and hydro" dataDxfId="59" dataCellStyle="Normal 2 2"/>
    <tableColumn id="17" xr3:uid="{9BDC48A0-2CE2-428B-B6CC-90EA676334F2}" name="Primary electricity: net imports" dataDxfId="58" dataCellStyle="Normal 2 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A73E889-20EF-40DD-91B4-A1FAB398EB72}" name="Table7" displayName="Table7" ref="A5:Q32" totalsRowShown="0">
  <autoFilter ref="A5:Q32" xr:uid="{0A73E889-20EF-40DD-91B4-A1FAB398EB7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16DE4071-F444-416C-8D19-2C5DDBAD11F6}" name="Year" dataDxfId="57"/>
    <tableColumn id="2" xr3:uid="{5278D2C6-0729-4D43-BF7C-2129F56F57A5}" name="Unadjusted total [note 1]" dataDxfId="56">
      <calculatedColumnFormula>SUM(C6:I6)</calculatedColumnFormula>
    </tableColumn>
    <tableColumn id="3" xr3:uid="{220BA444-B765-455A-8FEC-E8FC17FFF7C6}" name="Coal [note 2]" dataDxfId="55"/>
    <tableColumn id="4" xr3:uid="{C6B3F6D3-2ED8-4FDE-8920-F1CB64AB81FA}" name="Petroleum [note 3]" dataDxfId="54"/>
    <tableColumn id="5" xr3:uid="{CC721B72-32AA-4287-BC62-D80F9F6CCE85}" name="Natural gas [note 4]" dataDxfId="53"/>
    <tableColumn id="6" xr3:uid="{5F2BD00F-0EE2-4364-96EC-4A5B9E610EE0}" name="Bioenergy &amp; waste [note 5 ] [note 6] [note 7]" dataDxfId="52"/>
    <tableColumn id="7" xr3:uid="{9E9951FC-B60F-4B2A-B27E-C1D21CC28E3E}" name="Primary electricity - nuclear" dataDxfId="51"/>
    <tableColumn id="8" xr3:uid="{88636D45-FD2B-422D-9DAF-13B11C0111C3}" name="Primary electricity - wind, solar and hydro [note 8]" dataDxfId="50"/>
    <tableColumn id="9" xr3:uid="{E2530E25-0CBD-4736-9EF5-3B7BA370F094}" name="Primary electricity - net imports" dataDxfId="49"/>
    <tableColumn id="10" xr3:uid="{D10BE44A-3E85-4FC9-B74D-53ECE9BAB7A1}" name="Seasonally adjusted and temperature corrected (annualised rates) total [note 9] [note 10]" dataDxfId="48">
      <calculatedColumnFormula>SUM(K6:Q6)</calculatedColumnFormula>
    </tableColumn>
    <tableColumn id="11" xr3:uid="{CB04D5FA-2C01-4064-BA23-54F8639B20AF}" name="Coal" dataDxfId="47"/>
    <tableColumn id="12" xr3:uid="{05125579-041E-4977-84BF-8C424AECD2D2}" name="Petroleum" dataDxfId="46"/>
    <tableColumn id="13" xr3:uid="{83F7D8A0-B295-47AF-AC1A-3369354F28C9}" name="Natural gas" dataDxfId="45"/>
    <tableColumn id="14" xr3:uid="{1A52AA7B-0E8C-4CB3-ACBF-A4701D181CEF}" name="Bioenergy &amp; waste" dataDxfId="44"/>
    <tableColumn id="15" xr3:uid="{7F7DB29A-3101-4726-A353-C8FB82BCF3E6}" name="Primary electricity: nuclear" dataDxfId="43"/>
    <tableColumn id="16" xr3:uid="{D78D103B-5FE2-474F-8560-A7AD04614CEB}" name="Primary electricity: wind, solar and hydro" dataDxfId="42"/>
    <tableColumn id="17" xr3:uid="{0FFC0B5E-C32D-4A47-AD20-EBE808438FB8}" name="Primary electricity: net imports" dataDxfId="4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2F5BB9-C16E-499B-ABBD-C06B5FDCF2C3}" name="Table1.2_Inland_energy_consumption_primary_fuel_input_basis_quarterly_data_million_tonnes_of_oil_equivalent" displayName="Table1.2_Inland_energy_consumption_primary_fuel_input_basis_quarterly_data_million_tonnes_of_oil_equivalent" ref="A6:Q114" totalsRowShown="0" headerRowDxfId="40" headerRowBorderDxfId="39">
  <autoFilter ref="A6:Q114" xr:uid="{D42F5BB9-C16E-499B-ABBD-C06B5FDCF2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C32F4969-B935-4CC9-A7C9-D163909E1F00}" name="Quarter" dataDxfId="38" dataCellStyle="Normal 4"/>
    <tableColumn id="2" xr3:uid="{1145F4F5-1046-416E-A0FC-7BCE386766E3}" name="Unadjusted total [note 1]" dataDxfId="37"/>
    <tableColumn id="3" xr3:uid="{E3C45FAA-5245-4839-B45C-9FE83008441F}" name="Coal [note 2]" dataDxfId="36"/>
    <tableColumn id="4" xr3:uid="{E8AA62E9-171C-4757-846D-F3651F361C28}" name="Petroleum [note 3]" dataDxfId="35"/>
    <tableColumn id="5" xr3:uid="{8E278E09-2F1C-4DF0-B8BB-5FDE3D606744}" name="Natural gas [note 4]" dataDxfId="34"/>
    <tableColumn id="6" xr3:uid="{1064B7AC-7615-4180-9B51-52DDB0E9E750}" name="Bioenergy &amp; waste [note 5 ] [note 6] [note 7]" dataDxfId="33"/>
    <tableColumn id="7" xr3:uid="{0124BACF-B1FC-4F03-9D9F-B640765D5567}" name="Primary electricity - nuclear" dataDxfId="32"/>
    <tableColumn id="8" xr3:uid="{7E4B2DAF-5647-475C-BA79-7050B5F2B150}" name="Primary electricity - wind, solar and hydro [note 8]" dataDxfId="31"/>
    <tableColumn id="9" xr3:uid="{11392418-0B77-42D0-B5E6-C207D70AEE97}" name="Primary electricity - net imports" dataDxfId="30"/>
    <tableColumn id="10" xr3:uid="{B76AEB10-20C5-4433-9F69-5460AFB9E4AA}" name="Seasonally adjusted and temperature corrected (annualised rates) total [note 9] [note 10]" dataDxfId="29">
      <calculatedColumnFormula>SUM(K7:Q7)</calculatedColumnFormula>
    </tableColumn>
    <tableColumn id="11" xr3:uid="{24218CCB-C98B-44A1-A862-C18F0C198DBD}" name="Coal" dataDxfId="28"/>
    <tableColumn id="12" xr3:uid="{DCF93169-79C0-495A-942A-7EDF9A5215CD}" name="Petroleum" dataDxfId="27"/>
    <tableColumn id="13" xr3:uid="{7B7C6FFF-96BD-4A1C-B623-3F7062EE4E96}" name="Natural gas" dataDxfId="26"/>
    <tableColumn id="14" xr3:uid="{5C0F93D9-9809-45D1-8855-91024CBB0EA2}" name="Bioenergy &amp; waste" dataDxfId="25"/>
    <tableColumn id="15" xr3:uid="{8E608126-2734-4D66-AA09-642C7D76F76B}" name="Primary electricity: nuclear" dataDxfId="24"/>
    <tableColumn id="16" xr3:uid="{CB8CD092-9E37-4467-A7FE-C9BFF0089528}" name="Primary electricity: wind, solar and hydro" dataDxfId="23"/>
    <tableColumn id="17" xr3:uid="{6CE73C7D-EF63-459B-9CEF-880F78E428DA}" name="Primary electricity: net imports" dataDxfId="2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3B8A18-924B-4092-8A90-E21CA9EEE3AA}" name="Table1_2_Inland_energy_consumption_primary_fuel_input_basis_monthly_data_million" displayName="Table1_2_Inland_energy_consumption_primary_fuel_input_basis_monthly_data_million" ref="A1:Q325" tableType="queryTable" totalsRowShown="0">
  <autoFilter ref="A1:Q325" xr:uid="{CD3B8A18-924B-4092-8A90-E21CA9EEE3AA}"/>
  <tableColumns count="17">
    <tableColumn id="1" xr3:uid="{6307E394-A181-4EC8-84B3-E14689AF3F95}" uniqueName="1" name="Month" queryTableFieldId="1" dataDxfId="21"/>
    <tableColumn id="2" xr3:uid="{0D2F3C8B-CDAB-4199-B4D5-5ACE9A578DC5}" uniqueName="2" name="Unadjusted total [note 1]" queryTableFieldId="2"/>
    <tableColumn id="3" xr3:uid="{634E496C-DC7F-4AE1-B5A2-93C4B28EF429}" uniqueName="3" name="Coal [note 2]" queryTableFieldId="3"/>
    <tableColumn id="4" xr3:uid="{06182D35-1032-4314-9D3A-9950D58921DC}" uniqueName="4" name="Petroleum [note 3]" queryTableFieldId="4"/>
    <tableColumn id="5" xr3:uid="{D3ACCF60-5BF1-49AE-BCD7-7BDA9A4DCB1C}" uniqueName="5" name="Natural gas [note 4]" queryTableFieldId="5"/>
    <tableColumn id="6" xr3:uid="{7B201BBF-B5BC-4980-A2AF-E802B3B4AB9B}" uniqueName="6" name="Bioenergy &amp; waste [note 5 ] [note 6] [note 7]" queryTableFieldId="6"/>
    <tableColumn id="7" xr3:uid="{F5CE6106-9829-4DE3-B65A-FF43FE226699}" uniqueName="7" name="Primary electricity - nuclear" queryTableFieldId="7"/>
    <tableColumn id="8" xr3:uid="{072C0663-327E-49AE-96A9-A59FEC48EC2A}" uniqueName="8" name="Primary electricity - wind, solar and hydro [note 8]" queryTableFieldId="8"/>
    <tableColumn id="9" xr3:uid="{FA58F344-7BC7-496F-9EF8-88F7FBE5B9AF}" uniqueName="9" name="Primary electricity - net imports" queryTableFieldId="9"/>
    <tableColumn id="10" xr3:uid="{A05C1C22-661D-4BA5-A01E-8AF85E6BF497}" uniqueName="10" name="Seasonally adjusted and temperature corrected (annualised rates) total [note 9] [note 10]" queryTableFieldId="10"/>
    <tableColumn id="11" xr3:uid="{2B4FDC32-EFBF-4517-8F30-05B4EE732DDA}" uniqueName="11" name="Coal" queryTableFieldId="11"/>
    <tableColumn id="12" xr3:uid="{4F6FAB31-BC21-4059-BE9B-67E315BFBF8D}" uniqueName="12" name="Petroleum" queryTableFieldId="12"/>
    <tableColumn id="13" xr3:uid="{89812EB3-90B7-45A9-9AB5-B474457BEE3B}" uniqueName="13" name="Natural gas" queryTableFieldId="13"/>
    <tableColumn id="14" xr3:uid="{60C824B6-D326-4B5B-A4DC-D8DE6B21C1C0}" uniqueName="14" name="Bioenergy &amp; waste" queryTableFieldId="14"/>
    <tableColumn id="15" xr3:uid="{9CF91CAE-08F3-4D07-B67E-46CDDB40C1F4}" uniqueName="15" name="Primary electricity: nuclear" queryTableFieldId="15"/>
    <tableColumn id="16" xr3:uid="{D4F85159-6A23-4104-9E7A-25543960F387}" uniqueName="16" name="Primary electricity: wind, solar and hydro" queryTableFieldId="16"/>
    <tableColumn id="17" xr3:uid="{A7B247D3-CBC1-4098-8310-4B328D7B78BB}" uniqueName="17" name="Primary electricity: net imports" queryTableFieldId="1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6DE1D1-2CB3-4C90-A8E1-46F946121892}" name="Table1.2_Inland_energy_consumption_primary_fuel_input_basis_monthly_data_million_tonnes_of_oil_equivalent" displayName="Table1.2_Inland_energy_consumption_primary_fuel_input_basis_monthly_data_million_tonnes_of_oil_equivalent" ref="A6:Q330" totalsRowShown="0" headerRowDxfId="20" dataDxfId="18" headerRowBorderDxfId="19" tableBorderDxfId="17" headerRowCellStyle="Normal 2">
  <autoFilter ref="A6:Q330" xr:uid="{DE6DE1D1-2CB3-4C90-A8E1-46F94612189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0EA90DA7-7B6D-4F63-A6F0-10648E4EF2C0}" name="Month" dataDxfId="16" dataCellStyle="Normal 4"/>
    <tableColumn id="2" xr3:uid="{E70D3B72-0492-4C0D-BA23-FCDF60938152}" name="Unadjusted total [note 1]" dataDxfId="15">
      <calculatedColumnFormula>SUM(C7:I7)</calculatedColumnFormula>
    </tableColumn>
    <tableColumn id="3" xr3:uid="{4727B1F8-E3FD-43E4-B15E-64AE215F275E}" name="Coal [note 2]" dataDxfId="14"/>
    <tableColumn id="4" xr3:uid="{9890BC5F-7623-44A2-BEB2-4E7EB440C90C}" name="Petroleum [note 3]" dataDxfId="13"/>
    <tableColumn id="5" xr3:uid="{1E8EC784-FA1D-4464-AF6F-2034C754B3D3}" name="Natural gas [note 4]" dataDxfId="12"/>
    <tableColumn id="6" xr3:uid="{B6705DDF-9E0D-46CD-8BC5-B6FE4B9FA298}" name="Bioenergy &amp; waste [note 5 ] [note 6] [note 7]" dataDxfId="11"/>
    <tableColumn id="7" xr3:uid="{831903BF-A99B-42AE-A1CD-9083440994AA}" name="Primary electricity - nuclear" dataDxfId="10"/>
    <tableColumn id="8" xr3:uid="{D6796037-F873-4ADF-BEC1-78723CCD1E99}" name="Primary electricity - wind, solar and hydro [note 8]" dataDxfId="9"/>
    <tableColumn id="9" xr3:uid="{BC707C17-EBD5-4E09-AEFF-4396C487CF57}" name="Primary electricity - net imports" dataDxfId="8"/>
    <tableColumn id="10" xr3:uid="{36FD95EC-CD8B-49BD-82FE-A4FFE04AEE78}" name="Seasonally adjusted and temperature corrected (annualised rates) total [note 9] [note 10]" dataDxfId="7">
      <calculatedColumnFormula>SUM(K7:Q7)</calculatedColumnFormula>
    </tableColumn>
    <tableColumn id="11" xr3:uid="{46765877-E607-4D8C-B77E-FA5CE8D38DCB}" name="Coal" dataDxfId="6"/>
    <tableColumn id="12" xr3:uid="{AF28592D-4360-4522-AB75-E023F7AB53CF}" name="Petroleum" dataDxfId="5"/>
    <tableColumn id="13" xr3:uid="{ED34ACCF-FA0D-4512-879A-589C32BBB0AD}" name="Natural gas" dataDxfId="4"/>
    <tableColumn id="14" xr3:uid="{621F440A-EFAA-4771-B6EE-F88A7E17BEAB}" name="Bioenergy &amp; waste" dataDxfId="3"/>
    <tableColumn id="15" xr3:uid="{DE69A048-08C6-49A5-B195-7C7CAD653460}" name="Primary electricity: nuclear" dataDxfId="2"/>
    <tableColumn id="16" xr3:uid="{E66D1CB5-75C7-498A-B46D-A3932D78D111}" name="Primary electricity: wind, solar and hydro" dataDxfId="1"/>
    <tableColumn id="17" xr3:uid="{E10AFF7A-E004-4895-B6F2-AF22D8AEE84A}" name="Primary electricity: net imports" dataDxfId="0"/>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energy-balance-methodology-note" TargetMode="External"/><Relationship Id="rId7" Type="http://schemas.openxmlformats.org/officeDocument/2006/relationships/hyperlink" Target="mailto:energy.stats@beis.gov.uk"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mailto:energy.stats@beis.gov.uk" TargetMode="External"/><Relationship Id="rId5" Type="http://schemas.openxmlformats.org/officeDocument/2006/relationships/hyperlink" Target="https://www.gov.uk/government/statistics/digest-of-uk-energy-statistics-dukes-2019"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ebarchive.nationalarchives.gov.uk/ukgwa/20121230135252/http:/www.decc.gov.uk/en/content/cms/statistics/publications/trends/trends.aspx" TargetMode="External"/><Relationship Id="rId1" Type="http://schemas.openxmlformats.org/officeDocument/2006/relationships/hyperlink" Target="https://webarchive.nationalarchives.gov.uk/ukgwa/20180717011425/https:/www.gov.uk/government/statistics/energy-trends-march-2014-special-feature-articles"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EA1EC-08B4-4551-B2D9-0774CC08075F}">
  <dimension ref="A1:IW33"/>
  <sheetViews>
    <sheetView showGridLines="0" zoomScaleNormal="100" zoomScaleSheetLayoutView="100" workbookViewId="0"/>
  </sheetViews>
  <sheetFormatPr defaultColWidth="8.77734375" defaultRowHeight="15.6" x14ac:dyDescent="0.3"/>
  <cols>
    <col min="1" max="1" width="157.44140625" style="10" customWidth="1"/>
    <col min="2" max="256" width="9.21875" style="2" customWidth="1"/>
    <col min="257" max="16384" width="8.77734375" style="2"/>
  </cols>
  <sheetData>
    <row r="1" spans="1:257" s="3" customFormat="1" ht="45" customHeight="1" x14ac:dyDescent="0.25">
      <c r="A1" s="1" t="s">
        <v>51</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s="3" customFormat="1" ht="45" customHeight="1" x14ac:dyDescent="0.25">
      <c r="A2" s="2" t="s">
        <v>52</v>
      </c>
    </row>
    <row r="3" spans="1:257" s="5" customFormat="1" ht="30" customHeight="1" x14ac:dyDescent="0.4">
      <c r="A3" s="4"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row>
    <row r="4" spans="1:257" s="3" customFormat="1" ht="45" customHeight="1" x14ac:dyDescent="0.25">
      <c r="A4" s="2" t="s">
        <v>638</v>
      </c>
    </row>
    <row r="5" spans="1:257" s="5" customFormat="1" ht="30" customHeight="1" x14ac:dyDescent="0.4">
      <c r="A5" s="4" t="s">
        <v>1</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row>
    <row r="6" spans="1:257" s="3" customFormat="1" ht="20.25" customHeight="1" x14ac:dyDescent="0.25">
      <c r="A6" s="14" t="s">
        <v>640</v>
      </c>
    </row>
    <row r="7" spans="1:257" s="3" customFormat="1" ht="30" customHeight="1" x14ac:dyDescent="0.4">
      <c r="A7" s="4" t="s">
        <v>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row>
    <row r="8" spans="1:257" s="3" customFormat="1" ht="31.2" x14ac:dyDescent="0.25">
      <c r="A8" s="14" t="s">
        <v>639</v>
      </c>
    </row>
    <row r="9" spans="1:257" s="3" customFormat="1" ht="30" customHeight="1" x14ac:dyDescent="0.4">
      <c r="A9" s="6" t="s">
        <v>3</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row>
    <row r="10" spans="1:257" s="3" customFormat="1" ht="45" customHeight="1" x14ac:dyDescent="0.25">
      <c r="A10" s="2" t="s">
        <v>4</v>
      </c>
    </row>
    <row r="11" spans="1:257" s="3" customFormat="1" ht="20.25" customHeight="1" x14ac:dyDescent="0.25">
      <c r="A11" s="7" t="s">
        <v>5</v>
      </c>
    </row>
    <row r="12" spans="1:257" s="3" customFormat="1" ht="45" customHeight="1" x14ac:dyDescent="0.25">
      <c r="A12" s="2" t="s">
        <v>6</v>
      </c>
    </row>
    <row r="13" spans="1:257" s="3" customFormat="1" ht="45" customHeight="1" x14ac:dyDescent="0.25">
      <c r="A13" s="2" t="s">
        <v>7</v>
      </c>
    </row>
    <row r="14" spans="1:257" s="3" customFormat="1" ht="20.25" customHeight="1" x14ac:dyDescent="0.25">
      <c r="A14" s="2" t="s">
        <v>8</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row>
    <row r="15" spans="1:257" s="3" customFormat="1" ht="20.25" customHeight="1" x14ac:dyDescent="0.25">
      <c r="A15" s="7" t="s">
        <v>9</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row>
    <row r="16" spans="1:257" s="3" customFormat="1" ht="20.25" customHeight="1" x14ac:dyDescent="0.25">
      <c r="A16" s="7" t="s">
        <v>34</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row>
    <row r="17" spans="1:257" s="3" customFormat="1" ht="20.25" customHeight="1" x14ac:dyDescent="0.25">
      <c r="A17" s="7" t="s">
        <v>10</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row>
    <row r="18" spans="1:257" s="3" customFormat="1" ht="20.25" customHeight="1" x14ac:dyDescent="0.25">
      <c r="A18" s="7" t="s">
        <v>11</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row>
    <row r="19" spans="1:257" s="5" customFormat="1" ht="30" customHeight="1" x14ac:dyDescent="0.4">
      <c r="A19" s="6" t="s">
        <v>12</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row>
    <row r="20" spans="1:257" s="3" customFormat="1" ht="20.25" customHeight="1" x14ac:dyDescent="0.3">
      <c r="A20" s="8" t="s">
        <v>13</v>
      </c>
    </row>
    <row r="21" spans="1:257" s="3" customFormat="1" ht="20.25" customHeight="1" x14ac:dyDescent="0.25">
      <c r="A21" s="2" t="s">
        <v>35</v>
      </c>
    </row>
    <row r="22" spans="1:257" s="3" customFormat="1" ht="20.25" customHeight="1" x14ac:dyDescent="0.25">
      <c r="A22" s="7" t="s">
        <v>5</v>
      </c>
    </row>
    <row r="23" spans="1:257" s="3" customFormat="1" ht="20.25" customHeight="1" x14ac:dyDescent="0.25">
      <c r="A23" s="2" t="s">
        <v>36</v>
      </c>
    </row>
    <row r="24" spans="1:257" s="3" customFormat="1" ht="20.25" customHeight="1" x14ac:dyDescent="0.3">
      <c r="A24" s="8" t="s">
        <v>14</v>
      </c>
    </row>
    <row r="25" spans="1:257" s="3" customFormat="1" ht="20.25" customHeight="1" x14ac:dyDescent="0.25">
      <c r="A25" s="9" t="s">
        <v>15</v>
      </c>
    </row>
    <row r="26" spans="1:257" s="3" customFormat="1" ht="20.25" customHeight="1" x14ac:dyDescent="0.25">
      <c r="A26" s="3" t="s">
        <v>16</v>
      </c>
    </row>
    <row r="33" spans="1:1" ht="28.2" x14ac:dyDescent="0.25">
      <c r="A33" s="1"/>
    </row>
  </sheetData>
  <phoneticPr fontId="35" type="noConversion"/>
  <hyperlinks>
    <hyperlink ref="A25" r:id="rId1" xr:uid="{860ED878-42CD-45E9-AEB4-07B9ACA32C4B}"/>
    <hyperlink ref="A15" r:id="rId2" display="Energy trends publication (opens in a new window) " xr:uid="{F57E1800-9591-47C7-85B2-489EBFC644D4}"/>
    <hyperlink ref="A16" r:id="rId3" xr:uid="{E2C801DE-D856-4E33-9A59-011E39FEC4C0}"/>
    <hyperlink ref="A17" r:id="rId4" location="energy-statistics" xr:uid="{0B875441-983C-417D-BE1A-F9133F027559}"/>
    <hyperlink ref="A18" r:id="rId5" xr:uid="{E250E264-A2E5-4E06-A73B-65E1C4836CB6}"/>
    <hyperlink ref="A11" r:id="rId6" xr:uid="{899BD0C3-6F47-4D3A-BC27-5614986FB28F}"/>
    <hyperlink ref="A22" r:id="rId7" xr:uid="{A99CF2CE-1624-4BC7-8801-C696AAE6BCF2}"/>
  </hyperlinks>
  <pageMargins left="0.7" right="0.7" top="0.75" bottom="0.75" header="0.3" footer="0.3"/>
  <pageSetup paperSize="9" scale="46" orientation="portrait" verticalDpi="4"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8238F-A03B-42A2-B3CB-2F9DD7421CCE}">
  <sheetPr codeName="Sheet6">
    <pageSetUpPr fitToPage="1"/>
  </sheetPr>
  <dimension ref="A1:S365"/>
  <sheetViews>
    <sheetView showGridLines="0" zoomScaleNormal="100" workbookViewId="0">
      <pane xSplit="1" ySplit="6" topLeftCell="B7" activePane="bottomRight" state="frozen"/>
      <selection pane="topRight" activeCell="B1" sqref="B1"/>
      <selection pane="bottomLeft" activeCell="A7" sqref="A7"/>
      <selection pane="bottomRight" activeCell="B7" sqref="B7"/>
    </sheetView>
  </sheetViews>
  <sheetFormatPr defaultRowHeight="15.6" x14ac:dyDescent="0.3"/>
  <cols>
    <col min="1" max="1" width="29" style="107" customWidth="1"/>
    <col min="2" max="2" width="18.21875" style="107" customWidth="1"/>
    <col min="3" max="3" width="13.21875" style="107" customWidth="1"/>
    <col min="4" max="5" width="13.5546875" style="107" customWidth="1"/>
    <col min="6" max="6" width="18.21875" style="107" customWidth="1"/>
    <col min="7" max="7" width="17.21875" style="107" customWidth="1"/>
    <col min="8" max="8" width="18.21875" style="107" customWidth="1"/>
    <col min="9" max="9" width="17.21875" style="107" customWidth="1"/>
    <col min="10" max="10" width="24.77734375" style="107" customWidth="1"/>
    <col min="11" max="11" width="11.44140625" style="107" customWidth="1"/>
    <col min="12" max="12" width="13.21875" style="107" customWidth="1"/>
    <col min="13" max="13" width="12.21875" style="107" customWidth="1"/>
    <col min="14" max="15" width="18.5546875" style="107" customWidth="1"/>
    <col min="16" max="17" width="20.21875" style="107" customWidth="1"/>
    <col min="18" max="18" width="14.21875" style="107" bestFit="1" customWidth="1"/>
    <col min="19" max="19" width="8" style="107" customWidth="1"/>
    <col min="20" max="256" width="8.77734375" style="107"/>
    <col min="257" max="257" width="9.21875" style="107" customWidth="1"/>
    <col min="258" max="258" width="12.44140625" style="107" customWidth="1"/>
    <col min="259" max="259" width="8.77734375" style="107"/>
    <col min="260" max="260" width="7.77734375" style="107" customWidth="1"/>
    <col min="261" max="261" width="8.77734375" style="107" customWidth="1"/>
    <col min="262" max="262" width="6.44140625" style="107" bestFit="1" customWidth="1"/>
    <col min="263" max="263" width="9.21875" style="107" bestFit="1" customWidth="1"/>
    <col min="264" max="264" width="8.21875" style="107" customWidth="1"/>
    <col min="265" max="265" width="14.77734375" style="107" bestFit="1" customWidth="1"/>
    <col min="266" max="266" width="7.5546875" style="107" customWidth="1"/>
    <col min="267" max="267" width="6.21875" style="107" customWidth="1"/>
    <col min="268" max="268" width="8.77734375" style="107"/>
    <col min="269" max="269" width="7.21875" style="107" customWidth="1"/>
    <col min="270" max="270" width="9.21875" style="107" customWidth="1"/>
    <col min="271" max="271" width="6.44140625" style="107" bestFit="1" customWidth="1"/>
    <col min="272" max="272" width="9.21875" style="107" bestFit="1" customWidth="1"/>
    <col min="273" max="273" width="9.44140625" style="107" customWidth="1"/>
    <col min="274" max="274" width="14.21875" style="107" bestFit="1" customWidth="1"/>
    <col min="275" max="275" width="8" style="107" customWidth="1"/>
    <col min="276" max="512" width="8.77734375" style="107"/>
    <col min="513" max="513" width="9.21875" style="107" customWidth="1"/>
    <col min="514" max="514" width="12.44140625" style="107" customWidth="1"/>
    <col min="515" max="515" width="8.77734375" style="107"/>
    <col min="516" max="516" width="7.77734375" style="107" customWidth="1"/>
    <col min="517" max="517" width="8.77734375" style="107" customWidth="1"/>
    <col min="518" max="518" width="6.44140625" style="107" bestFit="1" customWidth="1"/>
    <col min="519" max="519" width="9.21875" style="107" bestFit="1" customWidth="1"/>
    <col min="520" max="520" width="8.21875" style="107" customWidth="1"/>
    <col min="521" max="521" width="14.77734375" style="107" bestFit="1" customWidth="1"/>
    <col min="522" max="522" width="7.5546875" style="107" customWidth="1"/>
    <col min="523" max="523" width="6.21875" style="107" customWidth="1"/>
    <col min="524" max="524" width="8.77734375" style="107"/>
    <col min="525" max="525" width="7.21875" style="107" customWidth="1"/>
    <col min="526" max="526" width="9.21875" style="107" customWidth="1"/>
    <col min="527" max="527" width="6.44140625" style="107" bestFit="1" customWidth="1"/>
    <col min="528" max="528" width="9.21875" style="107" bestFit="1" customWidth="1"/>
    <col min="529" max="529" width="9.44140625" style="107" customWidth="1"/>
    <col min="530" max="530" width="14.21875" style="107" bestFit="1" customWidth="1"/>
    <col min="531" max="531" width="8" style="107" customWidth="1"/>
    <col min="532" max="768" width="8.77734375" style="107"/>
    <col min="769" max="769" width="9.21875" style="107" customWidth="1"/>
    <col min="770" max="770" width="12.44140625" style="107" customWidth="1"/>
    <col min="771" max="771" width="8.77734375" style="107"/>
    <col min="772" max="772" width="7.77734375" style="107" customWidth="1"/>
    <col min="773" max="773" width="8.77734375" style="107" customWidth="1"/>
    <col min="774" max="774" width="6.44140625" style="107" bestFit="1" customWidth="1"/>
    <col min="775" max="775" width="9.21875" style="107" bestFit="1" customWidth="1"/>
    <col min="776" max="776" width="8.21875" style="107" customWidth="1"/>
    <col min="777" max="777" width="14.77734375" style="107" bestFit="1" customWidth="1"/>
    <col min="778" max="778" width="7.5546875" style="107" customWidth="1"/>
    <col min="779" max="779" width="6.21875" style="107" customWidth="1"/>
    <col min="780" max="780" width="8.77734375" style="107"/>
    <col min="781" max="781" width="7.21875" style="107" customWidth="1"/>
    <col min="782" max="782" width="9.21875" style="107" customWidth="1"/>
    <col min="783" max="783" width="6.44140625" style="107" bestFit="1" customWidth="1"/>
    <col min="784" max="784" width="9.21875" style="107" bestFit="1" customWidth="1"/>
    <col min="785" max="785" width="9.44140625" style="107" customWidth="1"/>
    <col min="786" max="786" width="14.21875" style="107" bestFit="1" customWidth="1"/>
    <col min="787" max="787" width="8" style="107" customWidth="1"/>
    <col min="788" max="1024" width="8.77734375" style="107"/>
    <col min="1025" max="1025" width="9.21875" style="107" customWidth="1"/>
    <col min="1026" max="1026" width="12.44140625" style="107" customWidth="1"/>
    <col min="1027" max="1027" width="8.77734375" style="107"/>
    <col min="1028" max="1028" width="7.77734375" style="107" customWidth="1"/>
    <col min="1029" max="1029" width="8.77734375" style="107" customWidth="1"/>
    <col min="1030" max="1030" width="6.44140625" style="107" bestFit="1" customWidth="1"/>
    <col min="1031" max="1031" width="9.21875" style="107" bestFit="1" customWidth="1"/>
    <col min="1032" max="1032" width="8.21875" style="107" customWidth="1"/>
    <col min="1033" max="1033" width="14.77734375" style="107" bestFit="1" customWidth="1"/>
    <col min="1034" max="1034" width="7.5546875" style="107" customWidth="1"/>
    <col min="1035" max="1035" width="6.21875" style="107" customWidth="1"/>
    <col min="1036" max="1036" width="8.77734375" style="107"/>
    <col min="1037" max="1037" width="7.21875" style="107" customWidth="1"/>
    <col min="1038" max="1038" width="9.21875" style="107" customWidth="1"/>
    <col min="1039" max="1039" width="6.44140625" style="107" bestFit="1" customWidth="1"/>
    <col min="1040" max="1040" width="9.21875" style="107" bestFit="1" customWidth="1"/>
    <col min="1041" max="1041" width="9.44140625" style="107" customWidth="1"/>
    <col min="1042" max="1042" width="14.21875" style="107" bestFit="1" customWidth="1"/>
    <col min="1043" max="1043" width="8" style="107" customWidth="1"/>
    <col min="1044" max="1280" width="8.77734375" style="107"/>
    <col min="1281" max="1281" width="9.21875" style="107" customWidth="1"/>
    <col min="1282" max="1282" width="12.44140625" style="107" customWidth="1"/>
    <col min="1283" max="1283" width="8.77734375" style="107"/>
    <col min="1284" max="1284" width="7.77734375" style="107" customWidth="1"/>
    <col min="1285" max="1285" width="8.77734375" style="107" customWidth="1"/>
    <col min="1286" max="1286" width="6.44140625" style="107" bestFit="1" customWidth="1"/>
    <col min="1287" max="1287" width="9.21875" style="107" bestFit="1" customWidth="1"/>
    <col min="1288" max="1288" width="8.21875" style="107" customWidth="1"/>
    <col min="1289" max="1289" width="14.77734375" style="107" bestFit="1" customWidth="1"/>
    <col min="1290" max="1290" width="7.5546875" style="107" customWidth="1"/>
    <col min="1291" max="1291" width="6.21875" style="107" customWidth="1"/>
    <col min="1292" max="1292" width="8.77734375" style="107"/>
    <col min="1293" max="1293" width="7.21875" style="107" customWidth="1"/>
    <col min="1294" max="1294" width="9.21875" style="107" customWidth="1"/>
    <col min="1295" max="1295" width="6.44140625" style="107" bestFit="1" customWidth="1"/>
    <col min="1296" max="1296" width="9.21875" style="107" bestFit="1" customWidth="1"/>
    <col min="1297" max="1297" width="9.44140625" style="107" customWidth="1"/>
    <col min="1298" max="1298" width="14.21875" style="107" bestFit="1" customWidth="1"/>
    <col min="1299" max="1299" width="8" style="107" customWidth="1"/>
    <col min="1300" max="1536" width="8.77734375" style="107"/>
    <col min="1537" max="1537" width="9.21875" style="107" customWidth="1"/>
    <col min="1538" max="1538" width="12.44140625" style="107" customWidth="1"/>
    <col min="1539" max="1539" width="8.77734375" style="107"/>
    <col min="1540" max="1540" width="7.77734375" style="107" customWidth="1"/>
    <col min="1541" max="1541" width="8.77734375" style="107" customWidth="1"/>
    <col min="1542" max="1542" width="6.44140625" style="107" bestFit="1" customWidth="1"/>
    <col min="1543" max="1543" width="9.21875" style="107" bestFit="1" customWidth="1"/>
    <col min="1544" max="1544" width="8.21875" style="107" customWidth="1"/>
    <col min="1545" max="1545" width="14.77734375" style="107" bestFit="1" customWidth="1"/>
    <col min="1546" max="1546" width="7.5546875" style="107" customWidth="1"/>
    <col min="1547" max="1547" width="6.21875" style="107" customWidth="1"/>
    <col min="1548" max="1548" width="8.77734375" style="107"/>
    <col min="1549" max="1549" width="7.21875" style="107" customWidth="1"/>
    <col min="1550" max="1550" width="9.21875" style="107" customWidth="1"/>
    <col min="1551" max="1551" width="6.44140625" style="107" bestFit="1" customWidth="1"/>
    <col min="1552" max="1552" width="9.21875" style="107" bestFit="1" customWidth="1"/>
    <col min="1553" max="1553" width="9.44140625" style="107" customWidth="1"/>
    <col min="1554" max="1554" width="14.21875" style="107" bestFit="1" customWidth="1"/>
    <col min="1555" max="1555" width="8" style="107" customWidth="1"/>
    <col min="1556" max="1792" width="8.77734375" style="107"/>
    <col min="1793" max="1793" width="9.21875" style="107" customWidth="1"/>
    <col min="1794" max="1794" width="12.44140625" style="107" customWidth="1"/>
    <col min="1795" max="1795" width="8.77734375" style="107"/>
    <col min="1796" max="1796" width="7.77734375" style="107" customWidth="1"/>
    <col min="1797" max="1797" width="8.77734375" style="107" customWidth="1"/>
    <col min="1798" max="1798" width="6.44140625" style="107" bestFit="1" customWidth="1"/>
    <col min="1799" max="1799" width="9.21875" style="107" bestFit="1" customWidth="1"/>
    <col min="1800" max="1800" width="8.21875" style="107" customWidth="1"/>
    <col min="1801" max="1801" width="14.77734375" style="107" bestFit="1" customWidth="1"/>
    <col min="1802" max="1802" width="7.5546875" style="107" customWidth="1"/>
    <col min="1803" max="1803" width="6.21875" style="107" customWidth="1"/>
    <col min="1804" max="1804" width="8.77734375" style="107"/>
    <col min="1805" max="1805" width="7.21875" style="107" customWidth="1"/>
    <col min="1806" max="1806" width="9.21875" style="107" customWidth="1"/>
    <col min="1807" max="1807" width="6.44140625" style="107" bestFit="1" customWidth="1"/>
    <col min="1808" max="1808" width="9.21875" style="107" bestFit="1" customWidth="1"/>
    <col min="1809" max="1809" width="9.44140625" style="107" customWidth="1"/>
    <col min="1810" max="1810" width="14.21875" style="107" bestFit="1" customWidth="1"/>
    <col min="1811" max="1811" width="8" style="107" customWidth="1"/>
    <col min="1812" max="2048" width="8.77734375" style="107"/>
    <col min="2049" max="2049" width="9.21875" style="107" customWidth="1"/>
    <col min="2050" max="2050" width="12.44140625" style="107" customWidth="1"/>
    <col min="2051" max="2051" width="8.77734375" style="107"/>
    <col min="2052" max="2052" width="7.77734375" style="107" customWidth="1"/>
    <col min="2053" max="2053" width="8.77734375" style="107" customWidth="1"/>
    <col min="2054" max="2054" width="6.44140625" style="107" bestFit="1" customWidth="1"/>
    <col min="2055" max="2055" width="9.21875" style="107" bestFit="1" customWidth="1"/>
    <col min="2056" max="2056" width="8.21875" style="107" customWidth="1"/>
    <col min="2057" max="2057" width="14.77734375" style="107" bestFit="1" customWidth="1"/>
    <col min="2058" max="2058" width="7.5546875" style="107" customWidth="1"/>
    <col min="2059" max="2059" width="6.21875" style="107" customWidth="1"/>
    <col min="2060" max="2060" width="8.77734375" style="107"/>
    <col min="2061" max="2061" width="7.21875" style="107" customWidth="1"/>
    <col min="2062" max="2062" width="9.21875" style="107" customWidth="1"/>
    <col min="2063" max="2063" width="6.44140625" style="107" bestFit="1" customWidth="1"/>
    <col min="2064" max="2064" width="9.21875" style="107" bestFit="1" customWidth="1"/>
    <col min="2065" max="2065" width="9.44140625" style="107" customWidth="1"/>
    <col min="2066" max="2066" width="14.21875" style="107" bestFit="1" customWidth="1"/>
    <col min="2067" max="2067" width="8" style="107" customWidth="1"/>
    <col min="2068" max="2304" width="8.77734375" style="107"/>
    <col min="2305" max="2305" width="9.21875" style="107" customWidth="1"/>
    <col min="2306" max="2306" width="12.44140625" style="107" customWidth="1"/>
    <col min="2307" max="2307" width="8.77734375" style="107"/>
    <col min="2308" max="2308" width="7.77734375" style="107" customWidth="1"/>
    <col min="2309" max="2309" width="8.77734375" style="107" customWidth="1"/>
    <col min="2310" max="2310" width="6.44140625" style="107" bestFit="1" customWidth="1"/>
    <col min="2311" max="2311" width="9.21875" style="107" bestFit="1" customWidth="1"/>
    <col min="2312" max="2312" width="8.21875" style="107" customWidth="1"/>
    <col min="2313" max="2313" width="14.77734375" style="107" bestFit="1" customWidth="1"/>
    <col min="2314" max="2314" width="7.5546875" style="107" customWidth="1"/>
    <col min="2315" max="2315" width="6.21875" style="107" customWidth="1"/>
    <col min="2316" max="2316" width="8.77734375" style="107"/>
    <col min="2317" max="2317" width="7.21875" style="107" customWidth="1"/>
    <col min="2318" max="2318" width="9.21875" style="107" customWidth="1"/>
    <col min="2319" max="2319" width="6.44140625" style="107" bestFit="1" customWidth="1"/>
    <col min="2320" max="2320" width="9.21875" style="107" bestFit="1" customWidth="1"/>
    <col min="2321" max="2321" width="9.44140625" style="107" customWidth="1"/>
    <col min="2322" max="2322" width="14.21875" style="107" bestFit="1" customWidth="1"/>
    <col min="2323" max="2323" width="8" style="107" customWidth="1"/>
    <col min="2324" max="2560" width="8.77734375" style="107"/>
    <col min="2561" max="2561" width="9.21875" style="107" customWidth="1"/>
    <col min="2562" max="2562" width="12.44140625" style="107" customWidth="1"/>
    <col min="2563" max="2563" width="8.77734375" style="107"/>
    <col min="2564" max="2564" width="7.77734375" style="107" customWidth="1"/>
    <col min="2565" max="2565" width="8.77734375" style="107" customWidth="1"/>
    <col min="2566" max="2566" width="6.44140625" style="107" bestFit="1" customWidth="1"/>
    <col min="2567" max="2567" width="9.21875" style="107" bestFit="1" customWidth="1"/>
    <col min="2568" max="2568" width="8.21875" style="107" customWidth="1"/>
    <col min="2569" max="2569" width="14.77734375" style="107" bestFit="1" customWidth="1"/>
    <col min="2570" max="2570" width="7.5546875" style="107" customWidth="1"/>
    <col min="2571" max="2571" width="6.21875" style="107" customWidth="1"/>
    <col min="2572" max="2572" width="8.77734375" style="107"/>
    <col min="2573" max="2573" width="7.21875" style="107" customWidth="1"/>
    <col min="2574" max="2574" width="9.21875" style="107" customWidth="1"/>
    <col min="2575" max="2575" width="6.44140625" style="107" bestFit="1" customWidth="1"/>
    <col min="2576" max="2576" width="9.21875" style="107" bestFit="1" customWidth="1"/>
    <col min="2577" max="2577" width="9.44140625" style="107" customWidth="1"/>
    <col min="2578" max="2578" width="14.21875" style="107" bestFit="1" customWidth="1"/>
    <col min="2579" max="2579" width="8" style="107" customWidth="1"/>
    <col min="2580" max="2816" width="8.77734375" style="107"/>
    <col min="2817" max="2817" width="9.21875" style="107" customWidth="1"/>
    <col min="2818" max="2818" width="12.44140625" style="107" customWidth="1"/>
    <col min="2819" max="2819" width="8.77734375" style="107"/>
    <col min="2820" max="2820" width="7.77734375" style="107" customWidth="1"/>
    <col min="2821" max="2821" width="8.77734375" style="107" customWidth="1"/>
    <col min="2822" max="2822" width="6.44140625" style="107" bestFit="1" customWidth="1"/>
    <col min="2823" max="2823" width="9.21875" style="107" bestFit="1" customWidth="1"/>
    <col min="2824" max="2824" width="8.21875" style="107" customWidth="1"/>
    <col min="2825" max="2825" width="14.77734375" style="107" bestFit="1" customWidth="1"/>
    <col min="2826" max="2826" width="7.5546875" style="107" customWidth="1"/>
    <col min="2827" max="2827" width="6.21875" style="107" customWidth="1"/>
    <col min="2828" max="2828" width="8.77734375" style="107"/>
    <col min="2829" max="2829" width="7.21875" style="107" customWidth="1"/>
    <col min="2830" max="2830" width="9.21875" style="107" customWidth="1"/>
    <col min="2831" max="2831" width="6.44140625" style="107" bestFit="1" customWidth="1"/>
    <col min="2832" max="2832" width="9.21875" style="107" bestFit="1" customWidth="1"/>
    <col min="2833" max="2833" width="9.44140625" style="107" customWidth="1"/>
    <col min="2834" max="2834" width="14.21875" style="107" bestFit="1" customWidth="1"/>
    <col min="2835" max="2835" width="8" style="107" customWidth="1"/>
    <col min="2836" max="3072" width="8.77734375" style="107"/>
    <col min="3073" max="3073" width="9.21875" style="107" customWidth="1"/>
    <col min="3074" max="3074" width="12.44140625" style="107" customWidth="1"/>
    <col min="3075" max="3075" width="8.77734375" style="107"/>
    <col min="3076" max="3076" width="7.77734375" style="107" customWidth="1"/>
    <col min="3077" max="3077" width="8.77734375" style="107" customWidth="1"/>
    <col min="3078" max="3078" width="6.44140625" style="107" bestFit="1" customWidth="1"/>
    <col min="3079" max="3079" width="9.21875" style="107" bestFit="1" customWidth="1"/>
    <col min="3080" max="3080" width="8.21875" style="107" customWidth="1"/>
    <col min="3081" max="3081" width="14.77734375" style="107" bestFit="1" customWidth="1"/>
    <col min="3082" max="3082" width="7.5546875" style="107" customWidth="1"/>
    <col min="3083" max="3083" width="6.21875" style="107" customWidth="1"/>
    <col min="3084" max="3084" width="8.77734375" style="107"/>
    <col min="3085" max="3085" width="7.21875" style="107" customWidth="1"/>
    <col min="3086" max="3086" width="9.21875" style="107" customWidth="1"/>
    <col min="3087" max="3087" width="6.44140625" style="107" bestFit="1" customWidth="1"/>
    <col min="3088" max="3088" width="9.21875" style="107" bestFit="1" customWidth="1"/>
    <col min="3089" max="3089" width="9.44140625" style="107" customWidth="1"/>
    <col min="3090" max="3090" width="14.21875" style="107" bestFit="1" customWidth="1"/>
    <col min="3091" max="3091" width="8" style="107" customWidth="1"/>
    <col min="3092" max="3328" width="8.77734375" style="107"/>
    <col min="3329" max="3329" width="9.21875" style="107" customWidth="1"/>
    <col min="3330" max="3330" width="12.44140625" style="107" customWidth="1"/>
    <col min="3331" max="3331" width="8.77734375" style="107"/>
    <col min="3332" max="3332" width="7.77734375" style="107" customWidth="1"/>
    <col min="3333" max="3333" width="8.77734375" style="107" customWidth="1"/>
    <col min="3334" max="3334" width="6.44140625" style="107" bestFit="1" customWidth="1"/>
    <col min="3335" max="3335" width="9.21875" style="107" bestFit="1" customWidth="1"/>
    <col min="3336" max="3336" width="8.21875" style="107" customWidth="1"/>
    <col min="3337" max="3337" width="14.77734375" style="107" bestFit="1" customWidth="1"/>
    <col min="3338" max="3338" width="7.5546875" style="107" customWidth="1"/>
    <col min="3339" max="3339" width="6.21875" style="107" customWidth="1"/>
    <col min="3340" max="3340" width="8.77734375" style="107"/>
    <col min="3341" max="3341" width="7.21875" style="107" customWidth="1"/>
    <col min="3342" max="3342" width="9.21875" style="107" customWidth="1"/>
    <col min="3343" max="3343" width="6.44140625" style="107" bestFit="1" customWidth="1"/>
    <col min="3344" max="3344" width="9.21875" style="107" bestFit="1" customWidth="1"/>
    <col min="3345" max="3345" width="9.44140625" style="107" customWidth="1"/>
    <col min="3346" max="3346" width="14.21875" style="107" bestFit="1" customWidth="1"/>
    <col min="3347" max="3347" width="8" style="107" customWidth="1"/>
    <col min="3348" max="3584" width="8.77734375" style="107"/>
    <col min="3585" max="3585" width="9.21875" style="107" customWidth="1"/>
    <col min="3586" max="3586" width="12.44140625" style="107" customWidth="1"/>
    <col min="3587" max="3587" width="8.77734375" style="107"/>
    <col min="3588" max="3588" width="7.77734375" style="107" customWidth="1"/>
    <col min="3589" max="3589" width="8.77734375" style="107" customWidth="1"/>
    <col min="3590" max="3590" width="6.44140625" style="107" bestFit="1" customWidth="1"/>
    <col min="3591" max="3591" width="9.21875" style="107" bestFit="1" customWidth="1"/>
    <col min="3592" max="3592" width="8.21875" style="107" customWidth="1"/>
    <col min="3593" max="3593" width="14.77734375" style="107" bestFit="1" customWidth="1"/>
    <col min="3594" max="3594" width="7.5546875" style="107" customWidth="1"/>
    <col min="3595" max="3595" width="6.21875" style="107" customWidth="1"/>
    <col min="3596" max="3596" width="8.77734375" style="107"/>
    <col min="3597" max="3597" width="7.21875" style="107" customWidth="1"/>
    <col min="3598" max="3598" width="9.21875" style="107" customWidth="1"/>
    <col min="3599" max="3599" width="6.44140625" style="107" bestFit="1" customWidth="1"/>
    <col min="3600" max="3600" width="9.21875" style="107" bestFit="1" customWidth="1"/>
    <col min="3601" max="3601" width="9.44140625" style="107" customWidth="1"/>
    <col min="3602" max="3602" width="14.21875" style="107" bestFit="1" customWidth="1"/>
    <col min="3603" max="3603" width="8" style="107" customWidth="1"/>
    <col min="3604" max="3840" width="8.77734375" style="107"/>
    <col min="3841" max="3841" width="9.21875" style="107" customWidth="1"/>
    <col min="3842" max="3842" width="12.44140625" style="107" customWidth="1"/>
    <col min="3843" max="3843" width="8.77734375" style="107"/>
    <col min="3844" max="3844" width="7.77734375" style="107" customWidth="1"/>
    <col min="3845" max="3845" width="8.77734375" style="107" customWidth="1"/>
    <col min="3846" max="3846" width="6.44140625" style="107" bestFit="1" customWidth="1"/>
    <col min="3847" max="3847" width="9.21875" style="107" bestFit="1" customWidth="1"/>
    <col min="3848" max="3848" width="8.21875" style="107" customWidth="1"/>
    <col min="3849" max="3849" width="14.77734375" style="107" bestFit="1" customWidth="1"/>
    <col min="3850" max="3850" width="7.5546875" style="107" customWidth="1"/>
    <col min="3851" max="3851" width="6.21875" style="107" customWidth="1"/>
    <col min="3852" max="3852" width="8.77734375" style="107"/>
    <col min="3853" max="3853" width="7.21875" style="107" customWidth="1"/>
    <col min="3854" max="3854" width="9.21875" style="107" customWidth="1"/>
    <col min="3855" max="3855" width="6.44140625" style="107" bestFit="1" customWidth="1"/>
    <col min="3856" max="3856" width="9.21875" style="107" bestFit="1" customWidth="1"/>
    <col min="3857" max="3857" width="9.44140625" style="107" customWidth="1"/>
    <col min="3858" max="3858" width="14.21875" style="107" bestFit="1" customWidth="1"/>
    <col min="3859" max="3859" width="8" style="107" customWidth="1"/>
    <col min="3860" max="4096" width="8.77734375" style="107"/>
    <col min="4097" max="4097" width="9.21875" style="107" customWidth="1"/>
    <col min="4098" max="4098" width="12.44140625" style="107" customWidth="1"/>
    <col min="4099" max="4099" width="8.77734375" style="107"/>
    <col min="4100" max="4100" width="7.77734375" style="107" customWidth="1"/>
    <col min="4101" max="4101" width="8.77734375" style="107" customWidth="1"/>
    <col min="4102" max="4102" width="6.44140625" style="107" bestFit="1" customWidth="1"/>
    <col min="4103" max="4103" width="9.21875" style="107" bestFit="1" customWidth="1"/>
    <col min="4104" max="4104" width="8.21875" style="107" customWidth="1"/>
    <col min="4105" max="4105" width="14.77734375" style="107" bestFit="1" customWidth="1"/>
    <col min="4106" max="4106" width="7.5546875" style="107" customWidth="1"/>
    <col min="4107" max="4107" width="6.21875" style="107" customWidth="1"/>
    <col min="4108" max="4108" width="8.77734375" style="107"/>
    <col min="4109" max="4109" width="7.21875" style="107" customWidth="1"/>
    <col min="4110" max="4110" width="9.21875" style="107" customWidth="1"/>
    <col min="4111" max="4111" width="6.44140625" style="107" bestFit="1" customWidth="1"/>
    <col min="4112" max="4112" width="9.21875" style="107" bestFit="1" customWidth="1"/>
    <col min="4113" max="4113" width="9.44140625" style="107" customWidth="1"/>
    <col min="4114" max="4114" width="14.21875" style="107" bestFit="1" customWidth="1"/>
    <col min="4115" max="4115" width="8" style="107" customWidth="1"/>
    <col min="4116" max="4352" width="8.77734375" style="107"/>
    <col min="4353" max="4353" width="9.21875" style="107" customWidth="1"/>
    <col min="4354" max="4354" width="12.44140625" style="107" customWidth="1"/>
    <col min="4355" max="4355" width="8.77734375" style="107"/>
    <col min="4356" max="4356" width="7.77734375" style="107" customWidth="1"/>
    <col min="4357" max="4357" width="8.77734375" style="107" customWidth="1"/>
    <col min="4358" max="4358" width="6.44140625" style="107" bestFit="1" customWidth="1"/>
    <col min="4359" max="4359" width="9.21875" style="107" bestFit="1" customWidth="1"/>
    <col min="4360" max="4360" width="8.21875" style="107" customWidth="1"/>
    <col min="4361" max="4361" width="14.77734375" style="107" bestFit="1" customWidth="1"/>
    <col min="4362" max="4362" width="7.5546875" style="107" customWidth="1"/>
    <col min="4363" max="4363" width="6.21875" style="107" customWidth="1"/>
    <col min="4364" max="4364" width="8.77734375" style="107"/>
    <col min="4365" max="4365" width="7.21875" style="107" customWidth="1"/>
    <col min="4366" max="4366" width="9.21875" style="107" customWidth="1"/>
    <col min="4367" max="4367" width="6.44140625" style="107" bestFit="1" customWidth="1"/>
    <col min="4368" max="4368" width="9.21875" style="107" bestFit="1" customWidth="1"/>
    <col min="4369" max="4369" width="9.44140625" style="107" customWidth="1"/>
    <col min="4370" max="4370" width="14.21875" style="107" bestFit="1" customWidth="1"/>
    <col min="4371" max="4371" width="8" style="107" customWidth="1"/>
    <col min="4372" max="4608" width="8.77734375" style="107"/>
    <col min="4609" max="4609" width="9.21875" style="107" customWidth="1"/>
    <col min="4610" max="4610" width="12.44140625" style="107" customWidth="1"/>
    <col min="4611" max="4611" width="8.77734375" style="107"/>
    <col min="4612" max="4612" width="7.77734375" style="107" customWidth="1"/>
    <col min="4613" max="4613" width="8.77734375" style="107" customWidth="1"/>
    <col min="4614" max="4614" width="6.44140625" style="107" bestFit="1" customWidth="1"/>
    <col min="4615" max="4615" width="9.21875" style="107" bestFit="1" customWidth="1"/>
    <col min="4616" max="4616" width="8.21875" style="107" customWidth="1"/>
    <col min="4617" max="4617" width="14.77734375" style="107" bestFit="1" customWidth="1"/>
    <col min="4618" max="4618" width="7.5546875" style="107" customWidth="1"/>
    <col min="4619" max="4619" width="6.21875" style="107" customWidth="1"/>
    <col min="4620" max="4620" width="8.77734375" style="107"/>
    <col min="4621" max="4621" width="7.21875" style="107" customWidth="1"/>
    <col min="4622" max="4622" width="9.21875" style="107" customWidth="1"/>
    <col min="4623" max="4623" width="6.44140625" style="107" bestFit="1" customWidth="1"/>
    <col min="4624" max="4624" width="9.21875" style="107" bestFit="1" customWidth="1"/>
    <col min="4625" max="4625" width="9.44140625" style="107" customWidth="1"/>
    <col min="4626" max="4626" width="14.21875" style="107" bestFit="1" customWidth="1"/>
    <col min="4627" max="4627" width="8" style="107" customWidth="1"/>
    <col min="4628" max="4864" width="8.77734375" style="107"/>
    <col min="4865" max="4865" width="9.21875" style="107" customWidth="1"/>
    <col min="4866" max="4866" width="12.44140625" style="107" customWidth="1"/>
    <col min="4867" max="4867" width="8.77734375" style="107"/>
    <col min="4868" max="4868" width="7.77734375" style="107" customWidth="1"/>
    <col min="4869" max="4869" width="8.77734375" style="107" customWidth="1"/>
    <col min="4870" max="4870" width="6.44140625" style="107" bestFit="1" customWidth="1"/>
    <col min="4871" max="4871" width="9.21875" style="107" bestFit="1" customWidth="1"/>
    <col min="4872" max="4872" width="8.21875" style="107" customWidth="1"/>
    <col min="4873" max="4873" width="14.77734375" style="107" bestFit="1" customWidth="1"/>
    <col min="4874" max="4874" width="7.5546875" style="107" customWidth="1"/>
    <col min="4875" max="4875" width="6.21875" style="107" customWidth="1"/>
    <col min="4876" max="4876" width="8.77734375" style="107"/>
    <col min="4877" max="4877" width="7.21875" style="107" customWidth="1"/>
    <col min="4878" max="4878" width="9.21875" style="107" customWidth="1"/>
    <col min="4879" max="4879" width="6.44140625" style="107" bestFit="1" customWidth="1"/>
    <col min="4880" max="4880" width="9.21875" style="107" bestFit="1" customWidth="1"/>
    <col min="4881" max="4881" width="9.44140625" style="107" customWidth="1"/>
    <col min="4882" max="4882" width="14.21875" style="107" bestFit="1" customWidth="1"/>
    <col min="4883" max="4883" width="8" style="107" customWidth="1"/>
    <col min="4884" max="5120" width="8.77734375" style="107"/>
    <col min="5121" max="5121" width="9.21875" style="107" customWidth="1"/>
    <col min="5122" max="5122" width="12.44140625" style="107" customWidth="1"/>
    <col min="5123" max="5123" width="8.77734375" style="107"/>
    <col min="5124" max="5124" width="7.77734375" style="107" customWidth="1"/>
    <col min="5125" max="5125" width="8.77734375" style="107" customWidth="1"/>
    <col min="5126" max="5126" width="6.44140625" style="107" bestFit="1" customWidth="1"/>
    <col min="5127" max="5127" width="9.21875" style="107" bestFit="1" customWidth="1"/>
    <col min="5128" max="5128" width="8.21875" style="107" customWidth="1"/>
    <col min="5129" max="5129" width="14.77734375" style="107" bestFit="1" customWidth="1"/>
    <col min="5130" max="5130" width="7.5546875" style="107" customWidth="1"/>
    <col min="5131" max="5131" width="6.21875" style="107" customWidth="1"/>
    <col min="5132" max="5132" width="8.77734375" style="107"/>
    <col min="5133" max="5133" width="7.21875" style="107" customWidth="1"/>
    <col min="5134" max="5134" width="9.21875" style="107" customWidth="1"/>
    <col min="5135" max="5135" width="6.44140625" style="107" bestFit="1" customWidth="1"/>
    <col min="5136" max="5136" width="9.21875" style="107" bestFit="1" customWidth="1"/>
    <col min="5137" max="5137" width="9.44140625" style="107" customWidth="1"/>
    <col min="5138" max="5138" width="14.21875" style="107" bestFit="1" customWidth="1"/>
    <col min="5139" max="5139" width="8" style="107" customWidth="1"/>
    <col min="5140" max="5376" width="8.77734375" style="107"/>
    <col min="5377" max="5377" width="9.21875" style="107" customWidth="1"/>
    <col min="5378" max="5378" width="12.44140625" style="107" customWidth="1"/>
    <col min="5379" max="5379" width="8.77734375" style="107"/>
    <col min="5380" max="5380" width="7.77734375" style="107" customWidth="1"/>
    <col min="5381" max="5381" width="8.77734375" style="107" customWidth="1"/>
    <col min="5382" max="5382" width="6.44140625" style="107" bestFit="1" customWidth="1"/>
    <col min="5383" max="5383" width="9.21875" style="107" bestFit="1" customWidth="1"/>
    <col min="5384" max="5384" width="8.21875" style="107" customWidth="1"/>
    <col min="5385" max="5385" width="14.77734375" style="107" bestFit="1" customWidth="1"/>
    <col min="5386" max="5386" width="7.5546875" style="107" customWidth="1"/>
    <col min="5387" max="5387" width="6.21875" style="107" customWidth="1"/>
    <col min="5388" max="5388" width="8.77734375" style="107"/>
    <col min="5389" max="5389" width="7.21875" style="107" customWidth="1"/>
    <col min="5390" max="5390" width="9.21875" style="107" customWidth="1"/>
    <col min="5391" max="5391" width="6.44140625" style="107" bestFit="1" customWidth="1"/>
    <col min="5392" max="5392" width="9.21875" style="107" bestFit="1" customWidth="1"/>
    <col min="5393" max="5393" width="9.44140625" style="107" customWidth="1"/>
    <col min="5394" max="5394" width="14.21875" style="107" bestFit="1" customWidth="1"/>
    <col min="5395" max="5395" width="8" style="107" customWidth="1"/>
    <col min="5396" max="5632" width="8.77734375" style="107"/>
    <col min="5633" max="5633" width="9.21875" style="107" customWidth="1"/>
    <col min="5634" max="5634" width="12.44140625" style="107" customWidth="1"/>
    <col min="5635" max="5635" width="8.77734375" style="107"/>
    <col min="5636" max="5636" width="7.77734375" style="107" customWidth="1"/>
    <col min="5637" max="5637" width="8.77734375" style="107" customWidth="1"/>
    <col min="5638" max="5638" width="6.44140625" style="107" bestFit="1" customWidth="1"/>
    <col min="5639" max="5639" width="9.21875" style="107" bestFit="1" customWidth="1"/>
    <col min="5640" max="5640" width="8.21875" style="107" customWidth="1"/>
    <col min="5641" max="5641" width="14.77734375" style="107" bestFit="1" customWidth="1"/>
    <col min="5642" max="5642" width="7.5546875" style="107" customWidth="1"/>
    <col min="5643" max="5643" width="6.21875" style="107" customWidth="1"/>
    <col min="5644" max="5644" width="8.77734375" style="107"/>
    <col min="5645" max="5645" width="7.21875" style="107" customWidth="1"/>
    <col min="5646" max="5646" width="9.21875" style="107" customWidth="1"/>
    <col min="5647" max="5647" width="6.44140625" style="107" bestFit="1" customWidth="1"/>
    <col min="5648" max="5648" width="9.21875" style="107" bestFit="1" customWidth="1"/>
    <col min="5649" max="5649" width="9.44140625" style="107" customWidth="1"/>
    <col min="5650" max="5650" width="14.21875" style="107" bestFit="1" customWidth="1"/>
    <col min="5651" max="5651" width="8" style="107" customWidth="1"/>
    <col min="5652" max="5888" width="8.77734375" style="107"/>
    <col min="5889" max="5889" width="9.21875" style="107" customWidth="1"/>
    <col min="5890" max="5890" width="12.44140625" style="107" customWidth="1"/>
    <col min="5891" max="5891" width="8.77734375" style="107"/>
    <col min="5892" max="5892" width="7.77734375" style="107" customWidth="1"/>
    <col min="5893" max="5893" width="8.77734375" style="107" customWidth="1"/>
    <col min="5894" max="5894" width="6.44140625" style="107" bestFit="1" customWidth="1"/>
    <col min="5895" max="5895" width="9.21875" style="107" bestFit="1" customWidth="1"/>
    <col min="5896" max="5896" width="8.21875" style="107" customWidth="1"/>
    <col min="5897" max="5897" width="14.77734375" style="107" bestFit="1" customWidth="1"/>
    <col min="5898" max="5898" width="7.5546875" style="107" customWidth="1"/>
    <col min="5899" max="5899" width="6.21875" style="107" customWidth="1"/>
    <col min="5900" max="5900" width="8.77734375" style="107"/>
    <col min="5901" max="5901" width="7.21875" style="107" customWidth="1"/>
    <col min="5902" max="5902" width="9.21875" style="107" customWidth="1"/>
    <col min="5903" max="5903" width="6.44140625" style="107" bestFit="1" customWidth="1"/>
    <col min="5904" max="5904" width="9.21875" style="107" bestFit="1" customWidth="1"/>
    <col min="5905" max="5905" width="9.44140625" style="107" customWidth="1"/>
    <col min="5906" max="5906" width="14.21875" style="107" bestFit="1" customWidth="1"/>
    <col min="5907" max="5907" width="8" style="107" customWidth="1"/>
    <col min="5908" max="6144" width="8.77734375" style="107"/>
    <col min="6145" max="6145" width="9.21875" style="107" customWidth="1"/>
    <col min="6146" max="6146" width="12.44140625" style="107" customWidth="1"/>
    <col min="6147" max="6147" width="8.77734375" style="107"/>
    <col min="6148" max="6148" width="7.77734375" style="107" customWidth="1"/>
    <col min="6149" max="6149" width="8.77734375" style="107" customWidth="1"/>
    <col min="6150" max="6150" width="6.44140625" style="107" bestFit="1" customWidth="1"/>
    <col min="6151" max="6151" width="9.21875" style="107" bestFit="1" customWidth="1"/>
    <col min="6152" max="6152" width="8.21875" style="107" customWidth="1"/>
    <col min="6153" max="6153" width="14.77734375" style="107" bestFit="1" customWidth="1"/>
    <col min="6154" max="6154" width="7.5546875" style="107" customWidth="1"/>
    <col min="6155" max="6155" width="6.21875" style="107" customWidth="1"/>
    <col min="6156" max="6156" width="8.77734375" style="107"/>
    <col min="6157" max="6157" width="7.21875" style="107" customWidth="1"/>
    <col min="6158" max="6158" width="9.21875" style="107" customWidth="1"/>
    <col min="6159" max="6159" width="6.44140625" style="107" bestFit="1" customWidth="1"/>
    <col min="6160" max="6160" width="9.21875" style="107" bestFit="1" customWidth="1"/>
    <col min="6161" max="6161" width="9.44140625" style="107" customWidth="1"/>
    <col min="6162" max="6162" width="14.21875" style="107" bestFit="1" customWidth="1"/>
    <col min="6163" max="6163" width="8" style="107" customWidth="1"/>
    <col min="6164" max="6400" width="8.77734375" style="107"/>
    <col min="6401" max="6401" width="9.21875" style="107" customWidth="1"/>
    <col min="6402" max="6402" width="12.44140625" style="107" customWidth="1"/>
    <col min="6403" max="6403" width="8.77734375" style="107"/>
    <col min="6404" max="6404" width="7.77734375" style="107" customWidth="1"/>
    <col min="6405" max="6405" width="8.77734375" style="107" customWidth="1"/>
    <col min="6406" max="6406" width="6.44140625" style="107" bestFit="1" customWidth="1"/>
    <col min="6407" max="6407" width="9.21875" style="107" bestFit="1" customWidth="1"/>
    <col min="6408" max="6408" width="8.21875" style="107" customWidth="1"/>
    <col min="6409" max="6409" width="14.77734375" style="107" bestFit="1" customWidth="1"/>
    <col min="6410" max="6410" width="7.5546875" style="107" customWidth="1"/>
    <col min="6411" max="6411" width="6.21875" style="107" customWidth="1"/>
    <col min="6412" max="6412" width="8.77734375" style="107"/>
    <col min="6413" max="6413" width="7.21875" style="107" customWidth="1"/>
    <col min="6414" max="6414" width="9.21875" style="107" customWidth="1"/>
    <col min="6415" max="6415" width="6.44140625" style="107" bestFit="1" customWidth="1"/>
    <col min="6416" max="6416" width="9.21875" style="107" bestFit="1" customWidth="1"/>
    <col min="6417" max="6417" width="9.44140625" style="107" customWidth="1"/>
    <col min="6418" max="6418" width="14.21875" style="107" bestFit="1" customWidth="1"/>
    <col min="6419" max="6419" width="8" style="107" customWidth="1"/>
    <col min="6420" max="6656" width="8.77734375" style="107"/>
    <col min="6657" max="6657" width="9.21875" style="107" customWidth="1"/>
    <col min="6658" max="6658" width="12.44140625" style="107" customWidth="1"/>
    <col min="6659" max="6659" width="8.77734375" style="107"/>
    <col min="6660" max="6660" width="7.77734375" style="107" customWidth="1"/>
    <col min="6661" max="6661" width="8.77734375" style="107" customWidth="1"/>
    <col min="6662" max="6662" width="6.44140625" style="107" bestFit="1" customWidth="1"/>
    <col min="6663" max="6663" width="9.21875" style="107" bestFit="1" customWidth="1"/>
    <col min="6664" max="6664" width="8.21875" style="107" customWidth="1"/>
    <col min="6665" max="6665" width="14.77734375" style="107" bestFit="1" customWidth="1"/>
    <col min="6666" max="6666" width="7.5546875" style="107" customWidth="1"/>
    <col min="6667" max="6667" width="6.21875" style="107" customWidth="1"/>
    <col min="6668" max="6668" width="8.77734375" style="107"/>
    <col min="6669" max="6669" width="7.21875" style="107" customWidth="1"/>
    <col min="6670" max="6670" width="9.21875" style="107" customWidth="1"/>
    <col min="6671" max="6671" width="6.44140625" style="107" bestFit="1" customWidth="1"/>
    <col min="6672" max="6672" width="9.21875" style="107" bestFit="1" customWidth="1"/>
    <col min="6673" max="6673" width="9.44140625" style="107" customWidth="1"/>
    <col min="6674" max="6674" width="14.21875" style="107" bestFit="1" customWidth="1"/>
    <col min="6675" max="6675" width="8" style="107" customWidth="1"/>
    <col min="6676" max="6912" width="8.77734375" style="107"/>
    <col min="6913" max="6913" width="9.21875" style="107" customWidth="1"/>
    <col min="6914" max="6914" width="12.44140625" style="107" customWidth="1"/>
    <col min="6915" max="6915" width="8.77734375" style="107"/>
    <col min="6916" max="6916" width="7.77734375" style="107" customWidth="1"/>
    <col min="6917" max="6917" width="8.77734375" style="107" customWidth="1"/>
    <col min="6918" max="6918" width="6.44140625" style="107" bestFit="1" customWidth="1"/>
    <col min="6919" max="6919" width="9.21875" style="107" bestFit="1" customWidth="1"/>
    <col min="6920" max="6920" width="8.21875" style="107" customWidth="1"/>
    <col min="6921" max="6921" width="14.77734375" style="107" bestFit="1" customWidth="1"/>
    <col min="6922" max="6922" width="7.5546875" style="107" customWidth="1"/>
    <col min="6923" max="6923" width="6.21875" style="107" customWidth="1"/>
    <col min="6924" max="6924" width="8.77734375" style="107"/>
    <col min="6925" max="6925" width="7.21875" style="107" customWidth="1"/>
    <col min="6926" max="6926" width="9.21875" style="107" customWidth="1"/>
    <col min="6927" max="6927" width="6.44140625" style="107" bestFit="1" customWidth="1"/>
    <col min="6928" max="6928" width="9.21875" style="107" bestFit="1" customWidth="1"/>
    <col min="6929" max="6929" width="9.44140625" style="107" customWidth="1"/>
    <col min="6930" max="6930" width="14.21875" style="107" bestFit="1" customWidth="1"/>
    <col min="6931" max="6931" width="8" style="107" customWidth="1"/>
    <col min="6932" max="7168" width="8.77734375" style="107"/>
    <col min="7169" max="7169" width="9.21875" style="107" customWidth="1"/>
    <col min="7170" max="7170" width="12.44140625" style="107" customWidth="1"/>
    <col min="7171" max="7171" width="8.77734375" style="107"/>
    <col min="7172" max="7172" width="7.77734375" style="107" customWidth="1"/>
    <col min="7173" max="7173" width="8.77734375" style="107" customWidth="1"/>
    <col min="7174" max="7174" width="6.44140625" style="107" bestFit="1" customWidth="1"/>
    <col min="7175" max="7175" width="9.21875" style="107" bestFit="1" customWidth="1"/>
    <col min="7176" max="7176" width="8.21875" style="107" customWidth="1"/>
    <col min="7177" max="7177" width="14.77734375" style="107" bestFit="1" customWidth="1"/>
    <col min="7178" max="7178" width="7.5546875" style="107" customWidth="1"/>
    <col min="7179" max="7179" width="6.21875" style="107" customWidth="1"/>
    <col min="7180" max="7180" width="8.77734375" style="107"/>
    <col min="7181" max="7181" width="7.21875" style="107" customWidth="1"/>
    <col min="7182" max="7182" width="9.21875" style="107" customWidth="1"/>
    <col min="7183" max="7183" width="6.44140625" style="107" bestFit="1" customWidth="1"/>
    <col min="7184" max="7184" width="9.21875" style="107" bestFit="1" customWidth="1"/>
    <col min="7185" max="7185" width="9.44140625" style="107" customWidth="1"/>
    <col min="7186" max="7186" width="14.21875" style="107" bestFit="1" customWidth="1"/>
    <col min="7187" max="7187" width="8" style="107" customWidth="1"/>
    <col min="7188" max="7424" width="8.77734375" style="107"/>
    <col min="7425" max="7425" width="9.21875" style="107" customWidth="1"/>
    <col min="7426" max="7426" width="12.44140625" style="107" customWidth="1"/>
    <col min="7427" max="7427" width="8.77734375" style="107"/>
    <col min="7428" max="7428" width="7.77734375" style="107" customWidth="1"/>
    <col min="7429" max="7429" width="8.77734375" style="107" customWidth="1"/>
    <col min="7430" max="7430" width="6.44140625" style="107" bestFit="1" customWidth="1"/>
    <col min="7431" max="7431" width="9.21875" style="107" bestFit="1" customWidth="1"/>
    <col min="7432" max="7432" width="8.21875" style="107" customWidth="1"/>
    <col min="7433" max="7433" width="14.77734375" style="107" bestFit="1" customWidth="1"/>
    <col min="7434" max="7434" width="7.5546875" style="107" customWidth="1"/>
    <col min="7435" max="7435" width="6.21875" style="107" customWidth="1"/>
    <col min="7436" max="7436" width="8.77734375" style="107"/>
    <col min="7437" max="7437" width="7.21875" style="107" customWidth="1"/>
    <col min="7438" max="7438" width="9.21875" style="107" customWidth="1"/>
    <col min="7439" max="7439" width="6.44140625" style="107" bestFit="1" customWidth="1"/>
    <col min="7440" max="7440" width="9.21875" style="107" bestFit="1" customWidth="1"/>
    <col min="7441" max="7441" width="9.44140625" style="107" customWidth="1"/>
    <col min="7442" max="7442" width="14.21875" style="107" bestFit="1" customWidth="1"/>
    <col min="7443" max="7443" width="8" style="107" customWidth="1"/>
    <col min="7444" max="7680" width="8.77734375" style="107"/>
    <col min="7681" max="7681" width="9.21875" style="107" customWidth="1"/>
    <col min="7682" max="7682" width="12.44140625" style="107" customWidth="1"/>
    <col min="7683" max="7683" width="8.77734375" style="107"/>
    <col min="7684" max="7684" width="7.77734375" style="107" customWidth="1"/>
    <col min="7685" max="7685" width="8.77734375" style="107" customWidth="1"/>
    <col min="7686" max="7686" width="6.44140625" style="107" bestFit="1" customWidth="1"/>
    <col min="7687" max="7687" width="9.21875" style="107" bestFit="1" customWidth="1"/>
    <col min="7688" max="7688" width="8.21875" style="107" customWidth="1"/>
    <col min="7689" max="7689" width="14.77734375" style="107" bestFit="1" customWidth="1"/>
    <col min="7690" max="7690" width="7.5546875" style="107" customWidth="1"/>
    <col min="7691" max="7691" width="6.21875" style="107" customWidth="1"/>
    <col min="7692" max="7692" width="8.77734375" style="107"/>
    <col min="7693" max="7693" width="7.21875" style="107" customWidth="1"/>
    <col min="7694" max="7694" width="9.21875" style="107" customWidth="1"/>
    <col min="7695" max="7695" width="6.44140625" style="107" bestFit="1" customWidth="1"/>
    <col min="7696" max="7696" width="9.21875" style="107" bestFit="1" customWidth="1"/>
    <col min="7697" max="7697" width="9.44140625" style="107" customWidth="1"/>
    <col min="7698" max="7698" width="14.21875" style="107" bestFit="1" customWidth="1"/>
    <col min="7699" max="7699" width="8" style="107" customWidth="1"/>
    <col min="7700" max="7936" width="8.77734375" style="107"/>
    <col min="7937" max="7937" width="9.21875" style="107" customWidth="1"/>
    <col min="7938" max="7938" width="12.44140625" style="107" customWidth="1"/>
    <col min="7939" max="7939" width="8.77734375" style="107"/>
    <col min="7940" max="7940" width="7.77734375" style="107" customWidth="1"/>
    <col min="7941" max="7941" width="8.77734375" style="107" customWidth="1"/>
    <col min="7942" max="7942" width="6.44140625" style="107" bestFit="1" customWidth="1"/>
    <col min="7943" max="7943" width="9.21875" style="107" bestFit="1" customWidth="1"/>
    <col min="7944" max="7944" width="8.21875" style="107" customWidth="1"/>
    <col min="7945" max="7945" width="14.77734375" style="107" bestFit="1" customWidth="1"/>
    <col min="7946" max="7946" width="7.5546875" style="107" customWidth="1"/>
    <col min="7947" max="7947" width="6.21875" style="107" customWidth="1"/>
    <col min="7948" max="7948" width="8.77734375" style="107"/>
    <col min="7949" max="7949" width="7.21875" style="107" customWidth="1"/>
    <col min="7950" max="7950" width="9.21875" style="107" customWidth="1"/>
    <col min="7951" max="7951" width="6.44140625" style="107" bestFit="1" customWidth="1"/>
    <col min="7952" max="7952" width="9.21875" style="107" bestFit="1" customWidth="1"/>
    <col min="7953" max="7953" width="9.44140625" style="107" customWidth="1"/>
    <col min="7954" max="7954" width="14.21875" style="107" bestFit="1" customWidth="1"/>
    <col min="7955" max="7955" width="8" style="107" customWidth="1"/>
    <col min="7956" max="8192" width="8.77734375" style="107"/>
    <col min="8193" max="8193" width="9.21875" style="107" customWidth="1"/>
    <col min="8194" max="8194" width="12.44140625" style="107" customWidth="1"/>
    <col min="8195" max="8195" width="8.77734375" style="107"/>
    <col min="8196" max="8196" width="7.77734375" style="107" customWidth="1"/>
    <col min="8197" max="8197" width="8.77734375" style="107" customWidth="1"/>
    <col min="8198" max="8198" width="6.44140625" style="107" bestFit="1" customWidth="1"/>
    <col min="8199" max="8199" width="9.21875" style="107" bestFit="1" customWidth="1"/>
    <col min="8200" max="8200" width="8.21875" style="107" customWidth="1"/>
    <col min="8201" max="8201" width="14.77734375" style="107" bestFit="1" customWidth="1"/>
    <col min="8202" max="8202" width="7.5546875" style="107" customWidth="1"/>
    <col min="8203" max="8203" width="6.21875" style="107" customWidth="1"/>
    <col min="8204" max="8204" width="8.77734375" style="107"/>
    <col min="8205" max="8205" width="7.21875" style="107" customWidth="1"/>
    <col min="8206" max="8206" width="9.21875" style="107" customWidth="1"/>
    <col min="8207" max="8207" width="6.44140625" style="107" bestFit="1" customWidth="1"/>
    <col min="8208" max="8208" width="9.21875" style="107" bestFit="1" customWidth="1"/>
    <col min="8209" max="8209" width="9.44140625" style="107" customWidth="1"/>
    <col min="8210" max="8210" width="14.21875" style="107" bestFit="1" customWidth="1"/>
    <col min="8211" max="8211" width="8" style="107" customWidth="1"/>
    <col min="8212" max="8448" width="8.77734375" style="107"/>
    <col min="8449" max="8449" width="9.21875" style="107" customWidth="1"/>
    <col min="8450" max="8450" width="12.44140625" style="107" customWidth="1"/>
    <col min="8451" max="8451" width="8.77734375" style="107"/>
    <col min="8452" max="8452" width="7.77734375" style="107" customWidth="1"/>
    <col min="8453" max="8453" width="8.77734375" style="107" customWidth="1"/>
    <col min="8454" max="8454" width="6.44140625" style="107" bestFit="1" customWidth="1"/>
    <col min="8455" max="8455" width="9.21875" style="107" bestFit="1" customWidth="1"/>
    <col min="8456" max="8456" width="8.21875" style="107" customWidth="1"/>
    <col min="8457" max="8457" width="14.77734375" style="107" bestFit="1" customWidth="1"/>
    <col min="8458" max="8458" width="7.5546875" style="107" customWidth="1"/>
    <col min="8459" max="8459" width="6.21875" style="107" customWidth="1"/>
    <col min="8460" max="8460" width="8.77734375" style="107"/>
    <col min="8461" max="8461" width="7.21875" style="107" customWidth="1"/>
    <col min="8462" max="8462" width="9.21875" style="107" customWidth="1"/>
    <col min="8463" max="8463" width="6.44140625" style="107" bestFit="1" customWidth="1"/>
    <col min="8464" max="8464" width="9.21875" style="107" bestFit="1" customWidth="1"/>
    <col min="8465" max="8465" width="9.44140625" style="107" customWidth="1"/>
    <col min="8466" max="8466" width="14.21875" style="107" bestFit="1" customWidth="1"/>
    <col min="8467" max="8467" width="8" style="107" customWidth="1"/>
    <col min="8468" max="8704" width="8.77734375" style="107"/>
    <col min="8705" max="8705" width="9.21875" style="107" customWidth="1"/>
    <col min="8706" max="8706" width="12.44140625" style="107" customWidth="1"/>
    <col min="8707" max="8707" width="8.77734375" style="107"/>
    <col min="8708" max="8708" width="7.77734375" style="107" customWidth="1"/>
    <col min="8709" max="8709" width="8.77734375" style="107" customWidth="1"/>
    <col min="8710" max="8710" width="6.44140625" style="107" bestFit="1" customWidth="1"/>
    <col min="8711" max="8711" width="9.21875" style="107" bestFit="1" customWidth="1"/>
    <col min="8712" max="8712" width="8.21875" style="107" customWidth="1"/>
    <col min="8713" max="8713" width="14.77734375" style="107" bestFit="1" customWidth="1"/>
    <col min="8714" max="8714" width="7.5546875" style="107" customWidth="1"/>
    <col min="8715" max="8715" width="6.21875" style="107" customWidth="1"/>
    <col min="8716" max="8716" width="8.77734375" style="107"/>
    <col min="8717" max="8717" width="7.21875" style="107" customWidth="1"/>
    <col min="8718" max="8718" width="9.21875" style="107" customWidth="1"/>
    <col min="8719" max="8719" width="6.44140625" style="107" bestFit="1" customWidth="1"/>
    <col min="8720" max="8720" width="9.21875" style="107" bestFit="1" customWidth="1"/>
    <col min="8721" max="8721" width="9.44140625" style="107" customWidth="1"/>
    <col min="8722" max="8722" width="14.21875" style="107" bestFit="1" customWidth="1"/>
    <col min="8723" max="8723" width="8" style="107" customWidth="1"/>
    <col min="8724" max="8960" width="8.77734375" style="107"/>
    <col min="8961" max="8961" width="9.21875" style="107" customWidth="1"/>
    <col min="8962" max="8962" width="12.44140625" style="107" customWidth="1"/>
    <col min="8963" max="8963" width="8.77734375" style="107"/>
    <col min="8964" max="8964" width="7.77734375" style="107" customWidth="1"/>
    <col min="8965" max="8965" width="8.77734375" style="107" customWidth="1"/>
    <col min="8966" max="8966" width="6.44140625" style="107" bestFit="1" customWidth="1"/>
    <col min="8967" max="8967" width="9.21875" style="107" bestFit="1" customWidth="1"/>
    <col min="8968" max="8968" width="8.21875" style="107" customWidth="1"/>
    <col min="8969" max="8969" width="14.77734375" style="107" bestFit="1" customWidth="1"/>
    <col min="8970" max="8970" width="7.5546875" style="107" customWidth="1"/>
    <col min="8971" max="8971" width="6.21875" style="107" customWidth="1"/>
    <col min="8972" max="8972" width="8.77734375" style="107"/>
    <col min="8973" max="8973" width="7.21875" style="107" customWidth="1"/>
    <col min="8974" max="8974" width="9.21875" style="107" customWidth="1"/>
    <col min="8975" max="8975" width="6.44140625" style="107" bestFit="1" customWidth="1"/>
    <col min="8976" max="8976" width="9.21875" style="107" bestFit="1" customWidth="1"/>
    <col min="8977" max="8977" width="9.44140625" style="107" customWidth="1"/>
    <col min="8978" max="8978" width="14.21875" style="107" bestFit="1" customWidth="1"/>
    <col min="8979" max="8979" width="8" style="107" customWidth="1"/>
    <col min="8980" max="9216" width="8.77734375" style="107"/>
    <col min="9217" max="9217" width="9.21875" style="107" customWidth="1"/>
    <col min="9218" max="9218" width="12.44140625" style="107" customWidth="1"/>
    <col min="9219" max="9219" width="8.77734375" style="107"/>
    <col min="9220" max="9220" width="7.77734375" style="107" customWidth="1"/>
    <col min="9221" max="9221" width="8.77734375" style="107" customWidth="1"/>
    <col min="9222" max="9222" width="6.44140625" style="107" bestFit="1" customWidth="1"/>
    <col min="9223" max="9223" width="9.21875" style="107" bestFit="1" customWidth="1"/>
    <col min="9224" max="9224" width="8.21875" style="107" customWidth="1"/>
    <col min="9225" max="9225" width="14.77734375" style="107" bestFit="1" customWidth="1"/>
    <col min="9226" max="9226" width="7.5546875" style="107" customWidth="1"/>
    <col min="9227" max="9227" width="6.21875" style="107" customWidth="1"/>
    <col min="9228" max="9228" width="8.77734375" style="107"/>
    <col min="9229" max="9229" width="7.21875" style="107" customWidth="1"/>
    <col min="9230" max="9230" width="9.21875" style="107" customWidth="1"/>
    <col min="9231" max="9231" width="6.44140625" style="107" bestFit="1" customWidth="1"/>
    <col min="9232" max="9232" width="9.21875" style="107" bestFit="1" customWidth="1"/>
    <col min="9233" max="9233" width="9.44140625" style="107" customWidth="1"/>
    <col min="9234" max="9234" width="14.21875" style="107" bestFit="1" customWidth="1"/>
    <col min="9235" max="9235" width="8" style="107" customWidth="1"/>
    <col min="9236" max="9472" width="8.77734375" style="107"/>
    <col min="9473" max="9473" width="9.21875" style="107" customWidth="1"/>
    <col min="9474" max="9474" width="12.44140625" style="107" customWidth="1"/>
    <col min="9475" max="9475" width="8.77734375" style="107"/>
    <col min="9476" max="9476" width="7.77734375" style="107" customWidth="1"/>
    <col min="9477" max="9477" width="8.77734375" style="107" customWidth="1"/>
    <col min="9478" max="9478" width="6.44140625" style="107" bestFit="1" customWidth="1"/>
    <col min="9479" max="9479" width="9.21875" style="107" bestFit="1" customWidth="1"/>
    <col min="9480" max="9480" width="8.21875" style="107" customWidth="1"/>
    <col min="9481" max="9481" width="14.77734375" style="107" bestFit="1" customWidth="1"/>
    <col min="9482" max="9482" width="7.5546875" style="107" customWidth="1"/>
    <col min="9483" max="9483" width="6.21875" style="107" customWidth="1"/>
    <col min="9484" max="9484" width="8.77734375" style="107"/>
    <col min="9485" max="9485" width="7.21875" style="107" customWidth="1"/>
    <col min="9486" max="9486" width="9.21875" style="107" customWidth="1"/>
    <col min="9487" max="9487" width="6.44140625" style="107" bestFit="1" customWidth="1"/>
    <col min="9488" max="9488" width="9.21875" style="107" bestFit="1" customWidth="1"/>
    <col min="9489" max="9489" width="9.44140625" style="107" customWidth="1"/>
    <col min="9490" max="9490" width="14.21875" style="107" bestFit="1" customWidth="1"/>
    <col min="9491" max="9491" width="8" style="107" customWidth="1"/>
    <col min="9492" max="9728" width="8.77734375" style="107"/>
    <col min="9729" max="9729" width="9.21875" style="107" customWidth="1"/>
    <col min="9730" max="9730" width="12.44140625" style="107" customWidth="1"/>
    <col min="9731" max="9731" width="8.77734375" style="107"/>
    <col min="9732" max="9732" width="7.77734375" style="107" customWidth="1"/>
    <col min="9733" max="9733" width="8.77734375" style="107" customWidth="1"/>
    <col min="9734" max="9734" width="6.44140625" style="107" bestFit="1" customWidth="1"/>
    <col min="9735" max="9735" width="9.21875" style="107" bestFit="1" customWidth="1"/>
    <col min="9736" max="9736" width="8.21875" style="107" customWidth="1"/>
    <col min="9737" max="9737" width="14.77734375" style="107" bestFit="1" customWidth="1"/>
    <col min="9738" max="9738" width="7.5546875" style="107" customWidth="1"/>
    <col min="9739" max="9739" width="6.21875" style="107" customWidth="1"/>
    <col min="9740" max="9740" width="8.77734375" style="107"/>
    <col min="9741" max="9741" width="7.21875" style="107" customWidth="1"/>
    <col min="9742" max="9742" width="9.21875" style="107" customWidth="1"/>
    <col min="9743" max="9743" width="6.44140625" style="107" bestFit="1" customWidth="1"/>
    <col min="9744" max="9744" width="9.21875" style="107" bestFit="1" customWidth="1"/>
    <col min="9745" max="9745" width="9.44140625" style="107" customWidth="1"/>
    <col min="9746" max="9746" width="14.21875" style="107" bestFit="1" customWidth="1"/>
    <col min="9747" max="9747" width="8" style="107" customWidth="1"/>
    <col min="9748" max="9984" width="8.77734375" style="107"/>
    <col min="9985" max="9985" width="9.21875" style="107" customWidth="1"/>
    <col min="9986" max="9986" width="12.44140625" style="107" customWidth="1"/>
    <col min="9987" max="9987" width="8.77734375" style="107"/>
    <col min="9988" max="9988" width="7.77734375" style="107" customWidth="1"/>
    <col min="9989" max="9989" width="8.77734375" style="107" customWidth="1"/>
    <col min="9990" max="9990" width="6.44140625" style="107" bestFit="1" customWidth="1"/>
    <col min="9991" max="9991" width="9.21875" style="107" bestFit="1" customWidth="1"/>
    <col min="9992" max="9992" width="8.21875" style="107" customWidth="1"/>
    <col min="9993" max="9993" width="14.77734375" style="107" bestFit="1" customWidth="1"/>
    <col min="9994" max="9994" width="7.5546875" style="107" customWidth="1"/>
    <col min="9995" max="9995" width="6.21875" style="107" customWidth="1"/>
    <col min="9996" max="9996" width="8.77734375" style="107"/>
    <col min="9997" max="9997" width="7.21875" style="107" customWidth="1"/>
    <col min="9998" max="9998" width="9.21875" style="107" customWidth="1"/>
    <col min="9999" max="9999" width="6.44140625" style="107" bestFit="1" customWidth="1"/>
    <col min="10000" max="10000" width="9.21875" style="107" bestFit="1" customWidth="1"/>
    <col min="10001" max="10001" width="9.44140625" style="107" customWidth="1"/>
    <col min="10002" max="10002" width="14.21875" style="107" bestFit="1" customWidth="1"/>
    <col min="10003" max="10003" width="8" style="107" customWidth="1"/>
    <col min="10004" max="10240" width="8.77734375" style="107"/>
    <col min="10241" max="10241" width="9.21875" style="107" customWidth="1"/>
    <col min="10242" max="10242" width="12.44140625" style="107" customWidth="1"/>
    <col min="10243" max="10243" width="8.77734375" style="107"/>
    <col min="10244" max="10244" width="7.77734375" style="107" customWidth="1"/>
    <col min="10245" max="10245" width="8.77734375" style="107" customWidth="1"/>
    <col min="10246" max="10246" width="6.44140625" style="107" bestFit="1" customWidth="1"/>
    <col min="10247" max="10247" width="9.21875" style="107" bestFit="1" customWidth="1"/>
    <col min="10248" max="10248" width="8.21875" style="107" customWidth="1"/>
    <col min="10249" max="10249" width="14.77734375" style="107" bestFit="1" customWidth="1"/>
    <col min="10250" max="10250" width="7.5546875" style="107" customWidth="1"/>
    <col min="10251" max="10251" width="6.21875" style="107" customWidth="1"/>
    <col min="10252" max="10252" width="8.77734375" style="107"/>
    <col min="10253" max="10253" width="7.21875" style="107" customWidth="1"/>
    <col min="10254" max="10254" width="9.21875" style="107" customWidth="1"/>
    <col min="10255" max="10255" width="6.44140625" style="107" bestFit="1" customWidth="1"/>
    <col min="10256" max="10256" width="9.21875" style="107" bestFit="1" customWidth="1"/>
    <col min="10257" max="10257" width="9.44140625" style="107" customWidth="1"/>
    <col min="10258" max="10258" width="14.21875" style="107" bestFit="1" customWidth="1"/>
    <col min="10259" max="10259" width="8" style="107" customWidth="1"/>
    <col min="10260" max="10496" width="8.77734375" style="107"/>
    <col min="10497" max="10497" width="9.21875" style="107" customWidth="1"/>
    <col min="10498" max="10498" width="12.44140625" style="107" customWidth="1"/>
    <col min="10499" max="10499" width="8.77734375" style="107"/>
    <col min="10500" max="10500" width="7.77734375" style="107" customWidth="1"/>
    <col min="10501" max="10501" width="8.77734375" style="107" customWidth="1"/>
    <col min="10502" max="10502" width="6.44140625" style="107" bestFit="1" customWidth="1"/>
    <col min="10503" max="10503" width="9.21875" style="107" bestFit="1" customWidth="1"/>
    <col min="10504" max="10504" width="8.21875" style="107" customWidth="1"/>
    <col min="10505" max="10505" width="14.77734375" style="107" bestFit="1" customWidth="1"/>
    <col min="10506" max="10506" width="7.5546875" style="107" customWidth="1"/>
    <col min="10507" max="10507" width="6.21875" style="107" customWidth="1"/>
    <col min="10508" max="10508" width="8.77734375" style="107"/>
    <col min="10509" max="10509" width="7.21875" style="107" customWidth="1"/>
    <col min="10510" max="10510" width="9.21875" style="107" customWidth="1"/>
    <col min="10511" max="10511" width="6.44140625" style="107" bestFit="1" customWidth="1"/>
    <col min="10512" max="10512" width="9.21875" style="107" bestFit="1" customWidth="1"/>
    <col min="10513" max="10513" width="9.44140625" style="107" customWidth="1"/>
    <col min="10514" max="10514" width="14.21875" style="107" bestFit="1" customWidth="1"/>
    <col min="10515" max="10515" width="8" style="107" customWidth="1"/>
    <col min="10516" max="10752" width="8.77734375" style="107"/>
    <col min="10753" max="10753" width="9.21875" style="107" customWidth="1"/>
    <col min="10754" max="10754" width="12.44140625" style="107" customWidth="1"/>
    <col min="10755" max="10755" width="8.77734375" style="107"/>
    <col min="10756" max="10756" width="7.77734375" style="107" customWidth="1"/>
    <col min="10757" max="10757" width="8.77734375" style="107" customWidth="1"/>
    <col min="10758" max="10758" width="6.44140625" style="107" bestFit="1" customWidth="1"/>
    <col min="10759" max="10759" width="9.21875" style="107" bestFit="1" customWidth="1"/>
    <col min="10760" max="10760" width="8.21875" style="107" customWidth="1"/>
    <col min="10761" max="10761" width="14.77734375" style="107" bestFit="1" customWidth="1"/>
    <col min="10762" max="10762" width="7.5546875" style="107" customWidth="1"/>
    <col min="10763" max="10763" width="6.21875" style="107" customWidth="1"/>
    <col min="10764" max="10764" width="8.77734375" style="107"/>
    <col min="10765" max="10765" width="7.21875" style="107" customWidth="1"/>
    <col min="10766" max="10766" width="9.21875" style="107" customWidth="1"/>
    <col min="10767" max="10767" width="6.44140625" style="107" bestFit="1" customWidth="1"/>
    <col min="10768" max="10768" width="9.21875" style="107" bestFit="1" customWidth="1"/>
    <col min="10769" max="10769" width="9.44140625" style="107" customWidth="1"/>
    <col min="10770" max="10770" width="14.21875" style="107" bestFit="1" customWidth="1"/>
    <col min="10771" max="10771" width="8" style="107" customWidth="1"/>
    <col min="10772" max="11008" width="8.77734375" style="107"/>
    <col min="11009" max="11009" width="9.21875" style="107" customWidth="1"/>
    <col min="11010" max="11010" width="12.44140625" style="107" customWidth="1"/>
    <col min="11011" max="11011" width="8.77734375" style="107"/>
    <col min="11012" max="11012" width="7.77734375" style="107" customWidth="1"/>
    <col min="11013" max="11013" width="8.77734375" style="107" customWidth="1"/>
    <col min="11014" max="11014" width="6.44140625" style="107" bestFit="1" customWidth="1"/>
    <col min="11015" max="11015" width="9.21875" style="107" bestFit="1" customWidth="1"/>
    <col min="11016" max="11016" width="8.21875" style="107" customWidth="1"/>
    <col min="11017" max="11017" width="14.77734375" style="107" bestFit="1" customWidth="1"/>
    <col min="11018" max="11018" width="7.5546875" style="107" customWidth="1"/>
    <col min="11019" max="11019" width="6.21875" style="107" customWidth="1"/>
    <col min="11020" max="11020" width="8.77734375" style="107"/>
    <col min="11021" max="11021" width="7.21875" style="107" customWidth="1"/>
    <col min="11022" max="11022" width="9.21875" style="107" customWidth="1"/>
    <col min="11023" max="11023" width="6.44140625" style="107" bestFit="1" customWidth="1"/>
    <col min="11024" max="11024" width="9.21875" style="107" bestFit="1" customWidth="1"/>
    <col min="11025" max="11025" width="9.44140625" style="107" customWidth="1"/>
    <col min="11026" max="11026" width="14.21875" style="107" bestFit="1" customWidth="1"/>
    <col min="11027" max="11027" width="8" style="107" customWidth="1"/>
    <col min="11028" max="11264" width="8.77734375" style="107"/>
    <col min="11265" max="11265" width="9.21875" style="107" customWidth="1"/>
    <col min="11266" max="11266" width="12.44140625" style="107" customWidth="1"/>
    <col min="11267" max="11267" width="8.77734375" style="107"/>
    <col min="11268" max="11268" width="7.77734375" style="107" customWidth="1"/>
    <col min="11269" max="11269" width="8.77734375" style="107" customWidth="1"/>
    <col min="11270" max="11270" width="6.44140625" style="107" bestFit="1" customWidth="1"/>
    <col min="11271" max="11271" width="9.21875" style="107" bestFit="1" customWidth="1"/>
    <col min="11272" max="11272" width="8.21875" style="107" customWidth="1"/>
    <col min="11273" max="11273" width="14.77734375" style="107" bestFit="1" customWidth="1"/>
    <col min="11274" max="11274" width="7.5546875" style="107" customWidth="1"/>
    <col min="11275" max="11275" width="6.21875" style="107" customWidth="1"/>
    <col min="11276" max="11276" width="8.77734375" style="107"/>
    <col min="11277" max="11277" width="7.21875" style="107" customWidth="1"/>
    <col min="11278" max="11278" width="9.21875" style="107" customWidth="1"/>
    <col min="11279" max="11279" width="6.44140625" style="107" bestFit="1" customWidth="1"/>
    <col min="11280" max="11280" width="9.21875" style="107" bestFit="1" customWidth="1"/>
    <col min="11281" max="11281" width="9.44140625" style="107" customWidth="1"/>
    <col min="11282" max="11282" width="14.21875" style="107" bestFit="1" customWidth="1"/>
    <col min="11283" max="11283" width="8" style="107" customWidth="1"/>
    <col min="11284" max="11520" width="8.77734375" style="107"/>
    <col min="11521" max="11521" width="9.21875" style="107" customWidth="1"/>
    <col min="11522" max="11522" width="12.44140625" style="107" customWidth="1"/>
    <col min="11523" max="11523" width="8.77734375" style="107"/>
    <col min="11524" max="11524" width="7.77734375" style="107" customWidth="1"/>
    <col min="11525" max="11525" width="8.77734375" style="107" customWidth="1"/>
    <col min="11526" max="11526" width="6.44140625" style="107" bestFit="1" customWidth="1"/>
    <col min="11527" max="11527" width="9.21875" style="107" bestFit="1" customWidth="1"/>
    <col min="11528" max="11528" width="8.21875" style="107" customWidth="1"/>
    <col min="11529" max="11529" width="14.77734375" style="107" bestFit="1" customWidth="1"/>
    <col min="11530" max="11530" width="7.5546875" style="107" customWidth="1"/>
    <col min="11531" max="11531" width="6.21875" style="107" customWidth="1"/>
    <col min="11532" max="11532" width="8.77734375" style="107"/>
    <col min="11533" max="11533" width="7.21875" style="107" customWidth="1"/>
    <col min="11534" max="11534" width="9.21875" style="107" customWidth="1"/>
    <col min="11535" max="11535" width="6.44140625" style="107" bestFit="1" customWidth="1"/>
    <col min="11536" max="11536" width="9.21875" style="107" bestFit="1" customWidth="1"/>
    <col min="11537" max="11537" width="9.44140625" style="107" customWidth="1"/>
    <col min="11538" max="11538" width="14.21875" style="107" bestFit="1" customWidth="1"/>
    <col min="11539" max="11539" width="8" style="107" customWidth="1"/>
    <col min="11540" max="11776" width="8.77734375" style="107"/>
    <col min="11777" max="11777" width="9.21875" style="107" customWidth="1"/>
    <col min="11778" max="11778" width="12.44140625" style="107" customWidth="1"/>
    <col min="11779" max="11779" width="8.77734375" style="107"/>
    <col min="11780" max="11780" width="7.77734375" style="107" customWidth="1"/>
    <col min="11781" max="11781" width="8.77734375" style="107" customWidth="1"/>
    <col min="11782" max="11782" width="6.44140625" style="107" bestFit="1" customWidth="1"/>
    <col min="11783" max="11783" width="9.21875" style="107" bestFit="1" customWidth="1"/>
    <col min="11784" max="11784" width="8.21875" style="107" customWidth="1"/>
    <col min="11785" max="11785" width="14.77734375" style="107" bestFit="1" customWidth="1"/>
    <col min="11786" max="11786" width="7.5546875" style="107" customWidth="1"/>
    <col min="11787" max="11787" width="6.21875" style="107" customWidth="1"/>
    <col min="11788" max="11788" width="8.77734375" style="107"/>
    <col min="11789" max="11789" width="7.21875" style="107" customWidth="1"/>
    <col min="11790" max="11790" width="9.21875" style="107" customWidth="1"/>
    <col min="11791" max="11791" width="6.44140625" style="107" bestFit="1" customWidth="1"/>
    <col min="11792" max="11792" width="9.21875" style="107" bestFit="1" customWidth="1"/>
    <col min="11793" max="11793" width="9.44140625" style="107" customWidth="1"/>
    <col min="11794" max="11794" width="14.21875" style="107" bestFit="1" customWidth="1"/>
    <col min="11795" max="11795" width="8" style="107" customWidth="1"/>
    <col min="11796" max="12032" width="8.77734375" style="107"/>
    <col min="12033" max="12033" width="9.21875" style="107" customWidth="1"/>
    <col min="12034" max="12034" width="12.44140625" style="107" customWidth="1"/>
    <col min="12035" max="12035" width="8.77734375" style="107"/>
    <col min="12036" max="12036" width="7.77734375" style="107" customWidth="1"/>
    <col min="12037" max="12037" width="8.77734375" style="107" customWidth="1"/>
    <col min="12038" max="12038" width="6.44140625" style="107" bestFit="1" customWidth="1"/>
    <col min="12039" max="12039" width="9.21875" style="107" bestFit="1" customWidth="1"/>
    <col min="12040" max="12040" width="8.21875" style="107" customWidth="1"/>
    <col min="12041" max="12041" width="14.77734375" style="107" bestFit="1" customWidth="1"/>
    <col min="12042" max="12042" width="7.5546875" style="107" customWidth="1"/>
    <col min="12043" max="12043" width="6.21875" style="107" customWidth="1"/>
    <col min="12044" max="12044" width="8.77734375" style="107"/>
    <col min="12045" max="12045" width="7.21875" style="107" customWidth="1"/>
    <col min="12046" max="12046" width="9.21875" style="107" customWidth="1"/>
    <col min="12047" max="12047" width="6.44140625" style="107" bestFit="1" customWidth="1"/>
    <col min="12048" max="12048" width="9.21875" style="107" bestFit="1" customWidth="1"/>
    <col min="12049" max="12049" width="9.44140625" style="107" customWidth="1"/>
    <col min="12050" max="12050" width="14.21875" style="107" bestFit="1" customWidth="1"/>
    <col min="12051" max="12051" width="8" style="107" customWidth="1"/>
    <col min="12052" max="12288" width="8.77734375" style="107"/>
    <col min="12289" max="12289" width="9.21875" style="107" customWidth="1"/>
    <col min="12290" max="12290" width="12.44140625" style="107" customWidth="1"/>
    <col min="12291" max="12291" width="8.77734375" style="107"/>
    <col min="12292" max="12292" width="7.77734375" style="107" customWidth="1"/>
    <col min="12293" max="12293" width="8.77734375" style="107" customWidth="1"/>
    <col min="12294" max="12294" width="6.44140625" style="107" bestFit="1" customWidth="1"/>
    <col min="12295" max="12295" width="9.21875" style="107" bestFit="1" customWidth="1"/>
    <col min="12296" max="12296" width="8.21875" style="107" customWidth="1"/>
    <col min="12297" max="12297" width="14.77734375" style="107" bestFit="1" customWidth="1"/>
    <col min="12298" max="12298" width="7.5546875" style="107" customWidth="1"/>
    <col min="12299" max="12299" width="6.21875" style="107" customWidth="1"/>
    <col min="12300" max="12300" width="8.77734375" style="107"/>
    <col min="12301" max="12301" width="7.21875" style="107" customWidth="1"/>
    <col min="12302" max="12302" width="9.21875" style="107" customWidth="1"/>
    <col min="12303" max="12303" width="6.44140625" style="107" bestFit="1" customWidth="1"/>
    <col min="12304" max="12304" width="9.21875" style="107" bestFit="1" customWidth="1"/>
    <col min="12305" max="12305" width="9.44140625" style="107" customWidth="1"/>
    <col min="12306" max="12306" width="14.21875" style="107" bestFit="1" customWidth="1"/>
    <col min="12307" max="12307" width="8" style="107" customWidth="1"/>
    <col min="12308" max="12544" width="8.77734375" style="107"/>
    <col min="12545" max="12545" width="9.21875" style="107" customWidth="1"/>
    <col min="12546" max="12546" width="12.44140625" style="107" customWidth="1"/>
    <col min="12547" max="12547" width="8.77734375" style="107"/>
    <col min="12548" max="12548" width="7.77734375" style="107" customWidth="1"/>
    <col min="12549" max="12549" width="8.77734375" style="107" customWidth="1"/>
    <col min="12550" max="12550" width="6.44140625" style="107" bestFit="1" customWidth="1"/>
    <col min="12551" max="12551" width="9.21875" style="107" bestFit="1" customWidth="1"/>
    <col min="12552" max="12552" width="8.21875" style="107" customWidth="1"/>
    <col min="12553" max="12553" width="14.77734375" style="107" bestFit="1" customWidth="1"/>
    <col min="12554" max="12554" width="7.5546875" style="107" customWidth="1"/>
    <col min="12555" max="12555" width="6.21875" style="107" customWidth="1"/>
    <col min="12556" max="12556" width="8.77734375" style="107"/>
    <col min="12557" max="12557" width="7.21875" style="107" customWidth="1"/>
    <col min="12558" max="12558" width="9.21875" style="107" customWidth="1"/>
    <col min="12559" max="12559" width="6.44140625" style="107" bestFit="1" customWidth="1"/>
    <col min="12560" max="12560" width="9.21875" style="107" bestFit="1" customWidth="1"/>
    <col min="12561" max="12561" width="9.44140625" style="107" customWidth="1"/>
    <col min="12562" max="12562" width="14.21875" style="107" bestFit="1" customWidth="1"/>
    <col min="12563" max="12563" width="8" style="107" customWidth="1"/>
    <col min="12564" max="12800" width="8.77734375" style="107"/>
    <col min="12801" max="12801" width="9.21875" style="107" customWidth="1"/>
    <col min="12802" max="12802" width="12.44140625" style="107" customWidth="1"/>
    <col min="12803" max="12803" width="8.77734375" style="107"/>
    <col min="12804" max="12804" width="7.77734375" style="107" customWidth="1"/>
    <col min="12805" max="12805" width="8.77734375" style="107" customWidth="1"/>
    <col min="12806" max="12806" width="6.44140625" style="107" bestFit="1" customWidth="1"/>
    <col min="12807" max="12807" width="9.21875" style="107" bestFit="1" customWidth="1"/>
    <col min="12808" max="12808" width="8.21875" style="107" customWidth="1"/>
    <col min="12809" max="12809" width="14.77734375" style="107" bestFit="1" customWidth="1"/>
    <col min="12810" max="12810" width="7.5546875" style="107" customWidth="1"/>
    <col min="12811" max="12811" width="6.21875" style="107" customWidth="1"/>
    <col min="12812" max="12812" width="8.77734375" style="107"/>
    <col min="12813" max="12813" width="7.21875" style="107" customWidth="1"/>
    <col min="12814" max="12814" width="9.21875" style="107" customWidth="1"/>
    <col min="12815" max="12815" width="6.44140625" style="107" bestFit="1" customWidth="1"/>
    <col min="12816" max="12816" width="9.21875" style="107" bestFit="1" customWidth="1"/>
    <col min="12817" max="12817" width="9.44140625" style="107" customWidth="1"/>
    <col min="12818" max="12818" width="14.21875" style="107" bestFit="1" customWidth="1"/>
    <col min="12819" max="12819" width="8" style="107" customWidth="1"/>
    <col min="12820" max="13056" width="8.77734375" style="107"/>
    <col min="13057" max="13057" width="9.21875" style="107" customWidth="1"/>
    <col min="13058" max="13058" width="12.44140625" style="107" customWidth="1"/>
    <col min="13059" max="13059" width="8.77734375" style="107"/>
    <col min="13060" max="13060" width="7.77734375" style="107" customWidth="1"/>
    <col min="13061" max="13061" width="8.77734375" style="107" customWidth="1"/>
    <col min="13062" max="13062" width="6.44140625" style="107" bestFit="1" customWidth="1"/>
    <col min="13063" max="13063" width="9.21875" style="107" bestFit="1" customWidth="1"/>
    <col min="13064" max="13064" width="8.21875" style="107" customWidth="1"/>
    <col min="13065" max="13065" width="14.77734375" style="107" bestFit="1" customWidth="1"/>
    <col min="13066" max="13066" width="7.5546875" style="107" customWidth="1"/>
    <col min="13067" max="13067" width="6.21875" style="107" customWidth="1"/>
    <col min="13068" max="13068" width="8.77734375" style="107"/>
    <col min="13069" max="13069" width="7.21875" style="107" customWidth="1"/>
    <col min="13070" max="13070" width="9.21875" style="107" customWidth="1"/>
    <col min="13071" max="13071" width="6.44140625" style="107" bestFit="1" customWidth="1"/>
    <col min="13072" max="13072" width="9.21875" style="107" bestFit="1" customWidth="1"/>
    <col min="13073" max="13073" width="9.44140625" style="107" customWidth="1"/>
    <col min="13074" max="13074" width="14.21875" style="107" bestFit="1" customWidth="1"/>
    <col min="13075" max="13075" width="8" style="107" customWidth="1"/>
    <col min="13076" max="13312" width="8.77734375" style="107"/>
    <col min="13313" max="13313" width="9.21875" style="107" customWidth="1"/>
    <col min="13314" max="13314" width="12.44140625" style="107" customWidth="1"/>
    <col min="13315" max="13315" width="8.77734375" style="107"/>
    <col min="13316" max="13316" width="7.77734375" style="107" customWidth="1"/>
    <col min="13317" max="13317" width="8.77734375" style="107" customWidth="1"/>
    <col min="13318" max="13318" width="6.44140625" style="107" bestFit="1" customWidth="1"/>
    <col min="13319" max="13319" width="9.21875" style="107" bestFit="1" customWidth="1"/>
    <col min="13320" max="13320" width="8.21875" style="107" customWidth="1"/>
    <col min="13321" max="13321" width="14.77734375" style="107" bestFit="1" customWidth="1"/>
    <col min="13322" max="13322" width="7.5546875" style="107" customWidth="1"/>
    <col min="13323" max="13323" width="6.21875" style="107" customWidth="1"/>
    <col min="13324" max="13324" width="8.77734375" style="107"/>
    <col min="13325" max="13325" width="7.21875" style="107" customWidth="1"/>
    <col min="13326" max="13326" width="9.21875" style="107" customWidth="1"/>
    <col min="13327" max="13327" width="6.44140625" style="107" bestFit="1" customWidth="1"/>
    <col min="13328" max="13328" width="9.21875" style="107" bestFit="1" customWidth="1"/>
    <col min="13329" max="13329" width="9.44140625" style="107" customWidth="1"/>
    <col min="13330" max="13330" width="14.21875" style="107" bestFit="1" customWidth="1"/>
    <col min="13331" max="13331" width="8" style="107" customWidth="1"/>
    <col min="13332" max="13568" width="8.77734375" style="107"/>
    <col min="13569" max="13569" width="9.21875" style="107" customWidth="1"/>
    <col min="13570" max="13570" width="12.44140625" style="107" customWidth="1"/>
    <col min="13571" max="13571" width="8.77734375" style="107"/>
    <col min="13572" max="13572" width="7.77734375" style="107" customWidth="1"/>
    <col min="13573" max="13573" width="8.77734375" style="107" customWidth="1"/>
    <col min="13574" max="13574" width="6.44140625" style="107" bestFit="1" customWidth="1"/>
    <col min="13575" max="13575" width="9.21875" style="107" bestFit="1" customWidth="1"/>
    <col min="13576" max="13576" width="8.21875" style="107" customWidth="1"/>
    <col min="13577" max="13577" width="14.77734375" style="107" bestFit="1" customWidth="1"/>
    <col min="13578" max="13578" width="7.5546875" style="107" customWidth="1"/>
    <col min="13579" max="13579" width="6.21875" style="107" customWidth="1"/>
    <col min="13580" max="13580" width="8.77734375" style="107"/>
    <col min="13581" max="13581" width="7.21875" style="107" customWidth="1"/>
    <col min="13582" max="13582" width="9.21875" style="107" customWidth="1"/>
    <col min="13583" max="13583" width="6.44140625" style="107" bestFit="1" customWidth="1"/>
    <col min="13584" max="13584" width="9.21875" style="107" bestFit="1" customWidth="1"/>
    <col min="13585" max="13585" width="9.44140625" style="107" customWidth="1"/>
    <col min="13586" max="13586" width="14.21875" style="107" bestFit="1" customWidth="1"/>
    <col min="13587" max="13587" width="8" style="107" customWidth="1"/>
    <col min="13588" max="13824" width="8.77734375" style="107"/>
    <col min="13825" max="13825" width="9.21875" style="107" customWidth="1"/>
    <col min="13826" max="13826" width="12.44140625" style="107" customWidth="1"/>
    <col min="13827" max="13827" width="8.77734375" style="107"/>
    <col min="13828" max="13828" width="7.77734375" style="107" customWidth="1"/>
    <col min="13829" max="13829" width="8.77734375" style="107" customWidth="1"/>
    <col min="13830" max="13830" width="6.44140625" style="107" bestFit="1" customWidth="1"/>
    <col min="13831" max="13831" width="9.21875" style="107" bestFit="1" customWidth="1"/>
    <col min="13832" max="13832" width="8.21875" style="107" customWidth="1"/>
    <col min="13833" max="13833" width="14.77734375" style="107" bestFit="1" customWidth="1"/>
    <col min="13834" max="13834" width="7.5546875" style="107" customWidth="1"/>
    <col min="13835" max="13835" width="6.21875" style="107" customWidth="1"/>
    <col min="13836" max="13836" width="8.77734375" style="107"/>
    <col min="13837" max="13837" width="7.21875" style="107" customWidth="1"/>
    <col min="13838" max="13838" width="9.21875" style="107" customWidth="1"/>
    <col min="13839" max="13839" width="6.44140625" style="107" bestFit="1" customWidth="1"/>
    <col min="13840" max="13840" width="9.21875" style="107" bestFit="1" customWidth="1"/>
    <col min="13841" max="13841" width="9.44140625" style="107" customWidth="1"/>
    <col min="13842" max="13842" width="14.21875" style="107" bestFit="1" customWidth="1"/>
    <col min="13843" max="13843" width="8" style="107" customWidth="1"/>
    <col min="13844" max="14080" width="8.77734375" style="107"/>
    <col min="14081" max="14081" width="9.21875" style="107" customWidth="1"/>
    <col min="14082" max="14082" width="12.44140625" style="107" customWidth="1"/>
    <col min="14083" max="14083" width="8.77734375" style="107"/>
    <col min="14084" max="14084" width="7.77734375" style="107" customWidth="1"/>
    <col min="14085" max="14085" width="8.77734375" style="107" customWidth="1"/>
    <col min="14086" max="14086" width="6.44140625" style="107" bestFit="1" customWidth="1"/>
    <col min="14087" max="14087" width="9.21875" style="107" bestFit="1" customWidth="1"/>
    <col min="14088" max="14088" width="8.21875" style="107" customWidth="1"/>
    <col min="14089" max="14089" width="14.77734375" style="107" bestFit="1" customWidth="1"/>
    <col min="14090" max="14090" width="7.5546875" style="107" customWidth="1"/>
    <col min="14091" max="14091" width="6.21875" style="107" customWidth="1"/>
    <col min="14092" max="14092" width="8.77734375" style="107"/>
    <col min="14093" max="14093" width="7.21875" style="107" customWidth="1"/>
    <col min="14094" max="14094" width="9.21875" style="107" customWidth="1"/>
    <col min="14095" max="14095" width="6.44140625" style="107" bestFit="1" customWidth="1"/>
    <col min="14096" max="14096" width="9.21875" style="107" bestFit="1" customWidth="1"/>
    <col min="14097" max="14097" width="9.44140625" style="107" customWidth="1"/>
    <col min="14098" max="14098" width="14.21875" style="107" bestFit="1" customWidth="1"/>
    <col min="14099" max="14099" width="8" style="107" customWidth="1"/>
    <col min="14100" max="14336" width="8.77734375" style="107"/>
    <col min="14337" max="14337" width="9.21875" style="107" customWidth="1"/>
    <col min="14338" max="14338" width="12.44140625" style="107" customWidth="1"/>
    <col min="14339" max="14339" width="8.77734375" style="107"/>
    <col min="14340" max="14340" width="7.77734375" style="107" customWidth="1"/>
    <col min="14341" max="14341" width="8.77734375" style="107" customWidth="1"/>
    <col min="14342" max="14342" width="6.44140625" style="107" bestFit="1" customWidth="1"/>
    <col min="14343" max="14343" width="9.21875" style="107" bestFit="1" customWidth="1"/>
    <col min="14344" max="14344" width="8.21875" style="107" customWidth="1"/>
    <col min="14345" max="14345" width="14.77734375" style="107" bestFit="1" customWidth="1"/>
    <col min="14346" max="14346" width="7.5546875" style="107" customWidth="1"/>
    <col min="14347" max="14347" width="6.21875" style="107" customWidth="1"/>
    <col min="14348" max="14348" width="8.77734375" style="107"/>
    <col min="14349" max="14349" width="7.21875" style="107" customWidth="1"/>
    <col min="14350" max="14350" width="9.21875" style="107" customWidth="1"/>
    <col min="14351" max="14351" width="6.44140625" style="107" bestFit="1" customWidth="1"/>
    <col min="14352" max="14352" width="9.21875" style="107" bestFit="1" customWidth="1"/>
    <col min="14353" max="14353" width="9.44140625" style="107" customWidth="1"/>
    <col min="14354" max="14354" width="14.21875" style="107" bestFit="1" customWidth="1"/>
    <col min="14355" max="14355" width="8" style="107" customWidth="1"/>
    <col min="14356" max="14592" width="8.77734375" style="107"/>
    <col min="14593" max="14593" width="9.21875" style="107" customWidth="1"/>
    <col min="14594" max="14594" width="12.44140625" style="107" customWidth="1"/>
    <col min="14595" max="14595" width="8.77734375" style="107"/>
    <col min="14596" max="14596" width="7.77734375" style="107" customWidth="1"/>
    <col min="14597" max="14597" width="8.77734375" style="107" customWidth="1"/>
    <col min="14598" max="14598" width="6.44140625" style="107" bestFit="1" customWidth="1"/>
    <col min="14599" max="14599" width="9.21875" style="107" bestFit="1" customWidth="1"/>
    <col min="14600" max="14600" width="8.21875" style="107" customWidth="1"/>
    <col min="14601" max="14601" width="14.77734375" style="107" bestFit="1" customWidth="1"/>
    <col min="14602" max="14602" width="7.5546875" style="107" customWidth="1"/>
    <col min="14603" max="14603" width="6.21875" style="107" customWidth="1"/>
    <col min="14604" max="14604" width="8.77734375" style="107"/>
    <col min="14605" max="14605" width="7.21875" style="107" customWidth="1"/>
    <col min="14606" max="14606" width="9.21875" style="107" customWidth="1"/>
    <col min="14607" max="14607" width="6.44140625" style="107" bestFit="1" customWidth="1"/>
    <col min="14608" max="14608" width="9.21875" style="107" bestFit="1" customWidth="1"/>
    <col min="14609" max="14609" width="9.44140625" style="107" customWidth="1"/>
    <col min="14610" max="14610" width="14.21875" style="107" bestFit="1" customWidth="1"/>
    <col min="14611" max="14611" width="8" style="107" customWidth="1"/>
    <col min="14612" max="14848" width="8.77734375" style="107"/>
    <col min="14849" max="14849" width="9.21875" style="107" customWidth="1"/>
    <col min="14850" max="14850" width="12.44140625" style="107" customWidth="1"/>
    <col min="14851" max="14851" width="8.77734375" style="107"/>
    <col min="14852" max="14852" width="7.77734375" style="107" customWidth="1"/>
    <col min="14853" max="14853" width="8.77734375" style="107" customWidth="1"/>
    <col min="14854" max="14854" width="6.44140625" style="107" bestFit="1" customWidth="1"/>
    <col min="14855" max="14855" width="9.21875" style="107" bestFit="1" customWidth="1"/>
    <col min="14856" max="14856" width="8.21875" style="107" customWidth="1"/>
    <col min="14857" max="14857" width="14.77734375" style="107" bestFit="1" customWidth="1"/>
    <col min="14858" max="14858" width="7.5546875" style="107" customWidth="1"/>
    <col min="14859" max="14859" width="6.21875" style="107" customWidth="1"/>
    <col min="14860" max="14860" width="8.77734375" style="107"/>
    <col min="14861" max="14861" width="7.21875" style="107" customWidth="1"/>
    <col min="14862" max="14862" width="9.21875" style="107" customWidth="1"/>
    <col min="14863" max="14863" width="6.44140625" style="107" bestFit="1" customWidth="1"/>
    <col min="14864" max="14864" width="9.21875" style="107" bestFit="1" customWidth="1"/>
    <col min="14865" max="14865" width="9.44140625" style="107" customWidth="1"/>
    <col min="14866" max="14866" width="14.21875" style="107" bestFit="1" customWidth="1"/>
    <col min="14867" max="14867" width="8" style="107" customWidth="1"/>
    <col min="14868" max="15104" width="8.77734375" style="107"/>
    <col min="15105" max="15105" width="9.21875" style="107" customWidth="1"/>
    <col min="15106" max="15106" width="12.44140625" style="107" customWidth="1"/>
    <col min="15107" max="15107" width="8.77734375" style="107"/>
    <col min="15108" max="15108" width="7.77734375" style="107" customWidth="1"/>
    <col min="15109" max="15109" width="8.77734375" style="107" customWidth="1"/>
    <col min="15110" max="15110" width="6.44140625" style="107" bestFit="1" customWidth="1"/>
    <col min="15111" max="15111" width="9.21875" style="107" bestFit="1" customWidth="1"/>
    <col min="15112" max="15112" width="8.21875" style="107" customWidth="1"/>
    <col min="15113" max="15113" width="14.77734375" style="107" bestFit="1" customWidth="1"/>
    <col min="15114" max="15114" width="7.5546875" style="107" customWidth="1"/>
    <col min="15115" max="15115" width="6.21875" style="107" customWidth="1"/>
    <col min="15116" max="15116" width="8.77734375" style="107"/>
    <col min="15117" max="15117" width="7.21875" style="107" customWidth="1"/>
    <col min="15118" max="15118" width="9.21875" style="107" customWidth="1"/>
    <col min="15119" max="15119" width="6.44140625" style="107" bestFit="1" customWidth="1"/>
    <col min="15120" max="15120" width="9.21875" style="107" bestFit="1" customWidth="1"/>
    <col min="15121" max="15121" width="9.44140625" style="107" customWidth="1"/>
    <col min="15122" max="15122" width="14.21875" style="107" bestFit="1" customWidth="1"/>
    <col min="15123" max="15123" width="8" style="107" customWidth="1"/>
    <col min="15124" max="15360" width="8.77734375" style="107"/>
    <col min="15361" max="15361" width="9.21875" style="107" customWidth="1"/>
    <col min="15362" max="15362" width="12.44140625" style="107" customWidth="1"/>
    <col min="15363" max="15363" width="8.77734375" style="107"/>
    <col min="15364" max="15364" width="7.77734375" style="107" customWidth="1"/>
    <col min="15365" max="15365" width="8.77734375" style="107" customWidth="1"/>
    <col min="15366" max="15366" width="6.44140625" style="107" bestFit="1" customWidth="1"/>
    <col min="15367" max="15367" width="9.21875" style="107" bestFit="1" customWidth="1"/>
    <col min="15368" max="15368" width="8.21875" style="107" customWidth="1"/>
    <col min="15369" max="15369" width="14.77734375" style="107" bestFit="1" customWidth="1"/>
    <col min="15370" max="15370" width="7.5546875" style="107" customWidth="1"/>
    <col min="15371" max="15371" width="6.21875" style="107" customWidth="1"/>
    <col min="15372" max="15372" width="8.77734375" style="107"/>
    <col min="15373" max="15373" width="7.21875" style="107" customWidth="1"/>
    <col min="15374" max="15374" width="9.21875" style="107" customWidth="1"/>
    <col min="15375" max="15375" width="6.44140625" style="107" bestFit="1" customWidth="1"/>
    <col min="15376" max="15376" width="9.21875" style="107" bestFit="1" customWidth="1"/>
    <col min="15377" max="15377" width="9.44140625" style="107" customWidth="1"/>
    <col min="15378" max="15378" width="14.21875" style="107" bestFit="1" customWidth="1"/>
    <col min="15379" max="15379" width="8" style="107" customWidth="1"/>
    <col min="15380" max="15616" width="8.77734375" style="107"/>
    <col min="15617" max="15617" width="9.21875" style="107" customWidth="1"/>
    <col min="15618" max="15618" width="12.44140625" style="107" customWidth="1"/>
    <col min="15619" max="15619" width="8.77734375" style="107"/>
    <col min="15620" max="15620" width="7.77734375" style="107" customWidth="1"/>
    <col min="15621" max="15621" width="8.77734375" style="107" customWidth="1"/>
    <col min="15622" max="15622" width="6.44140625" style="107" bestFit="1" customWidth="1"/>
    <col min="15623" max="15623" width="9.21875" style="107" bestFit="1" customWidth="1"/>
    <col min="15624" max="15624" width="8.21875" style="107" customWidth="1"/>
    <col min="15625" max="15625" width="14.77734375" style="107" bestFit="1" customWidth="1"/>
    <col min="15626" max="15626" width="7.5546875" style="107" customWidth="1"/>
    <col min="15627" max="15627" width="6.21875" style="107" customWidth="1"/>
    <col min="15628" max="15628" width="8.77734375" style="107"/>
    <col min="15629" max="15629" width="7.21875" style="107" customWidth="1"/>
    <col min="15630" max="15630" width="9.21875" style="107" customWidth="1"/>
    <col min="15631" max="15631" width="6.44140625" style="107" bestFit="1" customWidth="1"/>
    <col min="15632" max="15632" width="9.21875" style="107" bestFit="1" customWidth="1"/>
    <col min="15633" max="15633" width="9.44140625" style="107" customWidth="1"/>
    <col min="15634" max="15634" width="14.21875" style="107" bestFit="1" customWidth="1"/>
    <col min="15635" max="15635" width="8" style="107" customWidth="1"/>
    <col min="15636" max="15872" width="8.77734375" style="107"/>
    <col min="15873" max="15873" width="9.21875" style="107" customWidth="1"/>
    <col min="15874" max="15874" width="12.44140625" style="107" customWidth="1"/>
    <col min="15875" max="15875" width="8.77734375" style="107"/>
    <col min="15876" max="15876" width="7.77734375" style="107" customWidth="1"/>
    <col min="15877" max="15877" width="8.77734375" style="107" customWidth="1"/>
    <col min="15878" max="15878" width="6.44140625" style="107" bestFit="1" customWidth="1"/>
    <col min="15879" max="15879" width="9.21875" style="107" bestFit="1" customWidth="1"/>
    <col min="15880" max="15880" width="8.21875" style="107" customWidth="1"/>
    <col min="15881" max="15881" width="14.77734375" style="107" bestFit="1" customWidth="1"/>
    <col min="15882" max="15882" width="7.5546875" style="107" customWidth="1"/>
    <col min="15883" max="15883" width="6.21875" style="107" customWidth="1"/>
    <col min="15884" max="15884" width="8.77734375" style="107"/>
    <col min="15885" max="15885" width="7.21875" style="107" customWidth="1"/>
    <col min="15886" max="15886" width="9.21875" style="107" customWidth="1"/>
    <col min="15887" max="15887" width="6.44140625" style="107" bestFit="1" customWidth="1"/>
    <col min="15888" max="15888" width="9.21875" style="107" bestFit="1" customWidth="1"/>
    <col min="15889" max="15889" width="9.44140625" style="107" customWidth="1"/>
    <col min="15890" max="15890" width="14.21875" style="107" bestFit="1" customWidth="1"/>
    <col min="15891" max="15891" width="8" style="107" customWidth="1"/>
    <col min="15892" max="16128" width="8.77734375" style="107"/>
    <col min="16129" max="16129" width="9.21875" style="107" customWidth="1"/>
    <col min="16130" max="16130" width="12.44140625" style="107" customWidth="1"/>
    <col min="16131" max="16131" width="8.77734375" style="107"/>
    <col min="16132" max="16132" width="7.77734375" style="107" customWidth="1"/>
    <col min="16133" max="16133" width="8.77734375" style="107" customWidth="1"/>
    <col min="16134" max="16134" width="6.44140625" style="107" bestFit="1" customWidth="1"/>
    <col min="16135" max="16135" width="9.21875" style="107" bestFit="1" customWidth="1"/>
    <col min="16136" max="16136" width="8.21875" style="107" customWidth="1"/>
    <col min="16137" max="16137" width="14.77734375" style="107" bestFit="1" customWidth="1"/>
    <col min="16138" max="16138" width="7.5546875" style="107" customWidth="1"/>
    <col min="16139" max="16139" width="6.21875" style="107" customWidth="1"/>
    <col min="16140" max="16140" width="8.77734375" style="107"/>
    <col min="16141" max="16141" width="7.21875" style="107" customWidth="1"/>
    <col min="16142" max="16142" width="9.21875" style="107" customWidth="1"/>
    <col min="16143" max="16143" width="6.44140625" style="107" bestFit="1" customWidth="1"/>
    <col min="16144" max="16144" width="9.21875" style="107" bestFit="1" customWidth="1"/>
    <col min="16145" max="16145" width="9.44140625" style="107" customWidth="1"/>
    <col min="16146" max="16146" width="14.21875" style="107" bestFit="1" customWidth="1"/>
    <col min="16147" max="16147" width="8" style="107" customWidth="1"/>
    <col min="16148" max="16384" width="8.77734375" style="107"/>
  </cols>
  <sheetData>
    <row r="1" spans="1:17" s="2" customFormat="1" ht="45" customHeight="1" x14ac:dyDescent="0.25">
      <c r="A1" s="108" t="s">
        <v>165</v>
      </c>
    </row>
    <row r="2" spans="1:17" s="3" customFormat="1" ht="20.25" customHeight="1" x14ac:dyDescent="0.25">
      <c r="A2" s="3" t="s">
        <v>18</v>
      </c>
    </row>
    <row r="3" spans="1:17" s="3" customFormat="1" ht="20.25" customHeight="1" x14ac:dyDescent="0.25">
      <c r="A3" s="3" t="s">
        <v>162</v>
      </c>
    </row>
    <row r="4" spans="1:17" s="3" customFormat="1" ht="20.25" customHeight="1" x14ac:dyDescent="0.25">
      <c r="A4" s="3" t="s">
        <v>163</v>
      </c>
    </row>
    <row r="5" spans="1:17" s="3" customFormat="1" ht="20.25" customHeight="1" x14ac:dyDescent="0.25">
      <c r="A5" s="3" t="s">
        <v>164</v>
      </c>
    </row>
    <row r="6" spans="1:17" s="109" customFormat="1" ht="80.099999999999994" customHeight="1" x14ac:dyDescent="0.3">
      <c r="A6" s="114" t="s">
        <v>41</v>
      </c>
      <c r="B6" s="114" t="s">
        <v>488</v>
      </c>
      <c r="C6" s="115" t="s">
        <v>489</v>
      </c>
      <c r="D6" s="115" t="s">
        <v>490</v>
      </c>
      <c r="E6" s="115" t="s">
        <v>491</v>
      </c>
      <c r="F6" s="115" t="s">
        <v>492</v>
      </c>
      <c r="G6" s="116" t="s">
        <v>166</v>
      </c>
      <c r="H6" s="115" t="s">
        <v>493</v>
      </c>
      <c r="I6" s="116" t="s">
        <v>167</v>
      </c>
      <c r="J6" s="114" t="s">
        <v>494</v>
      </c>
      <c r="K6" s="115" t="s">
        <v>78</v>
      </c>
      <c r="L6" s="115" t="s">
        <v>79</v>
      </c>
      <c r="M6" s="115" t="s">
        <v>495</v>
      </c>
      <c r="N6" s="115" t="s">
        <v>496</v>
      </c>
      <c r="O6" s="116" t="s">
        <v>498</v>
      </c>
      <c r="P6" s="115" t="s">
        <v>499</v>
      </c>
      <c r="Q6" s="116" t="s">
        <v>500</v>
      </c>
    </row>
    <row r="7" spans="1:17" x14ac:dyDescent="0.3">
      <c r="A7" s="110" t="s">
        <v>168</v>
      </c>
      <c r="B7" s="175">
        <f>SUM(C7:I7)</f>
        <v>21.030000000000005</v>
      </c>
      <c r="C7" s="175">
        <v>4.32</v>
      </c>
      <c r="D7" s="175">
        <v>6.16</v>
      </c>
      <c r="E7" s="175">
        <v>8.9</v>
      </c>
      <c r="F7" s="175">
        <v>0.14000000000000001</v>
      </c>
      <c r="G7" s="175">
        <v>1.51</v>
      </c>
      <c r="H7" s="175" t="s">
        <v>497</v>
      </c>
      <c r="I7" s="174" t="s">
        <v>497</v>
      </c>
      <c r="J7" s="175">
        <f t="shared" ref="J7:J70" si="0">SUM(K7:Q7)</f>
        <v>223.03</v>
      </c>
      <c r="K7" s="175">
        <v>50.85</v>
      </c>
      <c r="L7" s="175">
        <v>73.61</v>
      </c>
      <c r="M7" s="175">
        <v>78.59</v>
      </c>
      <c r="N7" s="175">
        <v>1.72</v>
      </c>
      <c r="O7" s="175">
        <v>18.260000000000002</v>
      </c>
      <c r="P7" s="175" t="s">
        <v>497</v>
      </c>
      <c r="Q7" s="176" t="s">
        <v>497</v>
      </c>
    </row>
    <row r="8" spans="1:17" x14ac:dyDescent="0.3">
      <c r="A8" s="110" t="s">
        <v>169</v>
      </c>
      <c r="B8" s="175">
        <f t="shared" ref="B8:B70" si="1">SUM(C8:I8)</f>
        <v>20</v>
      </c>
      <c r="C8" s="175">
        <v>4.79</v>
      </c>
      <c r="D8" s="175">
        <v>6.32</v>
      </c>
      <c r="E8" s="175">
        <v>7.16</v>
      </c>
      <c r="F8" s="175">
        <v>0.14000000000000001</v>
      </c>
      <c r="G8" s="175">
        <v>1.59</v>
      </c>
      <c r="H8" s="175" t="s">
        <v>497</v>
      </c>
      <c r="I8" s="174" t="s">
        <v>497</v>
      </c>
      <c r="J8" s="175">
        <f t="shared" si="0"/>
        <v>239.04</v>
      </c>
      <c r="K8" s="175">
        <v>56.03</v>
      </c>
      <c r="L8" s="175">
        <v>81.06</v>
      </c>
      <c r="M8" s="175">
        <v>80.63</v>
      </c>
      <c r="N8" s="175">
        <v>1.72</v>
      </c>
      <c r="O8" s="175">
        <v>19.600000000000001</v>
      </c>
      <c r="P8" s="175" t="s">
        <v>497</v>
      </c>
      <c r="Q8" s="176" t="s">
        <v>497</v>
      </c>
    </row>
    <row r="9" spans="1:17" x14ac:dyDescent="0.3">
      <c r="A9" s="110" t="s">
        <v>170</v>
      </c>
      <c r="B9" s="175">
        <f t="shared" si="1"/>
        <v>22.540000000000003</v>
      </c>
      <c r="C9" s="175">
        <v>5.62</v>
      </c>
      <c r="D9" s="175">
        <v>6.96</v>
      </c>
      <c r="E9" s="175">
        <v>7.91</v>
      </c>
      <c r="F9" s="175">
        <v>0.14000000000000001</v>
      </c>
      <c r="G9" s="175">
        <v>1.91</v>
      </c>
      <c r="H9" s="175" t="s">
        <v>497</v>
      </c>
      <c r="I9" s="174" t="s">
        <v>497</v>
      </c>
      <c r="J9" s="175">
        <f t="shared" si="0"/>
        <v>230.67000000000004</v>
      </c>
      <c r="K9" s="175">
        <v>55.52</v>
      </c>
      <c r="L9" s="175">
        <v>76.900000000000006</v>
      </c>
      <c r="M9" s="175">
        <v>76.290000000000006</v>
      </c>
      <c r="N9" s="175">
        <v>1.72</v>
      </c>
      <c r="O9" s="175">
        <v>20.239999999999998</v>
      </c>
      <c r="P9" s="175" t="s">
        <v>497</v>
      </c>
      <c r="Q9" s="176" t="s">
        <v>497</v>
      </c>
    </row>
    <row r="10" spans="1:17" x14ac:dyDescent="0.3">
      <c r="A10" s="110" t="s">
        <v>171</v>
      </c>
      <c r="B10" s="175">
        <f t="shared" si="1"/>
        <v>17.580000000000002</v>
      </c>
      <c r="C10" s="175">
        <v>3.83</v>
      </c>
      <c r="D10" s="175">
        <v>6.08</v>
      </c>
      <c r="E10" s="175">
        <v>5.75</v>
      </c>
      <c r="F10" s="175">
        <v>0.14000000000000001</v>
      </c>
      <c r="G10" s="175">
        <v>1.78</v>
      </c>
      <c r="H10" s="175" t="s">
        <v>497</v>
      </c>
      <c r="I10" s="174" t="s">
        <v>497</v>
      </c>
      <c r="J10" s="175">
        <f t="shared" si="0"/>
        <v>221.69</v>
      </c>
      <c r="K10" s="175">
        <v>47.46</v>
      </c>
      <c r="L10" s="175">
        <v>77.19</v>
      </c>
      <c r="M10" s="175">
        <v>72.739999999999995</v>
      </c>
      <c r="N10" s="175">
        <v>1.72</v>
      </c>
      <c r="O10" s="175">
        <v>22.58</v>
      </c>
      <c r="P10" s="175" t="s">
        <v>497</v>
      </c>
      <c r="Q10" s="176" t="s">
        <v>497</v>
      </c>
    </row>
    <row r="11" spans="1:17" x14ac:dyDescent="0.3">
      <c r="A11" s="110" t="s">
        <v>172</v>
      </c>
      <c r="B11" s="175">
        <f t="shared" si="1"/>
        <v>16.430000000000003</v>
      </c>
      <c r="C11" s="175">
        <v>3.72</v>
      </c>
      <c r="D11" s="175">
        <v>6.23</v>
      </c>
      <c r="E11" s="175">
        <v>4.79</v>
      </c>
      <c r="F11" s="175">
        <v>0.14000000000000001</v>
      </c>
      <c r="G11" s="175">
        <v>1.55</v>
      </c>
      <c r="H11" s="175" t="s">
        <v>497</v>
      </c>
      <c r="I11" s="174" t="s">
        <v>497</v>
      </c>
      <c r="J11" s="175">
        <f t="shared" si="0"/>
        <v>218.68</v>
      </c>
      <c r="K11" s="175">
        <v>52.22</v>
      </c>
      <c r="L11" s="175">
        <v>75.260000000000005</v>
      </c>
      <c r="M11" s="175">
        <v>70.05</v>
      </c>
      <c r="N11" s="175">
        <v>1.72</v>
      </c>
      <c r="O11" s="175">
        <v>19.43</v>
      </c>
      <c r="P11" s="175" t="s">
        <v>497</v>
      </c>
      <c r="Q11" s="176" t="s">
        <v>497</v>
      </c>
    </row>
    <row r="12" spans="1:17" x14ac:dyDescent="0.3">
      <c r="A12" s="110" t="s">
        <v>173</v>
      </c>
      <c r="B12" s="175">
        <f t="shared" si="1"/>
        <v>15.620000000000001</v>
      </c>
      <c r="C12" s="175">
        <v>3.72</v>
      </c>
      <c r="D12" s="175">
        <v>5.92</v>
      </c>
      <c r="E12" s="175">
        <v>3.85</v>
      </c>
      <c r="F12" s="175">
        <v>0.14000000000000001</v>
      </c>
      <c r="G12" s="175">
        <v>1.99</v>
      </c>
      <c r="H12" s="175" t="s">
        <v>497</v>
      </c>
      <c r="I12" s="174" t="s">
        <v>497</v>
      </c>
      <c r="J12" s="175">
        <f t="shared" si="0"/>
        <v>207.01999999999998</v>
      </c>
      <c r="K12" s="175">
        <v>48.75</v>
      </c>
      <c r="L12" s="175">
        <v>72.22</v>
      </c>
      <c r="M12" s="175">
        <v>62.69</v>
      </c>
      <c r="N12" s="175">
        <v>1.72</v>
      </c>
      <c r="O12" s="175">
        <v>21.64</v>
      </c>
      <c r="P12" s="175" t="s">
        <v>497</v>
      </c>
      <c r="Q12" s="176" t="s">
        <v>497</v>
      </c>
    </row>
    <row r="13" spans="1:17" x14ac:dyDescent="0.3">
      <c r="A13" s="110" t="s">
        <v>174</v>
      </c>
      <c r="B13" s="175">
        <f t="shared" si="1"/>
        <v>14.499999999999998</v>
      </c>
      <c r="C13" s="175">
        <v>3.21</v>
      </c>
      <c r="D13" s="175">
        <v>6.1</v>
      </c>
      <c r="E13" s="175">
        <v>3.36</v>
      </c>
      <c r="F13" s="175">
        <v>0.14000000000000001</v>
      </c>
      <c r="G13" s="175">
        <v>1.69</v>
      </c>
      <c r="H13" s="175" t="s">
        <v>497</v>
      </c>
      <c r="I13" s="174" t="s">
        <v>497</v>
      </c>
      <c r="J13" s="175">
        <f t="shared" si="0"/>
        <v>206.04000000000002</v>
      </c>
      <c r="K13" s="175">
        <v>45.52</v>
      </c>
      <c r="L13" s="175">
        <v>76.25</v>
      </c>
      <c r="M13" s="175">
        <v>59.58</v>
      </c>
      <c r="N13" s="175">
        <v>1.72</v>
      </c>
      <c r="O13" s="175">
        <v>22.97</v>
      </c>
      <c r="P13" s="175" t="s">
        <v>497</v>
      </c>
      <c r="Q13" s="176" t="s">
        <v>497</v>
      </c>
    </row>
    <row r="14" spans="1:17" x14ac:dyDescent="0.3">
      <c r="A14" s="110" t="s">
        <v>175</v>
      </c>
      <c r="B14" s="175">
        <f t="shared" si="1"/>
        <v>14.22</v>
      </c>
      <c r="C14" s="175">
        <v>3.06</v>
      </c>
      <c r="D14" s="175">
        <v>6.3</v>
      </c>
      <c r="E14" s="175">
        <v>3.12</v>
      </c>
      <c r="F14" s="175">
        <v>0.14000000000000001</v>
      </c>
      <c r="G14" s="175">
        <v>1.6</v>
      </c>
      <c r="H14" s="175" t="s">
        <v>497</v>
      </c>
      <c r="I14" s="174" t="s">
        <v>497</v>
      </c>
      <c r="J14" s="175">
        <f t="shared" si="0"/>
        <v>206.04999999999998</v>
      </c>
      <c r="K14" s="175">
        <v>49.48</v>
      </c>
      <c r="L14" s="175">
        <v>75.56</v>
      </c>
      <c r="M14" s="175">
        <v>56.97</v>
      </c>
      <c r="N14" s="175">
        <v>1.72</v>
      </c>
      <c r="O14" s="175">
        <v>22.32</v>
      </c>
      <c r="P14" s="175" t="s">
        <v>497</v>
      </c>
      <c r="Q14" s="176" t="s">
        <v>497</v>
      </c>
    </row>
    <row r="15" spans="1:17" x14ac:dyDescent="0.3">
      <c r="A15" s="110" t="s">
        <v>176</v>
      </c>
      <c r="B15" s="175">
        <f t="shared" si="1"/>
        <v>15.85</v>
      </c>
      <c r="C15" s="175">
        <v>3.64</v>
      </c>
      <c r="D15" s="175">
        <v>5.81</v>
      </c>
      <c r="E15" s="175">
        <v>4.26</v>
      </c>
      <c r="F15" s="175">
        <v>0.14000000000000001</v>
      </c>
      <c r="G15" s="175">
        <v>2</v>
      </c>
      <c r="H15" s="175" t="s">
        <v>497</v>
      </c>
      <c r="I15" s="174" t="s">
        <v>497</v>
      </c>
      <c r="J15" s="175">
        <f t="shared" si="0"/>
        <v>209.38</v>
      </c>
      <c r="K15" s="175">
        <v>45.02</v>
      </c>
      <c r="L15" s="175">
        <v>70.11</v>
      </c>
      <c r="M15" s="175">
        <v>69.88</v>
      </c>
      <c r="N15" s="175">
        <v>1.72</v>
      </c>
      <c r="O15" s="175">
        <v>22.65</v>
      </c>
      <c r="P15" s="175" t="s">
        <v>497</v>
      </c>
      <c r="Q15" s="176" t="s">
        <v>497</v>
      </c>
    </row>
    <row r="16" spans="1:17" x14ac:dyDescent="0.3">
      <c r="A16" s="110" t="s">
        <v>177</v>
      </c>
      <c r="B16" s="175">
        <f t="shared" si="1"/>
        <v>17.71</v>
      </c>
      <c r="C16" s="175">
        <v>3.68</v>
      </c>
      <c r="D16" s="175">
        <v>7.06</v>
      </c>
      <c r="E16" s="175">
        <v>5.15</v>
      </c>
      <c r="F16" s="175">
        <v>0.14000000000000001</v>
      </c>
      <c r="G16" s="175">
        <v>1.68</v>
      </c>
      <c r="H16" s="175" t="s">
        <v>497</v>
      </c>
      <c r="I16" s="174" t="s">
        <v>497</v>
      </c>
      <c r="J16" s="175">
        <f t="shared" si="0"/>
        <v>238.4</v>
      </c>
      <c r="K16" s="175">
        <v>50.1</v>
      </c>
      <c r="L16" s="175">
        <v>90.38</v>
      </c>
      <c r="M16" s="175">
        <v>73.680000000000007</v>
      </c>
      <c r="N16" s="175">
        <v>1.72</v>
      </c>
      <c r="O16" s="175">
        <v>22.52</v>
      </c>
      <c r="P16" s="175" t="s">
        <v>497</v>
      </c>
      <c r="Q16" s="176" t="s">
        <v>497</v>
      </c>
    </row>
    <row r="17" spans="1:17" x14ac:dyDescent="0.3">
      <c r="A17" s="110" t="s">
        <v>178</v>
      </c>
      <c r="B17" s="175">
        <f t="shared" si="1"/>
        <v>19.07</v>
      </c>
      <c r="C17" s="175">
        <v>3.79</v>
      </c>
      <c r="D17" s="175">
        <v>6.21</v>
      </c>
      <c r="E17" s="175">
        <v>7.21</v>
      </c>
      <c r="F17" s="175">
        <v>0.14000000000000001</v>
      </c>
      <c r="G17" s="175">
        <v>1.72</v>
      </c>
      <c r="H17" s="175" t="s">
        <v>497</v>
      </c>
      <c r="I17" s="174" t="s">
        <v>497</v>
      </c>
      <c r="J17" s="175">
        <f t="shared" si="0"/>
        <v>217.31</v>
      </c>
      <c r="K17" s="175">
        <v>44.05</v>
      </c>
      <c r="L17" s="175">
        <v>73.42</v>
      </c>
      <c r="M17" s="175">
        <v>77.180000000000007</v>
      </c>
      <c r="N17" s="175">
        <v>1.72</v>
      </c>
      <c r="O17" s="175">
        <v>20.94</v>
      </c>
      <c r="P17" s="175" t="s">
        <v>497</v>
      </c>
      <c r="Q17" s="176" t="s">
        <v>497</v>
      </c>
    </row>
    <row r="18" spans="1:17" x14ac:dyDescent="0.3">
      <c r="A18" s="110" t="s">
        <v>179</v>
      </c>
      <c r="B18" s="175">
        <f t="shared" si="1"/>
        <v>25.020000000000003</v>
      </c>
      <c r="C18" s="175">
        <v>6.19</v>
      </c>
      <c r="D18" s="175">
        <v>6.64</v>
      </c>
      <c r="E18" s="175">
        <v>9.81</v>
      </c>
      <c r="F18" s="175">
        <v>0.14000000000000001</v>
      </c>
      <c r="G18" s="175">
        <v>2.2400000000000002</v>
      </c>
      <c r="H18" s="175" t="s">
        <v>497</v>
      </c>
      <c r="I18" s="174" t="s">
        <v>497</v>
      </c>
      <c r="J18" s="175">
        <f t="shared" si="0"/>
        <v>240.29</v>
      </c>
      <c r="K18" s="175">
        <v>55.96</v>
      </c>
      <c r="L18" s="175">
        <v>75.849999999999994</v>
      </c>
      <c r="M18" s="175">
        <v>84.56</v>
      </c>
      <c r="N18" s="175">
        <v>1.72</v>
      </c>
      <c r="O18" s="175">
        <v>22.2</v>
      </c>
      <c r="P18" s="175" t="s">
        <v>497</v>
      </c>
      <c r="Q18" s="176" t="s">
        <v>497</v>
      </c>
    </row>
    <row r="19" spans="1:17" x14ac:dyDescent="0.3">
      <c r="A19" s="111" t="s">
        <v>180</v>
      </c>
      <c r="B19" s="175">
        <f t="shared" si="1"/>
        <v>21.409999999999997</v>
      </c>
      <c r="C19" s="175">
        <v>4.43</v>
      </c>
      <c r="D19" s="175">
        <v>5.41</v>
      </c>
      <c r="E19" s="175">
        <v>9.61</v>
      </c>
      <c r="F19" s="175">
        <v>0.15</v>
      </c>
      <c r="G19" s="175">
        <v>1.81</v>
      </c>
      <c r="H19" s="175" t="s">
        <v>497</v>
      </c>
      <c r="I19" s="174" t="s">
        <v>497</v>
      </c>
      <c r="J19" s="175">
        <f t="shared" si="0"/>
        <v>225.22</v>
      </c>
      <c r="K19" s="175">
        <v>51.9</v>
      </c>
      <c r="L19" s="175">
        <v>64.45</v>
      </c>
      <c r="M19" s="175">
        <v>85.31</v>
      </c>
      <c r="N19" s="175">
        <v>1.77</v>
      </c>
      <c r="O19" s="175">
        <v>21.79</v>
      </c>
      <c r="P19" s="175" t="s">
        <v>497</v>
      </c>
      <c r="Q19" s="176" t="s">
        <v>497</v>
      </c>
    </row>
    <row r="20" spans="1:17" x14ac:dyDescent="0.3">
      <c r="A20" s="111" t="s">
        <v>181</v>
      </c>
      <c r="B20" s="175">
        <f t="shared" si="1"/>
        <v>22.7</v>
      </c>
      <c r="C20" s="175">
        <v>4.76</v>
      </c>
      <c r="D20" s="175">
        <v>6.52</v>
      </c>
      <c r="E20" s="175">
        <v>9.57</v>
      </c>
      <c r="F20" s="175">
        <v>0.15</v>
      </c>
      <c r="G20" s="175">
        <v>1.7</v>
      </c>
      <c r="H20" s="175" t="s">
        <v>497</v>
      </c>
      <c r="I20" s="174" t="s">
        <v>497</v>
      </c>
      <c r="J20" s="175">
        <f t="shared" si="0"/>
        <v>244.96</v>
      </c>
      <c r="K20" s="175">
        <v>51.63</v>
      </c>
      <c r="L20" s="175">
        <v>78.37</v>
      </c>
      <c r="M20" s="175">
        <v>92.28</v>
      </c>
      <c r="N20" s="175">
        <v>1.77</v>
      </c>
      <c r="O20" s="175">
        <v>20.91</v>
      </c>
      <c r="P20" s="175" t="s">
        <v>497</v>
      </c>
      <c r="Q20" s="176" t="s">
        <v>497</v>
      </c>
    </row>
    <row r="21" spans="1:17" x14ac:dyDescent="0.3">
      <c r="A21" s="111" t="s">
        <v>182</v>
      </c>
      <c r="B21" s="175">
        <f t="shared" si="1"/>
        <v>22.96</v>
      </c>
      <c r="C21" s="175">
        <v>5.54</v>
      </c>
      <c r="D21" s="175">
        <v>6.01</v>
      </c>
      <c r="E21" s="175">
        <v>9.19</v>
      </c>
      <c r="F21" s="175">
        <v>0.15</v>
      </c>
      <c r="G21" s="175">
        <v>2.0699999999999998</v>
      </c>
      <c r="H21" s="175" t="s">
        <v>497</v>
      </c>
      <c r="I21" s="174" t="s">
        <v>497</v>
      </c>
      <c r="J21" s="175">
        <f t="shared" si="0"/>
        <v>226.43</v>
      </c>
      <c r="K21" s="175">
        <v>52.81</v>
      </c>
      <c r="L21" s="175">
        <v>65.239999999999995</v>
      </c>
      <c r="M21" s="175">
        <v>84.67</v>
      </c>
      <c r="N21" s="175">
        <v>1.77</v>
      </c>
      <c r="O21" s="175">
        <v>21.94</v>
      </c>
      <c r="P21" s="175" t="s">
        <v>497</v>
      </c>
      <c r="Q21" s="176" t="s">
        <v>497</v>
      </c>
    </row>
    <row r="22" spans="1:17" x14ac:dyDescent="0.3">
      <c r="A22" s="111" t="s">
        <v>183</v>
      </c>
      <c r="B22" s="175">
        <f t="shared" si="1"/>
        <v>18.73</v>
      </c>
      <c r="C22" s="175">
        <v>3.85</v>
      </c>
      <c r="D22" s="175">
        <v>6.4</v>
      </c>
      <c r="E22" s="175">
        <v>6.6</v>
      </c>
      <c r="F22" s="175">
        <v>0.15</v>
      </c>
      <c r="G22" s="175">
        <v>1.73</v>
      </c>
      <c r="H22" s="175" t="s">
        <v>497</v>
      </c>
      <c r="I22" s="174" t="s">
        <v>497</v>
      </c>
      <c r="J22" s="175">
        <f t="shared" si="0"/>
        <v>233.79999999999998</v>
      </c>
      <c r="K22" s="175">
        <v>47.87</v>
      </c>
      <c r="L22" s="175">
        <v>81.14</v>
      </c>
      <c r="M22" s="175">
        <v>80.95</v>
      </c>
      <c r="N22" s="175">
        <v>1.77</v>
      </c>
      <c r="O22" s="175">
        <v>22.07</v>
      </c>
      <c r="P22" s="175" t="s">
        <v>497</v>
      </c>
      <c r="Q22" s="176" t="s">
        <v>497</v>
      </c>
    </row>
    <row r="23" spans="1:17" x14ac:dyDescent="0.3">
      <c r="A23" s="111" t="s">
        <v>184</v>
      </c>
      <c r="B23" s="175">
        <f t="shared" si="1"/>
        <v>18.100000000000001</v>
      </c>
      <c r="C23" s="175">
        <v>3.27</v>
      </c>
      <c r="D23" s="175">
        <v>6.63</v>
      </c>
      <c r="E23" s="175">
        <v>6.27</v>
      </c>
      <c r="F23" s="175">
        <v>0.15</v>
      </c>
      <c r="G23" s="175">
        <v>1.78</v>
      </c>
      <c r="H23" s="175" t="s">
        <v>497</v>
      </c>
      <c r="I23" s="174" t="s">
        <v>497</v>
      </c>
      <c r="J23" s="175">
        <f t="shared" si="0"/>
        <v>222.56000000000003</v>
      </c>
      <c r="K23" s="175">
        <v>44.04</v>
      </c>
      <c r="L23" s="175">
        <v>76.84</v>
      </c>
      <c r="M23" s="175">
        <v>77.61</v>
      </c>
      <c r="N23" s="175">
        <v>1.77</v>
      </c>
      <c r="O23" s="175">
        <v>22.3</v>
      </c>
      <c r="P23" s="175" t="s">
        <v>497</v>
      </c>
      <c r="Q23" s="176" t="s">
        <v>497</v>
      </c>
    </row>
    <row r="24" spans="1:17" x14ac:dyDescent="0.3">
      <c r="A24" s="111" t="s">
        <v>185</v>
      </c>
      <c r="B24" s="175">
        <f t="shared" si="1"/>
        <v>15.749999999999998</v>
      </c>
      <c r="C24" s="175">
        <v>3.42</v>
      </c>
      <c r="D24" s="175">
        <v>6.1</v>
      </c>
      <c r="E24" s="175">
        <v>4.0599999999999996</v>
      </c>
      <c r="F24" s="175">
        <v>0.15</v>
      </c>
      <c r="G24" s="175">
        <v>2.02</v>
      </c>
      <c r="H24" s="175" t="s">
        <v>497</v>
      </c>
      <c r="I24" s="174" t="s">
        <v>497</v>
      </c>
      <c r="J24" s="175">
        <f t="shared" si="0"/>
        <v>211.70000000000002</v>
      </c>
      <c r="K24" s="175">
        <v>45.91</v>
      </c>
      <c r="L24" s="175">
        <v>74.53</v>
      </c>
      <c r="M24" s="175">
        <v>67.53</v>
      </c>
      <c r="N24" s="175">
        <v>1.77</v>
      </c>
      <c r="O24" s="175">
        <v>21.96</v>
      </c>
      <c r="P24" s="175" t="s">
        <v>497</v>
      </c>
      <c r="Q24" s="176" t="s">
        <v>497</v>
      </c>
    </row>
    <row r="25" spans="1:17" x14ac:dyDescent="0.3">
      <c r="A25" s="111" t="s">
        <v>186</v>
      </c>
      <c r="B25" s="175">
        <f t="shared" si="1"/>
        <v>14.620000000000003</v>
      </c>
      <c r="C25" s="175">
        <v>3.25</v>
      </c>
      <c r="D25" s="175">
        <v>5.78</v>
      </c>
      <c r="E25" s="175">
        <v>4.05</v>
      </c>
      <c r="F25" s="175">
        <v>0.15</v>
      </c>
      <c r="G25" s="175">
        <v>1.39</v>
      </c>
      <c r="H25" s="175" t="s">
        <v>497</v>
      </c>
      <c r="I25" s="174" t="s">
        <v>497</v>
      </c>
      <c r="J25" s="175">
        <f t="shared" si="0"/>
        <v>205.80000000000004</v>
      </c>
      <c r="K25" s="175">
        <v>45.63</v>
      </c>
      <c r="L25" s="175">
        <v>71.180000000000007</v>
      </c>
      <c r="M25" s="175">
        <v>68.23</v>
      </c>
      <c r="N25" s="175">
        <v>1.77</v>
      </c>
      <c r="O25" s="175">
        <v>18.989999999999998</v>
      </c>
      <c r="P25" s="175" t="s">
        <v>497</v>
      </c>
      <c r="Q25" s="176" t="s">
        <v>497</v>
      </c>
    </row>
    <row r="26" spans="1:17" x14ac:dyDescent="0.3">
      <c r="A26" s="111" t="s">
        <v>187</v>
      </c>
      <c r="B26" s="175">
        <f t="shared" si="1"/>
        <v>14.399999999999999</v>
      </c>
      <c r="C26" s="175">
        <v>2.83</v>
      </c>
      <c r="D26" s="175">
        <v>6.12</v>
      </c>
      <c r="E26" s="175">
        <v>3.88</v>
      </c>
      <c r="F26" s="175">
        <v>0.15</v>
      </c>
      <c r="G26" s="175">
        <v>1.42</v>
      </c>
      <c r="H26" s="175" t="s">
        <v>497</v>
      </c>
      <c r="I26" s="174" t="s">
        <v>497</v>
      </c>
      <c r="J26" s="175">
        <f t="shared" si="0"/>
        <v>209.36999999999998</v>
      </c>
      <c r="K26" s="175">
        <v>45.6</v>
      </c>
      <c r="L26" s="175">
        <v>71.97</v>
      </c>
      <c r="M26" s="175">
        <v>70.27</v>
      </c>
      <c r="N26" s="175">
        <v>1.77</v>
      </c>
      <c r="O26" s="175">
        <v>19.760000000000002</v>
      </c>
      <c r="P26" s="175" t="s">
        <v>497</v>
      </c>
      <c r="Q26" s="176" t="s">
        <v>497</v>
      </c>
    </row>
    <row r="27" spans="1:17" x14ac:dyDescent="0.3">
      <c r="A27" s="111" t="s">
        <v>188</v>
      </c>
      <c r="B27" s="175">
        <f t="shared" si="1"/>
        <v>16.470000000000002</v>
      </c>
      <c r="C27" s="175">
        <v>3.16</v>
      </c>
      <c r="D27" s="175">
        <v>6.3</v>
      </c>
      <c r="E27" s="175">
        <v>4.76</v>
      </c>
      <c r="F27" s="175">
        <v>0.15</v>
      </c>
      <c r="G27" s="175">
        <v>2.1</v>
      </c>
      <c r="H27" s="175" t="s">
        <v>497</v>
      </c>
      <c r="I27" s="174" t="s">
        <v>497</v>
      </c>
      <c r="J27" s="175">
        <f t="shared" si="0"/>
        <v>215.60000000000002</v>
      </c>
      <c r="K27" s="175">
        <v>37.520000000000003</v>
      </c>
      <c r="L27" s="175">
        <v>75.92</v>
      </c>
      <c r="M27" s="175">
        <v>76.53</v>
      </c>
      <c r="N27" s="175">
        <v>1.77</v>
      </c>
      <c r="O27" s="175">
        <v>23.86</v>
      </c>
      <c r="P27" s="175" t="s">
        <v>497</v>
      </c>
      <c r="Q27" s="176" t="s">
        <v>497</v>
      </c>
    </row>
    <row r="28" spans="1:17" x14ac:dyDescent="0.3">
      <c r="A28" s="111" t="s">
        <v>189</v>
      </c>
      <c r="B28" s="175">
        <f t="shared" si="1"/>
        <v>18.84</v>
      </c>
      <c r="C28" s="175">
        <v>3.18</v>
      </c>
      <c r="D28" s="175">
        <v>7.38</v>
      </c>
      <c r="E28" s="175">
        <v>6.36</v>
      </c>
      <c r="F28" s="175">
        <v>0.15</v>
      </c>
      <c r="G28" s="175">
        <v>1.77</v>
      </c>
      <c r="H28" s="175" t="s">
        <v>497</v>
      </c>
      <c r="I28" s="174" t="s">
        <v>497</v>
      </c>
      <c r="J28" s="175">
        <f t="shared" si="0"/>
        <v>243.89</v>
      </c>
      <c r="K28" s="175">
        <v>42.12</v>
      </c>
      <c r="L28" s="175">
        <v>92.21</v>
      </c>
      <c r="M28" s="175">
        <v>84.06</v>
      </c>
      <c r="N28" s="175">
        <v>1.77</v>
      </c>
      <c r="O28" s="175">
        <v>23.73</v>
      </c>
      <c r="P28" s="175" t="s">
        <v>497</v>
      </c>
      <c r="Q28" s="176" t="s">
        <v>497</v>
      </c>
    </row>
    <row r="29" spans="1:17" x14ac:dyDescent="0.3">
      <c r="A29" s="111" t="s">
        <v>190</v>
      </c>
      <c r="B29" s="175">
        <f t="shared" si="1"/>
        <v>21.38</v>
      </c>
      <c r="C29" s="175">
        <v>3.75</v>
      </c>
      <c r="D29" s="175">
        <v>6.94</v>
      </c>
      <c r="E29" s="175">
        <v>8.61</v>
      </c>
      <c r="F29" s="175">
        <v>0.15</v>
      </c>
      <c r="G29" s="175">
        <v>1.93</v>
      </c>
      <c r="H29" s="175" t="s">
        <v>497</v>
      </c>
      <c r="I29" s="174" t="s">
        <v>497</v>
      </c>
      <c r="J29" s="175">
        <f t="shared" si="0"/>
        <v>231.64</v>
      </c>
      <c r="K29" s="175">
        <v>42.13</v>
      </c>
      <c r="L29" s="175">
        <v>79.38</v>
      </c>
      <c r="M29" s="175">
        <v>84.95</v>
      </c>
      <c r="N29" s="175">
        <v>1.77</v>
      </c>
      <c r="O29" s="175">
        <v>23.41</v>
      </c>
      <c r="P29" s="175" t="s">
        <v>497</v>
      </c>
      <c r="Q29" s="176" t="s">
        <v>497</v>
      </c>
    </row>
    <row r="30" spans="1:17" x14ac:dyDescent="0.3">
      <c r="A30" s="111" t="s">
        <v>191</v>
      </c>
      <c r="B30" s="175">
        <f t="shared" si="1"/>
        <v>23.700000000000003</v>
      </c>
      <c r="C30" s="175">
        <v>4.45</v>
      </c>
      <c r="D30" s="175">
        <v>6.42</v>
      </c>
      <c r="E30" s="175">
        <v>10.220000000000001</v>
      </c>
      <c r="F30" s="175">
        <v>0.15</v>
      </c>
      <c r="G30" s="175">
        <v>2.46</v>
      </c>
      <c r="H30" s="175" t="s">
        <v>497</v>
      </c>
      <c r="I30" s="174" t="s">
        <v>497</v>
      </c>
      <c r="J30" s="175">
        <f t="shared" si="0"/>
        <v>229.39</v>
      </c>
      <c r="K30" s="175">
        <v>38.869999999999997</v>
      </c>
      <c r="L30" s="175">
        <v>74.33</v>
      </c>
      <c r="M30" s="175">
        <v>89.91</v>
      </c>
      <c r="N30" s="175">
        <v>1.77</v>
      </c>
      <c r="O30" s="175">
        <v>24.51</v>
      </c>
      <c r="P30" s="175" t="s">
        <v>497</v>
      </c>
      <c r="Q30" s="176" t="s">
        <v>497</v>
      </c>
    </row>
    <row r="31" spans="1:17" x14ac:dyDescent="0.3">
      <c r="A31" s="111" t="s">
        <v>192</v>
      </c>
      <c r="B31" s="175">
        <f t="shared" si="1"/>
        <v>23.98</v>
      </c>
      <c r="C31" s="175">
        <v>4.8099999999999996</v>
      </c>
      <c r="D31" s="175">
        <v>6.4</v>
      </c>
      <c r="E31" s="175">
        <v>10.66</v>
      </c>
      <c r="F31" s="175">
        <v>0.16</v>
      </c>
      <c r="G31" s="175">
        <v>1.84</v>
      </c>
      <c r="H31" s="175" t="s">
        <v>497</v>
      </c>
      <c r="I31" s="177">
        <v>0.11</v>
      </c>
      <c r="J31" s="175">
        <f t="shared" si="0"/>
        <v>241.37000000000003</v>
      </c>
      <c r="K31" s="175">
        <v>52.78</v>
      </c>
      <c r="L31" s="175">
        <v>73.47</v>
      </c>
      <c r="M31" s="175">
        <v>89.98</v>
      </c>
      <c r="N31" s="175">
        <v>1.91</v>
      </c>
      <c r="O31" s="175">
        <v>21.9</v>
      </c>
      <c r="P31" s="175" t="s">
        <v>497</v>
      </c>
      <c r="Q31" s="178">
        <v>1.33</v>
      </c>
    </row>
    <row r="32" spans="1:17" x14ac:dyDescent="0.3">
      <c r="A32" s="111" t="s">
        <v>193</v>
      </c>
      <c r="B32" s="175">
        <f t="shared" si="1"/>
        <v>19.990000000000002</v>
      </c>
      <c r="C32" s="175">
        <v>3.31</v>
      </c>
      <c r="D32" s="175">
        <v>5.76</v>
      </c>
      <c r="E32" s="175">
        <v>8.73</v>
      </c>
      <c r="F32" s="175">
        <v>0.16</v>
      </c>
      <c r="G32" s="175">
        <v>1.92</v>
      </c>
      <c r="H32" s="175" t="s">
        <v>497</v>
      </c>
      <c r="I32" s="177">
        <v>0.11</v>
      </c>
      <c r="J32" s="175">
        <f t="shared" si="0"/>
        <v>236.97</v>
      </c>
      <c r="K32" s="175">
        <v>38.869999999999997</v>
      </c>
      <c r="L32" s="175">
        <v>74.11</v>
      </c>
      <c r="M32" s="175">
        <v>97.08</v>
      </c>
      <c r="N32" s="175">
        <v>1.91</v>
      </c>
      <c r="O32" s="175">
        <v>23.63</v>
      </c>
      <c r="P32" s="175" t="s">
        <v>497</v>
      </c>
      <c r="Q32" s="178">
        <v>1.37</v>
      </c>
    </row>
    <row r="33" spans="1:17" x14ac:dyDescent="0.3">
      <c r="A33" s="111" t="s">
        <v>194</v>
      </c>
      <c r="B33" s="175">
        <f t="shared" si="1"/>
        <v>20.630000000000003</v>
      </c>
      <c r="C33" s="175">
        <v>3.83</v>
      </c>
      <c r="D33" s="175">
        <v>6.31</v>
      </c>
      <c r="E33" s="175">
        <v>8.0500000000000007</v>
      </c>
      <c r="F33" s="175">
        <v>0.16</v>
      </c>
      <c r="G33" s="175">
        <v>2.14</v>
      </c>
      <c r="H33" s="175" t="s">
        <v>497</v>
      </c>
      <c r="I33" s="177">
        <v>0.14000000000000001</v>
      </c>
      <c r="J33" s="175">
        <f t="shared" si="0"/>
        <v>230.96999999999997</v>
      </c>
      <c r="K33" s="175">
        <v>40.369999999999997</v>
      </c>
      <c r="L33" s="175">
        <v>73.25</v>
      </c>
      <c r="M33" s="175">
        <v>91.1</v>
      </c>
      <c r="N33" s="175">
        <v>1.91</v>
      </c>
      <c r="O33" s="175">
        <v>22.64</v>
      </c>
      <c r="P33" s="175" t="s">
        <v>497</v>
      </c>
      <c r="Q33" s="178">
        <v>1.7</v>
      </c>
    </row>
    <row r="34" spans="1:17" x14ac:dyDescent="0.3">
      <c r="A34" s="111" t="s">
        <v>195</v>
      </c>
      <c r="B34" s="175">
        <f t="shared" si="1"/>
        <v>18.57</v>
      </c>
      <c r="C34" s="175">
        <v>3.39</v>
      </c>
      <c r="D34" s="175">
        <v>6.15</v>
      </c>
      <c r="E34" s="175">
        <v>6.99</v>
      </c>
      <c r="F34" s="175">
        <v>0.16</v>
      </c>
      <c r="G34" s="175">
        <v>1.77</v>
      </c>
      <c r="H34" s="175" t="s">
        <v>497</v>
      </c>
      <c r="I34" s="177">
        <v>0.11</v>
      </c>
      <c r="J34" s="175">
        <f t="shared" si="0"/>
        <v>235.12000000000003</v>
      </c>
      <c r="K34" s="175">
        <v>41.91</v>
      </c>
      <c r="L34" s="175">
        <v>78.930000000000007</v>
      </c>
      <c r="M34" s="175">
        <v>88.33</v>
      </c>
      <c r="N34" s="175">
        <v>1.91</v>
      </c>
      <c r="O34" s="175">
        <v>22.68</v>
      </c>
      <c r="P34" s="175" t="s">
        <v>497</v>
      </c>
      <c r="Q34" s="178">
        <v>1.36</v>
      </c>
    </row>
    <row r="35" spans="1:17" x14ac:dyDescent="0.3">
      <c r="A35" s="111" t="s">
        <v>196</v>
      </c>
      <c r="B35" s="175">
        <f t="shared" si="1"/>
        <v>16.200000000000003</v>
      </c>
      <c r="C35" s="175">
        <v>2.16</v>
      </c>
      <c r="D35" s="175">
        <v>6.03</v>
      </c>
      <c r="E35" s="175">
        <v>5.89</v>
      </c>
      <c r="F35" s="175">
        <v>0.16</v>
      </c>
      <c r="G35" s="175">
        <v>1.85</v>
      </c>
      <c r="H35" s="175" t="s">
        <v>497</v>
      </c>
      <c r="I35" s="177">
        <v>0.11</v>
      </c>
      <c r="J35" s="175">
        <f t="shared" si="0"/>
        <v>215.57999999999998</v>
      </c>
      <c r="K35" s="175">
        <v>30.57</v>
      </c>
      <c r="L35" s="175">
        <v>72.58</v>
      </c>
      <c r="M35" s="175">
        <v>86.04</v>
      </c>
      <c r="N35" s="175">
        <v>1.91</v>
      </c>
      <c r="O35" s="175">
        <v>23.16</v>
      </c>
      <c r="P35" s="175" t="s">
        <v>497</v>
      </c>
      <c r="Q35" s="178">
        <v>1.32</v>
      </c>
    </row>
    <row r="36" spans="1:17" x14ac:dyDescent="0.3">
      <c r="A36" s="111" t="s">
        <v>197</v>
      </c>
      <c r="B36" s="175">
        <f t="shared" si="1"/>
        <v>16.61</v>
      </c>
      <c r="C36" s="175">
        <v>3.14</v>
      </c>
      <c r="D36" s="175">
        <v>6.18</v>
      </c>
      <c r="E36" s="175">
        <v>4.8899999999999997</v>
      </c>
      <c r="F36" s="175">
        <v>0.16</v>
      </c>
      <c r="G36" s="175">
        <v>2.11</v>
      </c>
      <c r="H36" s="175" t="s">
        <v>497</v>
      </c>
      <c r="I36" s="177">
        <v>0.13</v>
      </c>
      <c r="J36" s="175">
        <f t="shared" si="0"/>
        <v>221.42999999999998</v>
      </c>
      <c r="K36" s="175">
        <v>42.43</v>
      </c>
      <c r="L36" s="175">
        <v>75.23</v>
      </c>
      <c r="M36" s="175">
        <v>77.3</v>
      </c>
      <c r="N36" s="175">
        <v>1.91</v>
      </c>
      <c r="O36" s="175">
        <v>23.05</v>
      </c>
      <c r="P36" s="175" t="s">
        <v>497</v>
      </c>
      <c r="Q36" s="178">
        <v>1.51</v>
      </c>
    </row>
    <row r="37" spans="1:17" x14ac:dyDescent="0.3">
      <c r="A37" s="111" t="s">
        <v>198</v>
      </c>
      <c r="B37" s="175">
        <f t="shared" si="1"/>
        <v>16.309999999999999</v>
      </c>
      <c r="C37" s="175">
        <v>3.15</v>
      </c>
      <c r="D37" s="175">
        <v>6.56</v>
      </c>
      <c r="E37" s="175">
        <v>4.6399999999999997</v>
      </c>
      <c r="F37" s="175">
        <v>0.16</v>
      </c>
      <c r="G37" s="175">
        <v>1.69</v>
      </c>
      <c r="H37" s="175" t="s">
        <v>497</v>
      </c>
      <c r="I37" s="177">
        <v>0.11</v>
      </c>
      <c r="J37" s="175">
        <f t="shared" si="0"/>
        <v>230.95</v>
      </c>
      <c r="K37" s="175">
        <v>45.2</v>
      </c>
      <c r="L37" s="175">
        <v>80.989999999999995</v>
      </c>
      <c r="M37" s="175">
        <v>78.349999999999994</v>
      </c>
      <c r="N37" s="175">
        <v>1.91</v>
      </c>
      <c r="O37" s="175">
        <v>23.21</v>
      </c>
      <c r="P37" s="175" t="s">
        <v>497</v>
      </c>
      <c r="Q37" s="178">
        <v>1.29</v>
      </c>
    </row>
    <row r="38" spans="1:17" x14ac:dyDescent="0.3">
      <c r="A38" s="111" t="s">
        <v>199</v>
      </c>
      <c r="B38" s="175">
        <f t="shared" si="1"/>
        <v>13.469999999999999</v>
      </c>
      <c r="C38" s="175">
        <v>2.16</v>
      </c>
      <c r="D38" s="175">
        <v>5.13</v>
      </c>
      <c r="E38" s="175">
        <v>4.3099999999999996</v>
      </c>
      <c r="F38" s="175">
        <v>0.16</v>
      </c>
      <c r="G38" s="175">
        <v>1.6</v>
      </c>
      <c r="H38" s="175" t="s">
        <v>497</v>
      </c>
      <c r="I38" s="177">
        <v>0.11</v>
      </c>
      <c r="J38" s="175">
        <f t="shared" si="0"/>
        <v>201.07</v>
      </c>
      <c r="K38" s="175">
        <v>35.909999999999997</v>
      </c>
      <c r="L38" s="175">
        <v>60.86</v>
      </c>
      <c r="M38" s="175">
        <v>79.209999999999994</v>
      </c>
      <c r="N38" s="175">
        <v>1.91</v>
      </c>
      <c r="O38" s="175">
        <v>21.87</v>
      </c>
      <c r="P38" s="175" t="s">
        <v>497</v>
      </c>
      <c r="Q38" s="178">
        <v>1.31</v>
      </c>
    </row>
    <row r="39" spans="1:17" x14ac:dyDescent="0.3">
      <c r="A39" s="111" t="s">
        <v>200</v>
      </c>
      <c r="B39" s="175">
        <f t="shared" si="1"/>
        <v>16.48</v>
      </c>
      <c r="C39" s="175">
        <v>3.53</v>
      </c>
      <c r="D39" s="175">
        <v>6</v>
      </c>
      <c r="E39" s="175">
        <v>4.88</v>
      </c>
      <c r="F39" s="175">
        <v>0.16</v>
      </c>
      <c r="G39" s="175">
        <v>1.78</v>
      </c>
      <c r="H39" s="175" t="s">
        <v>497</v>
      </c>
      <c r="I39" s="177">
        <v>0.13</v>
      </c>
      <c r="J39" s="175">
        <f t="shared" si="0"/>
        <v>221.10999999999999</v>
      </c>
      <c r="K39" s="175">
        <v>42.97</v>
      </c>
      <c r="L39" s="175">
        <v>73.430000000000007</v>
      </c>
      <c r="M39" s="175">
        <v>80.91</v>
      </c>
      <c r="N39" s="175">
        <v>1.91</v>
      </c>
      <c r="O39" s="175">
        <v>20.38</v>
      </c>
      <c r="P39" s="175" t="s">
        <v>497</v>
      </c>
      <c r="Q39" s="178">
        <v>1.51</v>
      </c>
    </row>
    <row r="40" spans="1:17" x14ac:dyDescent="0.3">
      <c r="A40" s="111" t="s">
        <v>201</v>
      </c>
      <c r="B40" s="175">
        <f t="shared" si="1"/>
        <v>18.62</v>
      </c>
      <c r="C40" s="175">
        <v>3.77</v>
      </c>
      <c r="D40" s="175">
        <v>5.94</v>
      </c>
      <c r="E40" s="175">
        <v>7.16</v>
      </c>
      <c r="F40" s="175">
        <v>0.16</v>
      </c>
      <c r="G40" s="175">
        <v>1.48</v>
      </c>
      <c r="H40" s="175" t="s">
        <v>497</v>
      </c>
      <c r="I40" s="177">
        <v>0.11</v>
      </c>
      <c r="J40" s="175">
        <f t="shared" si="0"/>
        <v>232.44</v>
      </c>
      <c r="K40" s="175">
        <v>49.02</v>
      </c>
      <c r="L40" s="175">
        <v>72.53</v>
      </c>
      <c r="M40" s="175">
        <v>87.85</v>
      </c>
      <c r="N40" s="175">
        <v>1.91</v>
      </c>
      <c r="O40" s="175">
        <v>19.760000000000002</v>
      </c>
      <c r="P40" s="175" t="s">
        <v>497</v>
      </c>
      <c r="Q40" s="178">
        <v>1.37</v>
      </c>
    </row>
    <row r="41" spans="1:17" x14ac:dyDescent="0.3">
      <c r="A41" s="111" t="s">
        <v>202</v>
      </c>
      <c r="B41" s="175">
        <f t="shared" si="1"/>
        <v>20.18</v>
      </c>
      <c r="C41" s="175">
        <v>3.51</v>
      </c>
      <c r="D41" s="175">
        <v>6.28</v>
      </c>
      <c r="E41" s="175">
        <v>8.36</v>
      </c>
      <c r="F41" s="175">
        <v>0.16</v>
      </c>
      <c r="G41" s="175">
        <v>1.76</v>
      </c>
      <c r="H41" s="175" t="s">
        <v>497</v>
      </c>
      <c r="I41" s="177">
        <v>0.11</v>
      </c>
      <c r="J41" s="175">
        <f t="shared" si="0"/>
        <v>232.93</v>
      </c>
      <c r="K41" s="175">
        <v>40.369999999999997</v>
      </c>
      <c r="L41" s="175">
        <v>75.86</v>
      </c>
      <c r="M41" s="175">
        <v>92.18</v>
      </c>
      <c r="N41" s="175">
        <v>1.91</v>
      </c>
      <c r="O41" s="175">
        <v>21.25</v>
      </c>
      <c r="P41" s="175" t="s">
        <v>497</v>
      </c>
      <c r="Q41" s="178">
        <v>1.36</v>
      </c>
    </row>
    <row r="42" spans="1:17" x14ac:dyDescent="0.3">
      <c r="A42" s="111" t="s">
        <v>203</v>
      </c>
      <c r="B42" s="175">
        <f t="shared" si="1"/>
        <v>23.090000000000003</v>
      </c>
      <c r="C42" s="175">
        <v>4.51</v>
      </c>
      <c r="D42" s="175">
        <v>6.86</v>
      </c>
      <c r="E42" s="175">
        <v>9.3699999999999992</v>
      </c>
      <c r="F42" s="175">
        <v>0.16</v>
      </c>
      <c r="G42" s="175">
        <v>2.0499999999999998</v>
      </c>
      <c r="H42" s="175" t="s">
        <v>497</v>
      </c>
      <c r="I42" s="177">
        <v>0.14000000000000001</v>
      </c>
      <c r="J42" s="175">
        <f t="shared" si="0"/>
        <v>242.45</v>
      </c>
      <c r="K42" s="175">
        <v>41.55</v>
      </c>
      <c r="L42" s="175">
        <v>83.59</v>
      </c>
      <c r="M42" s="175">
        <v>93.06</v>
      </c>
      <c r="N42" s="175">
        <v>1.91</v>
      </c>
      <c r="O42" s="175">
        <v>20.68</v>
      </c>
      <c r="P42" s="175" t="s">
        <v>497</v>
      </c>
      <c r="Q42" s="178">
        <v>1.66</v>
      </c>
    </row>
    <row r="43" spans="1:17" x14ac:dyDescent="0.3">
      <c r="A43" s="111" t="s">
        <v>204</v>
      </c>
      <c r="B43" s="175">
        <f t="shared" si="1"/>
        <v>21.64</v>
      </c>
      <c r="C43" s="175">
        <v>3.59</v>
      </c>
      <c r="D43" s="175">
        <v>5.71</v>
      </c>
      <c r="E43" s="175">
        <v>10.01</v>
      </c>
      <c r="F43" s="175">
        <v>0.17</v>
      </c>
      <c r="G43" s="175">
        <v>1.99</v>
      </c>
      <c r="H43" s="175">
        <v>0.06</v>
      </c>
      <c r="I43" s="177">
        <v>0.11</v>
      </c>
      <c r="J43" s="175">
        <f t="shared" si="0"/>
        <v>224.36</v>
      </c>
      <c r="K43" s="175">
        <v>40.76</v>
      </c>
      <c r="L43" s="175">
        <v>68.37</v>
      </c>
      <c r="M43" s="175">
        <v>88.59</v>
      </c>
      <c r="N43" s="175">
        <v>2.08</v>
      </c>
      <c r="O43" s="175">
        <v>22.78</v>
      </c>
      <c r="P43" s="175">
        <v>0.51</v>
      </c>
      <c r="Q43" s="178">
        <v>1.27</v>
      </c>
    </row>
    <row r="44" spans="1:17" x14ac:dyDescent="0.3">
      <c r="A44" s="111" t="s">
        <v>205</v>
      </c>
      <c r="B44" s="175">
        <f t="shared" si="1"/>
        <v>20.080000000000002</v>
      </c>
      <c r="C44" s="175">
        <v>3.68</v>
      </c>
      <c r="D44" s="175">
        <v>5.96</v>
      </c>
      <c r="E44" s="175">
        <v>8.26</v>
      </c>
      <c r="F44" s="175">
        <v>0.17</v>
      </c>
      <c r="G44" s="175">
        <v>1.85</v>
      </c>
      <c r="H44" s="175">
        <v>0.05</v>
      </c>
      <c r="I44" s="177">
        <v>0.11</v>
      </c>
      <c r="J44" s="175">
        <f t="shared" si="0"/>
        <v>233.00000000000003</v>
      </c>
      <c r="K44" s="175">
        <v>42.77</v>
      </c>
      <c r="L44" s="175">
        <v>76.05</v>
      </c>
      <c r="M44" s="175">
        <v>87.49</v>
      </c>
      <c r="N44" s="175">
        <v>2.08</v>
      </c>
      <c r="O44" s="175">
        <v>22.75</v>
      </c>
      <c r="P44" s="175">
        <v>0.49</v>
      </c>
      <c r="Q44" s="178">
        <v>1.37</v>
      </c>
    </row>
    <row r="45" spans="1:17" x14ac:dyDescent="0.3">
      <c r="A45" s="111" t="s">
        <v>206</v>
      </c>
      <c r="B45" s="175">
        <f t="shared" si="1"/>
        <v>21.960000000000004</v>
      </c>
      <c r="C45" s="175">
        <v>3.86</v>
      </c>
      <c r="D45" s="175">
        <v>6.72</v>
      </c>
      <c r="E45" s="175">
        <v>8.7200000000000006</v>
      </c>
      <c r="F45" s="175">
        <v>0.17</v>
      </c>
      <c r="G45" s="175">
        <v>2.2799999999999998</v>
      </c>
      <c r="H45" s="175">
        <v>7.0000000000000007E-2</v>
      </c>
      <c r="I45" s="177">
        <v>0.14000000000000001</v>
      </c>
      <c r="J45" s="175">
        <f t="shared" si="0"/>
        <v>240.63000000000002</v>
      </c>
      <c r="K45" s="175">
        <v>41.04</v>
      </c>
      <c r="L45" s="175">
        <v>76.12</v>
      </c>
      <c r="M45" s="175">
        <v>95.04</v>
      </c>
      <c r="N45" s="175">
        <v>2.08</v>
      </c>
      <c r="O45" s="175">
        <v>24.05</v>
      </c>
      <c r="P45" s="175">
        <v>0.59</v>
      </c>
      <c r="Q45" s="178">
        <v>1.71</v>
      </c>
    </row>
    <row r="46" spans="1:17" x14ac:dyDescent="0.3">
      <c r="A46" s="111" t="s">
        <v>207</v>
      </c>
      <c r="B46" s="175">
        <f t="shared" si="1"/>
        <v>19.760000000000002</v>
      </c>
      <c r="C46" s="175">
        <v>3.87</v>
      </c>
      <c r="D46" s="175">
        <v>5.88</v>
      </c>
      <c r="E46" s="175">
        <v>7.93</v>
      </c>
      <c r="F46" s="175">
        <v>0.17</v>
      </c>
      <c r="G46" s="175">
        <v>1.76</v>
      </c>
      <c r="H46" s="175">
        <v>0.04</v>
      </c>
      <c r="I46" s="177">
        <v>0.11</v>
      </c>
      <c r="J46" s="175">
        <f t="shared" si="0"/>
        <v>234.91000000000003</v>
      </c>
      <c r="K46" s="175">
        <v>45.91</v>
      </c>
      <c r="L46" s="175">
        <v>73.88</v>
      </c>
      <c r="M46" s="175">
        <v>88.51</v>
      </c>
      <c r="N46" s="175">
        <v>2.08</v>
      </c>
      <c r="O46" s="175">
        <v>22.73</v>
      </c>
      <c r="P46" s="175">
        <v>0.5</v>
      </c>
      <c r="Q46" s="178">
        <v>1.3</v>
      </c>
    </row>
    <row r="47" spans="1:17" x14ac:dyDescent="0.3">
      <c r="A47" s="111" t="s">
        <v>208</v>
      </c>
      <c r="B47" s="175">
        <f t="shared" si="1"/>
        <v>16.95</v>
      </c>
      <c r="C47" s="175">
        <v>2.97</v>
      </c>
      <c r="D47" s="175">
        <v>6.37</v>
      </c>
      <c r="E47" s="175">
        <v>5.59</v>
      </c>
      <c r="F47" s="175">
        <v>0.17</v>
      </c>
      <c r="G47" s="175">
        <v>1.71</v>
      </c>
      <c r="H47" s="175">
        <v>0.03</v>
      </c>
      <c r="I47" s="177">
        <v>0.11</v>
      </c>
      <c r="J47" s="175">
        <f t="shared" si="0"/>
        <v>231.54000000000002</v>
      </c>
      <c r="K47" s="175">
        <v>40.94</v>
      </c>
      <c r="L47" s="175">
        <v>77.25</v>
      </c>
      <c r="M47" s="175">
        <v>87.42</v>
      </c>
      <c r="N47" s="175">
        <v>2.08</v>
      </c>
      <c r="O47" s="175">
        <v>21.97</v>
      </c>
      <c r="P47" s="175">
        <v>0.54</v>
      </c>
      <c r="Q47" s="178">
        <v>1.34</v>
      </c>
    </row>
    <row r="48" spans="1:17" x14ac:dyDescent="0.3">
      <c r="A48" s="111" t="s">
        <v>209</v>
      </c>
      <c r="B48" s="175">
        <f t="shared" si="1"/>
        <v>17.86</v>
      </c>
      <c r="C48" s="175">
        <v>3.21</v>
      </c>
      <c r="D48" s="175">
        <v>6.87</v>
      </c>
      <c r="E48" s="175">
        <v>5.37</v>
      </c>
      <c r="F48" s="175">
        <v>0.17</v>
      </c>
      <c r="G48" s="175">
        <v>2.1</v>
      </c>
      <c r="H48" s="175">
        <v>0.02</v>
      </c>
      <c r="I48" s="177">
        <v>0.12</v>
      </c>
      <c r="J48" s="175">
        <f t="shared" si="0"/>
        <v>261.59000000000003</v>
      </c>
      <c r="K48" s="175">
        <v>44.65</v>
      </c>
      <c r="L48" s="175">
        <v>90.06</v>
      </c>
      <c r="M48" s="175">
        <v>98.88</v>
      </c>
      <c r="N48" s="175">
        <v>2.08</v>
      </c>
      <c r="O48" s="175">
        <v>24</v>
      </c>
      <c r="P48" s="175">
        <v>0.45</v>
      </c>
      <c r="Q48" s="178">
        <v>1.47</v>
      </c>
    </row>
    <row r="49" spans="1:17" x14ac:dyDescent="0.3">
      <c r="A49" s="111" t="s">
        <v>210</v>
      </c>
      <c r="B49" s="175">
        <f t="shared" si="1"/>
        <v>15.9</v>
      </c>
      <c r="C49" s="175">
        <v>3.26</v>
      </c>
      <c r="D49" s="175">
        <v>6.15</v>
      </c>
      <c r="E49" s="175">
        <v>4.78</v>
      </c>
      <c r="F49" s="175">
        <v>0.17</v>
      </c>
      <c r="G49" s="175">
        <v>1.5</v>
      </c>
      <c r="H49" s="175">
        <v>0.02</v>
      </c>
      <c r="I49" s="177">
        <v>0.02</v>
      </c>
      <c r="J49" s="175">
        <f t="shared" si="0"/>
        <v>233.44</v>
      </c>
      <c r="K49" s="175">
        <v>49.74</v>
      </c>
      <c r="L49" s="175">
        <v>71.52</v>
      </c>
      <c r="M49" s="175">
        <v>88.38</v>
      </c>
      <c r="N49" s="175">
        <v>2.08</v>
      </c>
      <c r="O49" s="175">
        <v>20.97</v>
      </c>
      <c r="P49" s="175">
        <v>0.46</v>
      </c>
      <c r="Q49" s="178">
        <v>0.28999999999999998</v>
      </c>
    </row>
    <row r="50" spans="1:17" x14ac:dyDescent="0.3">
      <c r="A50" s="111" t="s">
        <v>211</v>
      </c>
      <c r="B50" s="175">
        <f t="shared" si="1"/>
        <v>15.929999999999998</v>
      </c>
      <c r="C50" s="175">
        <v>2.58</v>
      </c>
      <c r="D50" s="175">
        <v>6.84</v>
      </c>
      <c r="E50" s="175">
        <v>4.62</v>
      </c>
      <c r="F50" s="175">
        <v>0.17</v>
      </c>
      <c r="G50" s="175">
        <v>1.69</v>
      </c>
      <c r="H50" s="175">
        <v>0.03</v>
      </c>
      <c r="I50" s="177">
        <v>0</v>
      </c>
      <c r="J50" s="175">
        <f t="shared" si="0"/>
        <v>232.42</v>
      </c>
      <c r="K50" s="175">
        <v>40.92</v>
      </c>
      <c r="L50" s="175">
        <v>78.36</v>
      </c>
      <c r="M50" s="175">
        <v>88.49</v>
      </c>
      <c r="N50" s="175">
        <v>2.08</v>
      </c>
      <c r="O50" s="175">
        <v>21.91</v>
      </c>
      <c r="P50" s="175">
        <v>0.69</v>
      </c>
      <c r="Q50" s="178">
        <v>-0.03</v>
      </c>
    </row>
    <row r="51" spans="1:17" x14ac:dyDescent="0.3">
      <c r="A51" s="111" t="s">
        <v>212</v>
      </c>
      <c r="B51" s="175">
        <f t="shared" si="1"/>
        <v>16.88</v>
      </c>
      <c r="C51" s="175">
        <v>3.52</v>
      </c>
      <c r="D51" s="175">
        <v>5.86</v>
      </c>
      <c r="E51" s="175">
        <v>5.0199999999999996</v>
      </c>
      <c r="F51" s="175">
        <v>0.17</v>
      </c>
      <c r="G51" s="175">
        <v>2.2200000000000002</v>
      </c>
      <c r="H51" s="175">
        <v>0.04</v>
      </c>
      <c r="I51" s="177">
        <v>0.05</v>
      </c>
      <c r="J51" s="175">
        <f t="shared" si="0"/>
        <v>236.86</v>
      </c>
      <c r="K51" s="175">
        <v>41.51</v>
      </c>
      <c r="L51" s="175">
        <v>71.959999999999994</v>
      </c>
      <c r="M51" s="175">
        <v>93.24</v>
      </c>
      <c r="N51" s="175">
        <v>2.08</v>
      </c>
      <c r="O51" s="175">
        <v>26.88</v>
      </c>
      <c r="P51" s="175">
        <v>0.57999999999999996</v>
      </c>
      <c r="Q51" s="178">
        <v>0.61</v>
      </c>
    </row>
    <row r="52" spans="1:17" x14ac:dyDescent="0.3">
      <c r="A52" s="111" t="s">
        <v>213</v>
      </c>
      <c r="B52" s="175">
        <f t="shared" si="1"/>
        <v>18.290000000000003</v>
      </c>
      <c r="C52" s="175">
        <v>2.62</v>
      </c>
      <c r="D52" s="175">
        <v>6.2</v>
      </c>
      <c r="E52" s="175">
        <v>7.36</v>
      </c>
      <c r="F52" s="175">
        <v>0.17</v>
      </c>
      <c r="G52" s="175">
        <v>1.82</v>
      </c>
      <c r="H52" s="175">
        <v>0.03</v>
      </c>
      <c r="I52" s="177">
        <v>0.09</v>
      </c>
      <c r="J52" s="175">
        <f t="shared" si="0"/>
        <v>225.07000000000005</v>
      </c>
      <c r="K52" s="175">
        <v>32.700000000000003</v>
      </c>
      <c r="L52" s="175">
        <v>76.33</v>
      </c>
      <c r="M52" s="175">
        <v>89.51</v>
      </c>
      <c r="N52" s="175">
        <v>2.08</v>
      </c>
      <c r="O52" s="175">
        <v>23</v>
      </c>
      <c r="P52" s="175">
        <v>0.34</v>
      </c>
      <c r="Q52" s="178">
        <v>1.1100000000000001</v>
      </c>
    </row>
    <row r="53" spans="1:17" x14ac:dyDescent="0.3">
      <c r="A53" s="111" t="s">
        <v>214</v>
      </c>
      <c r="B53" s="175">
        <f t="shared" si="1"/>
        <v>22.020000000000003</v>
      </c>
      <c r="C53" s="175">
        <v>3.68</v>
      </c>
      <c r="D53" s="175">
        <v>6.46</v>
      </c>
      <c r="E53" s="175">
        <v>9.48</v>
      </c>
      <c r="F53" s="175">
        <v>0.17</v>
      </c>
      <c r="G53" s="175">
        <v>2.0699999999999998</v>
      </c>
      <c r="H53" s="175">
        <v>0.06</v>
      </c>
      <c r="I53" s="177">
        <v>0.1</v>
      </c>
      <c r="J53" s="175">
        <f t="shared" si="0"/>
        <v>239.09000000000003</v>
      </c>
      <c r="K53" s="175">
        <v>40.75</v>
      </c>
      <c r="L53" s="175">
        <v>76.239999999999995</v>
      </c>
      <c r="M53" s="175">
        <v>93.76</v>
      </c>
      <c r="N53" s="175">
        <v>2.08</v>
      </c>
      <c r="O53" s="175">
        <v>24.55</v>
      </c>
      <c r="P53" s="175">
        <v>0.53</v>
      </c>
      <c r="Q53" s="178">
        <v>1.18</v>
      </c>
    </row>
    <row r="54" spans="1:17" x14ac:dyDescent="0.3">
      <c r="A54" s="111" t="s">
        <v>215</v>
      </c>
      <c r="B54" s="175">
        <f t="shared" si="1"/>
        <v>23.4</v>
      </c>
      <c r="C54" s="175">
        <v>4.12</v>
      </c>
      <c r="D54" s="175">
        <v>6.33</v>
      </c>
      <c r="E54" s="175">
        <v>10.17</v>
      </c>
      <c r="F54" s="175">
        <v>0.17</v>
      </c>
      <c r="G54" s="175">
        <v>2.4500000000000002</v>
      </c>
      <c r="H54" s="175">
        <v>0.06</v>
      </c>
      <c r="I54" s="177">
        <v>0.1</v>
      </c>
      <c r="J54" s="175">
        <f t="shared" si="0"/>
        <v>246.86</v>
      </c>
      <c r="K54" s="175">
        <v>37.83</v>
      </c>
      <c r="L54" s="175">
        <v>79.260000000000005</v>
      </c>
      <c r="M54" s="175">
        <v>100.31</v>
      </c>
      <c r="N54" s="175">
        <v>2.08</v>
      </c>
      <c r="O54" s="175">
        <v>25.64</v>
      </c>
      <c r="P54" s="175">
        <v>0.5</v>
      </c>
      <c r="Q54" s="178">
        <v>1.24</v>
      </c>
    </row>
    <row r="55" spans="1:17" x14ac:dyDescent="0.3">
      <c r="A55" s="111" t="s">
        <v>216</v>
      </c>
      <c r="B55" s="175">
        <f t="shared" si="1"/>
        <v>22.749999999999996</v>
      </c>
      <c r="C55" s="175">
        <v>3.23</v>
      </c>
      <c r="D55" s="175">
        <v>6.5</v>
      </c>
      <c r="E55" s="175">
        <v>10.63</v>
      </c>
      <c r="F55" s="175">
        <v>0.19</v>
      </c>
      <c r="G55" s="175">
        <v>2.06</v>
      </c>
      <c r="H55" s="175">
        <v>0.06</v>
      </c>
      <c r="I55" s="177">
        <v>0.08</v>
      </c>
      <c r="J55" s="175">
        <f t="shared" si="0"/>
        <v>236.85999999999999</v>
      </c>
      <c r="K55" s="175">
        <v>36.340000000000003</v>
      </c>
      <c r="L55" s="175">
        <v>77.77</v>
      </c>
      <c r="M55" s="175">
        <v>95.44</v>
      </c>
      <c r="N55" s="175">
        <v>2.23</v>
      </c>
      <c r="O55" s="175">
        <v>23.61</v>
      </c>
      <c r="P55" s="175">
        <v>0.54</v>
      </c>
      <c r="Q55" s="178">
        <v>0.93</v>
      </c>
    </row>
    <row r="56" spans="1:17" x14ac:dyDescent="0.3">
      <c r="A56" s="111" t="s">
        <v>217</v>
      </c>
      <c r="B56" s="175">
        <f t="shared" si="1"/>
        <v>21.110000000000003</v>
      </c>
      <c r="C56" s="175">
        <v>2.8</v>
      </c>
      <c r="D56" s="175">
        <v>6.2</v>
      </c>
      <c r="E56" s="175">
        <v>9.84</v>
      </c>
      <c r="F56" s="175">
        <v>0.19</v>
      </c>
      <c r="G56" s="175">
        <v>1.93</v>
      </c>
      <c r="H56" s="175">
        <v>0.05</v>
      </c>
      <c r="I56" s="177">
        <v>0.1</v>
      </c>
      <c r="J56" s="175">
        <f t="shared" si="0"/>
        <v>231.73999999999998</v>
      </c>
      <c r="K56" s="175">
        <v>31.94</v>
      </c>
      <c r="L56" s="175">
        <v>76.41</v>
      </c>
      <c r="M56" s="175">
        <v>95.86</v>
      </c>
      <c r="N56" s="175">
        <v>2.23</v>
      </c>
      <c r="O56" s="175">
        <v>23.59</v>
      </c>
      <c r="P56" s="175">
        <v>0.5</v>
      </c>
      <c r="Q56" s="178">
        <v>1.21</v>
      </c>
    </row>
    <row r="57" spans="1:17" x14ac:dyDescent="0.3">
      <c r="A57" s="111" t="s">
        <v>218</v>
      </c>
      <c r="B57" s="175">
        <f t="shared" si="1"/>
        <v>23.25</v>
      </c>
      <c r="C57" s="175">
        <v>3.65</v>
      </c>
      <c r="D57" s="175">
        <v>7.63</v>
      </c>
      <c r="E57" s="175">
        <v>9.4</v>
      </c>
      <c r="F57" s="175">
        <v>0.19</v>
      </c>
      <c r="G57" s="175">
        <v>2.19</v>
      </c>
      <c r="H57" s="175">
        <v>0.06</v>
      </c>
      <c r="I57" s="177">
        <v>0.13</v>
      </c>
      <c r="J57" s="175">
        <f t="shared" si="0"/>
        <v>250.42999999999998</v>
      </c>
      <c r="K57" s="175">
        <v>38.729999999999997</v>
      </c>
      <c r="L57" s="175">
        <v>83.63</v>
      </c>
      <c r="M57" s="175">
        <v>100.72</v>
      </c>
      <c r="N57" s="175">
        <v>2.23</v>
      </c>
      <c r="O57" s="175">
        <v>22.97</v>
      </c>
      <c r="P57" s="175">
        <v>0.55000000000000004</v>
      </c>
      <c r="Q57" s="178">
        <v>1.6</v>
      </c>
    </row>
    <row r="58" spans="1:17" x14ac:dyDescent="0.3">
      <c r="A58" s="111" t="s">
        <v>219</v>
      </c>
      <c r="B58" s="175">
        <f t="shared" si="1"/>
        <v>18.570000000000004</v>
      </c>
      <c r="C58" s="175">
        <v>2.96</v>
      </c>
      <c r="D58" s="175">
        <v>5.92</v>
      </c>
      <c r="E58" s="175">
        <v>7.62</v>
      </c>
      <c r="F58" s="175">
        <v>0.19</v>
      </c>
      <c r="G58" s="175">
        <v>1.73</v>
      </c>
      <c r="H58" s="175">
        <v>0.05</v>
      </c>
      <c r="I58" s="177">
        <v>0.1</v>
      </c>
      <c r="J58" s="175">
        <f t="shared" si="0"/>
        <v>235.53000000000003</v>
      </c>
      <c r="K58" s="175">
        <v>36.909999999999997</v>
      </c>
      <c r="L58" s="175">
        <v>79.45</v>
      </c>
      <c r="M58" s="175">
        <v>92.93</v>
      </c>
      <c r="N58" s="175">
        <v>2.23</v>
      </c>
      <c r="O58" s="175">
        <v>22.12</v>
      </c>
      <c r="P58" s="175">
        <v>0.65</v>
      </c>
      <c r="Q58" s="178">
        <v>1.24</v>
      </c>
    </row>
    <row r="59" spans="1:17" x14ac:dyDescent="0.3">
      <c r="A59" s="111" t="s">
        <v>220</v>
      </c>
      <c r="B59" s="175">
        <f t="shared" si="1"/>
        <v>17.169999999999998</v>
      </c>
      <c r="C59" s="175">
        <v>2.66</v>
      </c>
      <c r="D59" s="175">
        <v>6.38</v>
      </c>
      <c r="E59" s="175">
        <v>5.97</v>
      </c>
      <c r="F59" s="175">
        <v>0.19</v>
      </c>
      <c r="G59" s="175">
        <v>1.83</v>
      </c>
      <c r="H59" s="175">
        <v>0.03</v>
      </c>
      <c r="I59" s="177">
        <v>0.11</v>
      </c>
      <c r="J59" s="175">
        <f t="shared" si="0"/>
        <v>234.73999999999995</v>
      </c>
      <c r="K59" s="175">
        <v>37.07</v>
      </c>
      <c r="L59" s="175">
        <v>77.06</v>
      </c>
      <c r="M59" s="175">
        <v>92.96</v>
      </c>
      <c r="N59" s="175">
        <v>2.23</v>
      </c>
      <c r="O59" s="175">
        <v>23.61</v>
      </c>
      <c r="P59" s="175">
        <v>0.54</v>
      </c>
      <c r="Q59" s="178">
        <v>1.27</v>
      </c>
    </row>
    <row r="60" spans="1:17" x14ac:dyDescent="0.3">
      <c r="A60" s="111" t="s">
        <v>221</v>
      </c>
      <c r="B60" s="175">
        <f t="shared" si="1"/>
        <v>16.759999999999998</v>
      </c>
      <c r="C60" s="175">
        <v>2.4300000000000002</v>
      </c>
      <c r="D60" s="175">
        <v>6.42</v>
      </c>
      <c r="E60" s="175">
        <v>5.34</v>
      </c>
      <c r="F60" s="175">
        <v>0.19</v>
      </c>
      <c r="G60" s="175">
        <v>2.2400000000000002</v>
      </c>
      <c r="H60" s="175">
        <v>0.03</v>
      </c>
      <c r="I60" s="177">
        <v>0.11</v>
      </c>
      <c r="J60" s="175">
        <f t="shared" si="0"/>
        <v>241.76999999999998</v>
      </c>
      <c r="K60" s="175">
        <v>34.36</v>
      </c>
      <c r="L60" s="175">
        <v>81.14</v>
      </c>
      <c r="M60" s="175">
        <v>96.63</v>
      </c>
      <c r="N60" s="175">
        <v>2.23</v>
      </c>
      <c r="O60" s="175">
        <v>25.49</v>
      </c>
      <c r="P60" s="175">
        <v>0.6</v>
      </c>
      <c r="Q60" s="178">
        <v>1.32</v>
      </c>
    </row>
    <row r="61" spans="1:17" x14ac:dyDescent="0.3">
      <c r="A61" s="111" t="s">
        <v>222</v>
      </c>
      <c r="B61" s="175">
        <f t="shared" si="1"/>
        <v>16.09</v>
      </c>
      <c r="C61" s="175">
        <v>2.27</v>
      </c>
      <c r="D61" s="175">
        <v>6.92</v>
      </c>
      <c r="E61" s="175">
        <v>4.99</v>
      </c>
      <c r="F61" s="175">
        <v>0.19</v>
      </c>
      <c r="G61" s="175">
        <v>1.6</v>
      </c>
      <c r="H61" s="175">
        <v>0.03</v>
      </c>
      <c r="I61" s="177">
        <v>0.09</v>
      </c>
      <c r="J61" s="175">
        <f t="shared" si="0"/>
        <v>241.00000000000003</v>
      </c>
      <c r="K61" s="175">
        <v>36.409999999999997</v>
      </c>
      <c r="L61" s="175">
        <v>82.76</v>
      </c>
      <c r="M61" s="175">
        <v>95.88</v>
      </c>
      <c r="N61" s="175">
        <v>2.23</v>
      </c>
      <c r="O61" s="175">
        <v>22.06</v>
      </c>
      <c r="P61" s="175">
        <v>0.61</v>
      </c>
      <c r="Q61" s="178">
        <v>1.05</v>
      </c>
    </row>
    <row r="62" spans="1:17" x14ac:dyDescent="0.3">
      <c r="A62" s="111" t="s">
        <v>223</v>
      </c>
      <c r="B62" s="175">
        <f t="shared" si="1"/>
        <v>15.209999999999999</v>
      </c>
      <c r="C62" s="175">
        <v>2.29</v>
      </c>
      <c r="D62" s="175">
        <v>5.94</v>
      </c>
      <c r="E62" s="175">
        <v>4.9800000000000004</v>
      </c>
      <c r="F62" s="175">
        <v>0.19</v>
      </c>
      <c r="G62" s="175">
        <v>1.69</v>
      </c>
      <c r="H62" s="175">
        <v>0.02</v>
      </c>
      <c r="I62" s="177">
        <v>0.1</v>
      </c>
      <c r="J62" s="175">
        <f t="shared" si="0"/>
        <v>227.92999999999995</v>
      </c>
      <c r="K62" s="175">
        <v>37.25</v>
      </c>
      <c r="L62" s="175">
        <v>71.400000000000006</v>
      </c>
      <c r="M62" s="175">
        <v>93.67</v>
      </c>
      <c r="N62" s="175">
        <v>2.23</v>
      </c>
      <c r="O62" s="175">
        <v>21.7</v>
      </c>
      <c r="P62" s="175">
        <v>0.45</v>
      </c>
      <c r="Q62" s="178">
        <v>1.23</v>
      </c>
    </row>
    <row r="63" spans="1:17" x14ac:dyDescent="0.3">
      <c r="A63" s="111" t="s">
        <v>224</v>
      </c>
      <c r="B63" s="175">
        <f t="shared" si="1"/>
        <v>16.260000000000002</v>
      </c>
      <c r="C63" s="175">
        <v>3.21</v>
      </c>
      <c r="D63" s="175">
        <v>5.73</v>
      </c>
      <c r="E63" s="175">
        <v>5.23</v>
      </c>
      <c r="F63" s="175">
        <v>0.19</v>
      </c>
      <c r="G63" s="175">
        <v>1.78</v>
      </c>
      <c r="H63" s="175">
        <v>0.03</v>
      </c>
      <c r="I63" s="177">
        <v>0.09</v>
      </c>
      <c r="J63" s="175">
        <f t="shared" si="0"/>
        <v>234.04</v>
      </c>
      <c r="K63" s="175">
        <v>39.68</v>
      </c>
      <c r="L63" s="175">
        <v>70.98</v>
      </c>
      <c r="M63" s="175">
        <v>98.13</v>
      </c>
      <c r="N63" s="175">
        <v>2.23</v>
      </c>
      <c r="O63" s="175">
        <v>21.42</v>
      </c>
      <c r="P63" s="175">
        <v>0.48</v>
      </c>
      <c r="Q63" s="178">
        <v>1.1200000000000001</v>
      </c>
    </row>
    <row r="64" spans="1:17" x14ac:dyDescent="0.3">
      <c r="A64" s="111" t="s">
        <v>225</v>
      </c>
      <c r="B64" s="175">
        <f t="shared" si="1"/>
        <v>19.3</v>
      </c>
      <c r="C64" s="175">
        <v>2.93</v>
      </c>
      <c r="D64" s="175">
        <v>6.46</v>
      </c>
      <c r="E64" s="175">
        <v>7.83</v>
      </c>
      <c r="F64" s="175">
        <v>0.19</v>
      </c>
      <c r="G64" s="175">
        <v>1.75</v>
      </c>
      <c r="H64" s="175">
        <v>0.04</v>
      </c>
      <c r="I64" s="177">
        <v>0.1</v>
      </c>
      <c r="J64" s="175">
        <f t="shared" si="0"/>
        <v>240.26999999999995</v>
      </c>
      <c r="K64" s="175">
        <v>36.630000000000003</v>
      </c>
      <c r="L64" s="175">
        <v>80.069999999999993</v>
      </c>
      <c r="M64" s="175">
        <v>97.6</v>
      </c>
      <c r="N64" s="175">
        <v>2.23</v>
      </c>
      <c r="O64" s="175">
        <v>22.08</v>
      </c>
      <c r="P64" s="175">
        <v>0.43</v>
      </c>
      <c r="Q64" s="178">
        <v>1.23</v>
      </c>
    </row>
    <row r="65" spans="1:17" x14ac:dyDescent="0.3">
      <c r="A65" s="111" t="s">
        <v>226</v>
      </c>
      <c r="B65" s="175">
        <f t="shared" si="1"/>
        <v>20.890000000000004</v>
      </c>
      <c r="C65" s="175">
        <v>3.17</v>
      </c>
      <c r="D65" s="175">
        <v>6.16</v>
      </c>
      <c r="E65" s="175">
        <v>9.48</v>
      </c>
      <c r="F65" s="175">
        <v>0.19</v>
      </c>
      <c r="G65" s="175">
        <v>1.75</v>
      </c>
      <c r="H65" s="175">
        <v>0.05</v>
      </c>
      <c r="I65" s="177">
        <v>0.09</v>
      </c>
      <c r="J65" s="175">
        <f t="shared" si="0"/>
        <v>236.48000000000002</v>
      </c>
      <c r="K65" s="175">
        <v>36.409999999999997</v>
      </c>
      <c r="L65" s="175">
        <v>75.290000000000006</v>
      </c>
      <c r="M65" s="175">
        <v>100.18</v>
      </c>
      <c r="N65" s="175">
        <v>2.23</v>
      </c>
      <c r="O65" s="175">
        <v>20.8</v>
      </c>
      <c r="P65" s="175">
        <v>0.46</v>
      </c>
      <c r="Q65" s="178">
        <v>1.1100000000000001</v>
      </c>
    </row>
    <row r="66" spans="1:17" x14ac:dyDescent="0.3">
      <c r="A66" s="111" t="s">
        <v>227</v>
      </c>
      <c r="B66" s="175">
        <f t="shared" si="1"/>
        <v>24</v>
      </c>
      <c r="C66" s="175">
        <v>4.3899999999999997</v>
      </c>
      <c r="D66" s="175">
        <v>6.17</v>
      </c>
      <c r="E66" s="175">
        <v>11.2</v>
      </c>
      <c r="F66" s="175">
        <v>0.19</v>
      </c>
      <c r="G66" s="175">
        <v>1.86</v>
      </c>
      <c r="H66" s="175">
        <v>7.0000000000000007E-2</v>
      </c>
      <c r="I66" s="177">
        <v>0.12</v>
      </c>
      <c r="J66" s="175">
        <f t="shared" si="0"/>
        <v>245.46</v>
      </c>
      <c r="K66" s="175">
        <v>40.42</v>
      </c>
      <c r="L66" s="175">
        <v>75.11</v>
      </c>
      <c r="M66" s="175">
        <v>106.27</v>
      </c>
      <c r="N66" s="175">
        <v>2.23</v>
      </c>
      <c r="O66" s="175">
        <v>19.46</v>
      </c>
      <c r="P66" s="175">
        <v>0.57999999999999996</v>
      </c>
      <c r="Q66" s="178">
        <v>1.39</v>
      </c>
    </row>
    <row r="67" spans="1:17" x14ac:dyDescent="0.3">
      <c r="A67" s="111" t="s">
        <v>228</v>
      </c>
      <c r="B67" s="175">
        <f t="shared" si="1"/>
        <v>23.509999999999998</v>
      </c>
      <c r="C67" s="175">
        <v>3.55</v>
      </c>
      <c r="D67" s="175">
        <v>6.67</v>
      </c>
      <c r="E67" s="175">
        <v>11.19</v>
      </c>
      <c r="F67" s="175">
        <v>0.19</v>
      </c>
      <c r="G67" s="175">
        <v>1.77</v>
      </c>
      <c r="H67" s="175">
        <v>7.0000000000000007E-2</v>
      </c>
      <c r="I67" s="177">
        <v>7.0000000000000007E-2</v>
      </c>
      <c r="J67" s="175">
        <f t="shared" si="0"/>
        <v>241.09000000000003</v>
      </c>
      <c r="K67" s="175">
        <v>38.69</v>
      </c>
      <c r="L67" s="175">
        <v>79.650000000000006</v>
      </c>
      <c r="M67" s="175">
        <v>98.72</v>
      </c>
      <c r="N67" s="175">
        <v>2.31</v>
      </c>
      <c r="O67" s="175">
        <v>20.3</v>
      </c>
      <c r="P67" s="175">
        <v>0.61</v>
      </c>
      <c r="Q67" s="178">
        <v>0.81</v>
      </c>
    </row>
    <row r="68" spans="1:17" x14ac:dyDescent="0.3">
      <c r="A68" s="111" t="s">
        <v>229</v>
      </c>
      <c r="B68" s="175">
        <f t="shared" si="1"/>
        <v>22.110000000000003</v>
      </c>
      <c r="C68" s="175">
        <v>3.35</v>
      </c>
      <c r="D68" s="175">
        <v>6.71</v>
      </c>
      <c r="E68" s="175">
        <v>10.07</v>
      </c>
      <c r="F68" s="175">
        <v>0.19</v>
      </c>
      <c r="G68" s="175">
        <v>1.63</v>
      </c>
      <c r="H68" s="175">
        <v>7.0000000000000007E-2</v>
      </c>
      <c r="I68" s="177">
        <v>0.09</v>
      </c>
      <c r="J68" s="175">
        <f t="shared" si="0"/>
        <v>247.73999999999998</v>
      </c>
      <c r="K68" s="175">
        <v>38.01</v>
      </c>
      <c r="L68" s="175">
        <v>84</v>
      </c>
      <c r="M68" s="175">
        <v>102</v>
      </c>
      <c r="N68" s="175">
        <v>2.31</v>
      </c>
      <c r="O68" s="175">
        <v>19.7</v>
      </c>
      <c r="P68" s="175">
        <v>0.64</v>
      </c>
      <c r="Q68" s="178">
        <v>1.08</v>
      </c>
    </row>
    <row r="69" spans="1:17" x14ac:dyDescent="0.3">
      <c r="A69" s="111" t="s">
        <v>230</v>
      </c>
      <c r="B69" s="175">
        <f t="shared" si="1"/>
        <v>22.279999999999998</v>
      </c>
      <c r="C69" s="175">
        <v>3.39</v>
      </c>
      <c r="D69" s="175">
        <v>6.81</v>
      </c>
      <c r="E69" s="175">
        <v>9.81</v>
      </c>
      <c r="F69" s="175">
        <v>0.19</v>
      </c>
      <c r="G69" s="175">
        <v>1.9</v>
      </c>
      <c r="H69" s="175">
        <v>0.06</v>
      </c>
      <c r="I69" s="177">
        <v>0.12</v>
      </c>
      <c r="J69" s="175">
        <f t="shared" si="0"/>
        <v>241.02999999999997</v>
      </c>
      <c r="K69" s="175">
        <v>35.26</v>
      </c>
      <c r="L69" s="175">
        <v>75.45</v>
      </c>
      <c r="M69" s="175">
        <v>105.98</v>
      </c>
      <c r="N69" s="175">
        <v>2.31</v>
      </c>
      <c r="O69" s="175">
        <v>19.98</v>
      </c>
      <c r="P69" s="175">
        <v>0.6</v>
      </c>
      <c r="Q69" s="178">
        <v>1.45</v>
      </c>
    </row>
    <row r="70" spans="1:17" x14ac:dyDescent="0.3">
      <c r="A70" s="111" t="s">
        <v>231</v>
      </c>
      <c r="B70" s="175">
        <f t="shared" si="1"/>
        <v>19.62</v>
      </c>
      <c r="C70" s="175">
        <v>3.18</v>
      </c>
      <c r="D70" s="175">
        <v>5.93</v>
      </c>
      <c r="E70" s="175">
        <v>8.61</v>
      </c>
      <c r="F70" s="175">
        <v>0.19</v>
      </c>
      <c r="G70" s="175">
        <v>1.58</v>
      </c>
      <c r="H70" s="175">
        <v>0.04</v>
      </c>
      <c r="I70" s="177">
        <v>0.09</v>
      </c>
      <c r="J70" s="175">
        <f t="shared" si="0"/>
        <v>234.65</v>
      </c>
      <c r="K70" s="175">
        <v>39.03</v>
      </c>
      <c r="L70" s="175">
        <v>73.989999999999995</v>
      </c>
      <c r="M70" s="175">
        <v>97.76</v>
      </c>
      <c r="N70" s="175">
        <v>2.31</v>
      </c>
      <c r="O70" s="175">
        <v>20.010000000000002</v>
      </c>
      <c r="P70" s="175">
        <v>0.49</v>
      </c>
      <c r="Q70" s="178">
        <v>1.06</v>
      </c>
    </row>
    <row r="71" spans="1:17" x14ac:dyDescent="0.3">
      <c r="A71" s="111" t="s">
        <v>232</v>
      </c>
      <c r="B71" s="175">
        <f t="shared" ref="B71:B134" si="2">SUM(C71:I71)</f>
        <v>17.679999999999996</v>
      </c>
      <c r="C71" s="175">
        <v>2.94</v>
      </c>
      <c r="D71" s="175">
        <v>6.24</v>
      </c>
      <c r="E71" s="175">
        <v>6.52</v>
      </c>
      <c r="F71" s="175">
        <v>0.19</v>
      </c>
      <c r="G71" s="175">
        <v>1.66</v>
      </c>
      <c r="H71" s="175">
        <v>0.02</v>
      </c>
      <c r="I71" s="177">
        <v>0.11</v>
      </c>
      <c r="J71" s="175">
        <f t="shared" ref="J71:J134" si="3">SUM(K71:Q71)</f>
        <v>235.89000000000004</v>
      </c>
      <c r="K71" s="175">
        <v>40.340000000000003</v>
      </c>
      <c r="L71" s="175">
        <v>74.11</v>
      </c>
      <c r="M71" s="175">
        <v>95.84</v>
      </c>
      <c r="N71" s="175">
        <v>2.31</v>
      </c>
      <c r="O71" s="175">
        <v>21.52</v>
      </c>
      <c r="P71" s="175">
        <v>0.44</v>
      </c>
      <c r="Q71" s="178">
        <v>1.33</v>
      </c>
    </row>
    <row r="72" spans="1:17" x14ac:dyDescent="0.3">
      <c r="A72" s="111" t="s">
        <v>233</v>
      </c>
      <c r="B72" s="175">
        <f t="shared" si="2"/>
        <v>16.04</v>
      </c>
      <c r="C72" s="175">
        <v>2.78</v>
      </c>
      <c r="D72" s="175">
        <v>5.76</v>
      </c>
      <c r="E72" s="175">
        <v>5.53</v>
      </c>
      <c r="F72" s="175">
        <v>0.19</v>
      </c>
      <c r="G72" s="175">
        <v>1.63</v>
      </c>
      <c r="H72" s="175">
        <v>0.02</v>
      </c>
      <c r="I72" s="177">
        <v>0.13</v>
      </c>
      <c r="J72" s="175">
        <f t="shared" si="3"/>
        <v>242.48</v>
      </c>
      <c r="K72" s="175">
        <v>39.51</v>
      </c>
      <c r="L72" s="175">
        <v>76.84</v>
      </c>
      <c r="M72" s="175">
        <v>103.34</v>
      </c>
      <c r="N72" s="175">
        <v>2.31</v>
      </c>
      <c r="O72" s="175">
        <v>18.53</v>
      </c>
      <c r="P72" s="175">
        <v>0.44</v>
      </c>
      <c r="Q72" s="178">
        <v>1.51</v>
      </c>
    </row>
    <row r="73" spans="1:17" x14ac:dyDescent="0.3">
      <c r="A73" s="111" t="s">
        <v>234</v>
      </c>
      <c r="B73" s="175">
        <f t="shared" si="2"/>
        <v>15.689999999999996</v>
      </c>
      <c r="C73" s="175">
        <v>2.4900000000000002</v>
      </c>
      <c r="D73" s="175">
        <v>6.14</v>
      </c>
      <c r="E73" s="175">
        <v>5.31</v>
      </c>
      <c r="F73" s="175">
        <v>0.19</v>
      </c>
      <c r="G73" s="175">
        <v>1.44</v>
      </c>
      <c r="H73" s="175">
        <v>0.02</v>
      </c>
      <c r="I73" s="177">
        <v>0.1</v>
      </c>
      <c r="J73" s="175">
        <f t="shared" si="3"/>
        <v>228.76</v>
      </c>
      <c r="K73" s="175">
        <v>38.42</v>
      </c>
      <c r="L73" s="175">
        <v>71.22</v>
      </c>
      <c r="M73" s="175">
        <v>95.66</v>
      </c>
      <c r="N73" s="175">
        <v>2.31</v>
      </c>
      <c r="O73" s="175">
        <v>19.600000000000001</v>
      </c>
      <c r="P73" s="175">
        <v>0.41</v>
      </c>
      <c r="Q73" s="178">
        <v>1.1399999999999999</v>
      </c>
    </row>
    <row r="74" spans="1:17" x14ac:dyDescent="0.3">
      <c r="A74" s="111" t="s">
        <v>235</v>
      </c>
      <c r="B74" s="175">
        <f t="shared" si="2"/>
        <v>16.37</v>
      </c>
      <c r="C74" s="175">
        <v>2.77</v>
      </c>
      <c r="D74" s="175">
        <v>6.8</v>
      </c>
      <c r="E74" s="175">
        <v>4.9400000000000004</v>
      </c>
      <c r="F74" s="175">
        <v>0.19</v>
      </c>
      <c r="G74" s="175">
        <v>1.54</v>
      </c>
      <c r="H74" s="175">
        <v>0.02</v>
      </c>
      <c r="I74" s="177">
        <v>0.11</v>
      </c>
      <c r="J74" s="175">
        <f t="shared" si="3"/>
        <v>245.62</v>
      </c>
      <c r="K74" s="175">
        <v>45.92</v>
      </c>
      <c r="L74" s="175">
        <v>80.59</v>
      </c>
      <c r="M74" s="175">
        <v>95.39</v>
      </c>
      <c r="N74" s="175">
        <v>2.31</v>
      </c>
      <c r="O74" s="175">
        <v>19.68</v>
      </c>
      <c r="P74" s="175">
        <v>0.47</v>
      </c>
      <c r="Q74" s="178">
        <v>1.26</v>
      </c>
    </row>
    <row r="75" spans="1:17" x14ac:dyDescent="0.3">
      <c r="A75" s="111" t="s">
        <v>236</v>
      </c>
      <c r="B75" s="175">
        <f t="shared" si="2"/>
        <v>16.86</v>
      </c>
      <c r="C75" s="175">
        <v>2.98</v>
      </c>
      <c r="D75" s="175">
        <v>6.46</v>
      </c>
      <c r="E75" s="175">
        <v>5.52</v>
      </c>
      <c r="F75" s="175">
        <v>0.19</v>
      </c>
      <c r="G75" s="175">
        <v>1.56</v>
      </c>
      <c r="H75" s="175">
        <v>0.03</v>
      </c>
      <c r="I75" s="177">
        <v>0.12</v>
      </c>
      <c r="J75" s="175">
        <f t="shared" si="3"/>
        <v>240.12</v>
      </c>
      <c r="K75" s="175">
        <v>36.89</v>
      </c>
      <c r="L75" s="175">
        <v>79.39</v>
      </c>
      <c r="M75" s="175">
        <v>100.82</v>
      </c>
      <c r="N75" s="175">
        <v>2.31</v>
      </c>
      <c r="O75" s="175">
        <v>18.739999999999998</v>
      </c>
      <c r="P75" s="175">
        <v>0.53</v>
      </c>
      <c r="Q75" s="178">
        <v>1.44</v>
      </c>
    </row>
    <row r="76" spans="1:17" x14ac:dyDescent="0.3">
      <c r="A76" s="111" t="s">
        <v>237</v>
      </c>
      <c r="B76" s="175">
        <f t="shared" si="2"/>
        <v>19.099999999999998</v>
      </c>
      <c r="C76" s="175">
        <v>3.43</v>
      </c>
      <c r="D76" s="175">
        <v>5.85</v>
      </c>
      <c r="E76" s="175">
        <v>8.02</v>
      </c>
      <c r="F76" s="175">
        <v>0.19</v>
      </c>
      <c r="G76" s="175">
        <v>1.47</v>
      </c>
      <c r="H76" s="175">
        <v>0.05</v>
      </c>
      <c r="I76" s="177">
        <v>0.09</v>
      </c>
      <c r="J76" s="175">
        <f t="shared" si="3"/>
        <v>237.42999999999998</v>
      </c>
      <c r="K76" s="175">
        <v>41.31</v>
      </c>
      <c r="L76" s="175">
        <v>75.73</v>
      </c>
      <c r="M76" s="175">
        <v>97.78</v>
      </c>
      <c r="N76" s="175">
        <v>2.31</v>
      </c>
      <c r="O76" s="175">
        <v>18.690000000000001</v>
      </c>
      <c r="P76" s="175">
        <v>0.56999999999999995</v>
      </c>
      <c r="Q76" s="178">
        <v>1.04</v>
      </c>
    </row>
    <row r="77" spans="1:17" x14ac:dyDescent="0.3">
      <c r="A77" s="111" t="s">
        <v>238</v>
      </c>
      <c r="B77" s="175">
        <f t="shared" si="2"/>
        <v>22.32</v>
      </c>
      <c r="C77" s="175">
        <v>3.71</v>
      </c>
      <c r="D77" s="175">
        <v>6.92</v>
      </c>
      <c r="E77" s="175">
        <v>9.74</v>
      </c>
      <c r="F77" s="175">
        <v>0.19</v>
      </c>
      <c r="G77" s="175">
        <v>1.62</v>
      </c>
      <c r="H77" s="175">
        <v>0.05</v>
      </c>
      <c r="I77" s="177">
        <v>0.09</v>
      </c>
      <c r="J77" s="175">
        <f t="shared" si="3"/>
        <v>243.09000000000003</v>
      </c>
      <c r="K77" s="175">
        <v>40.19</v>
      </c>
      <c r="L77" s="175">
        <v>79.989999999999995</v>
      </c>
      <c r="M77" s="175">
        <v>99.37</v>
      </c>
      <c r="N77" s="175">
        <v>2.31</v>
      </c>
      <c r="O77" s="175">
        <v>19.63</v>
      </c>
      <c r="P77" s="175">
        <v>0.49</v>
      </c>
      <c r="Q77" s="178">
        <v>1.1100000000000001</v>
      </c>
    </row>
    <row r="78" spans="1:17" x14ac:dyDescent="0.3">
      <c r="A78" s="111" t="s">
        <v>239</v>
      </c>
      <c r="B78" s="175">
        <f t="shared" si="2"/>
        <v>23.18</v>
      </c>
      <c r="C78" s="175">
        <v>3.97</v>
      </c>
      <c r="D78" s="175">
        <v>6.42</v>
      </c>
      <c r="E78" s="175">
        <v>10.59</v>
      </c>
      <c r="F78" s="175">
        <v>0.19</v>
      </c>
      <c r="G78" s="175">
        <v>1.83</v>
      </c>
      <c r="H78" s="175">
        <v>0.06</v>
      </c>
      <c r="I78" s="177">
        <v>0.12</v>
      </c>
      <c r="J78" s="175">
        <f t="shared" si="3"/>
        <v>244.04999999999998</v>
      </c>
      <c r="K78" s="175">
        <v>36.1</v>
      </c>
      <c r="L78" s="175">
        <v>79.680000000000007</v>
      </c>
      <c r="M78" s="175">
        <v>104.8</v>
      </c>
      <c r="N78" s="175">
        <v>2.31</v>
      </c>
      <c r="O78" s="175">
        <v>19.23</v>
      </c>
      <c r="P78" s="175">
        <v>0.53</v>
      </c>
      <c r="Q78" s="178">
        <v>1.4</v>
      </c>
    </row>
    <row r="79" spans="1:17" x14ac:dyDescent="0.3">
      <c r="A79" s="111" t="s">
        <v>240</v>
      </c>
      <c r="B79" s="175">
        <f t="shared" si="2"/>
        <v>24.53</v>
      </c>
      <c r="C79" s="175">
        <v>3.8</v>
      </c>
      <c r="D79" s="175">
        <v>6.78</v>
      </c>
      <c r="E79" s="175">
        <v>11.83</v>
      </c>
      <c r="F79" s="175">
        <v>0.21</v>
      </c>
      <c r="G79" s="175">
        <v>1.78</v>
      </c>
      <c r="H79" s="175">
        <v>0.04</v>
      </c>
      <c r="I79" s="177">
        <v>0.09</v>
      </c>
      <c r="J79" s="175">
        <f t="shared" si="3"/>
        <v>241.14000000000001</v>
      </c>
      <c r="K79" s="175">
        <v>39.31</v>
      </c>
      <c r="L79" s="175">
        <v>78.099999999999994</v>
      </c>
      <c r="M79" s="175">
        <v>99.4</v>
      </c>
      <c r="N79" s="175">
        <v>2.5299999999999998</v>
      </c>
      <c r="O79" s="175">
        <v>20.39</v>
      </c>
      <c r="P79" s="175">
        <v>0.37</v>
      </c>
      <c r="Q79" s="178">
        <v>1.04</v>
      </c>
    </row>
    <row r="80" spans="1:17" x14ac:dyDescent="0.3">
      <c r="A80" s="111" t="s">
        <v>241</v>
      </c>
      <c r="B80" s="175">
        <f t="shared" si="2"/>
        <v>22.299999999999997</v>
      </c>
      <c r="C80" s="175">
        <v>4.21</v>
      </c>
      <c r="D80" s="175">
        <v>6.01</v>
      </c>
      <c r="E80" s="175">
        <v>10.08</v>
      </c>
      <c r="F80" s="175">
        <v>0.21</v>
      </c>
      <c r="G80" s="175">
        <v>1.67</v>
      </c>
      <c r="H80" s="175">
        <v>0.04</v>
      </c>
      <c r="I80" s="177">
        <v>0.08</v>
      </c>
      <c r="J80" s="175">
        <f t="shared" si="3"/>
        <v>240.98999999999998</v>
      </c>
      <c r="K80" s="175">
        <v>45.74</v>
      </c>
      <c r="L80" s="175">
        <v>74.239999999999995</v>
      </c>
      <c r="M80" s="175">
        <v>97.29</v>
      </c>
      <c r="N80" s="175">
        <v>2.5299999999999998</v>
      </c>
      <c r="O80" s="175">
        <v>19.850000000000001</v>
      </c>
      <c r="P80" s="175">
        <v>0.34</v>
      </c>
      <c r="Q80" s="178">
        <v>1</v>
      </c>
    </row>
    <row r="81" spans="1:17" x14ac:dyDescent="0.3">
      <c r="A81" s="111" t="s">
        <v>242</v>
      </c>
      <c r="B81" s="175">
        <f t="shared" si="2"/>
        <v>23.62</v>
      </c>
      <c r="C81" s="175">
        <v>4.28</v>
      </c>
      <c r="D81" s="175">
        <v>6.64</v>
      </c>
      <c r="E81" s="175">
        <v>10.54</v>
      </c>
      <c r="F81" s="175">
        <v>0.21</v>
      </c>
      <c r="G81" s="175">
        <v>1.81</v>
      </c>
      <c r="H81" s="175">
        <v>0.03</v>
      </c>
      <c r="I81" s="177">
        <v>0.11</v>
      </c>
      <c r="J81" s="175">
        <f t="shared" si="3"/>
        <v>242.59000000000003</v>
      </c>
      <c r="K81" s="175">
        <v>41.91</v>
      </c>
      <c r="L81" s="175">
        <v>73.900000000000006</v>
      </c>
      <c r="M81" s="175">
        <v>103.67</v>
      </c>
      <c r="N81" s="175">
        <v>2.5299999999999998</v>
      </c>
      <c r="O81" s="175">
        <v>18.96</v>
      </c>
      <c r="P81" s="175">
        <v>0.32</v>
      </c>
      <c r="Q81" s="178">
        <v>1.3</v>
      </c>
    </row>
    <row r="82" spans="1:17" x14ac:dyDescent="0.3">
      <c r="A82" s="111" t="s">
        <v>243</v>
      </c>
      <c r="B82" s="175">
        <f t="shared" si="2"/>
        <v>19.310000000000002</v>
      </c>
      <c r="C82" s="175">
        <v>3.01</v>
      </c>
      <c r="D82" s="175">
        <v>5.67</v>
      </c>
      <c r="E82" s="175">
        <v>8.67</v>
      </c>
      <c r="F82" s="175">
        <v>0.21</v>
      </c>
      <c r="G82" s="175">
        <v>1.65</v>
      </c>
      <c r="H82" s="175">
        <v>0.03</v>
      </c>
      <c r="I82" s="177">
        <v>7.0000000000000007E-2</v>
      </c>
      <c r="J82" s="175">
        <f t="shared" si="3"/>
        <v>230.52000000000004</v>
      </c>
      <c r="K82" s="175">
        <v>37.57</v>
      </c>
      <c r="L82" s="175">
        <v>70.2</v>
      </c>
      <c r="M82" s="175">
        <v>98.43</v>
      </c>
      <c r="N82" s="175">
        <v>2.5299999999999998</v>
      </c>
      <c r="O82" s="175">
        <v>20.59</v>
      </c>
      <c r="P82" s="175">
        <v>0.4</v>
      </c>
      <c r="Q82" s="178">
        <v>0.8</v>
      </c>
    </row>
    <row r="83" spans="1:17" x14ac:dyDescent="0.3">
      <c r="A83" s="111" t="s">
        <v>244</v>
      </c>
      <c r="B83" s="175">
        <f t="shared" si="2"/>
        <v>17.420000000000002</v>
      </c>
      <c r="C83" s="175">
        <v>2.9</v>
      </c>
      <c r="D83" s="175">
        <v>6.3</v>
      </c>
      <c r="E83" s="175">
        <v>6.46</v>
      </c>
      <c r="F83" s="175">
        <v>0.21</v>
      </c>
      <c r="G83" s="175">
        <v>1.46</v>
      </c>
      <c r="H83" s="175">
        <v>0.02</v>
      </c>
      <c r="I83" s="177">
        <v>7.0000000000000007E-2</v>
      </c>
      <c r="J83" s="175">
        <f t="shared" si="3"/>
        <v>235</v>
      </c>
      <c r="K83" s="175">
        <v>40.020000000000003</v>
      </c>
      <c r="L83" s="175">
        <v>75.39</v>
      </c>
      <c r="M83" s="175">
        <v>96.71</v>
      </c>
      <c r="N83" s="175">
        <v>2.5299999999999998</v>
      </c>
      <c r="O83" s="175">
        <v>19.11</v>
      </c>
      <c r="P83" s="175">
        <v>0.38</v>
      </c>
      <c r="Q83" s="178">
        <v>0.86</v>
      </c>
    </row>
    <row r="84" spans="1:17" x14ac:dyDescent="0.3">
      <c r="A84" s="111" t="s">
        <v>245</v>
      </c>
      <c r="B84" s="175">
        <f t="shared" si="2"/>
        <v>16.34</v>
      </c>
      <c r="C84" s="175">
        <v>3.46</v>
      </c>
      <c r="D84" s="175">
        <v>5.61</v>
      </c>
      <c r="E84" s="175">
        <v>5.4</v>
      </c>
      <c r="F84" s="175">
        <v>0.21</v>
      </c>
      <c r="G84" s="175">
        <v>1.55</v>
      </c>
      <c r="H84" s="175">
        <v>0.02</v>
      </c>
      <c r="I84" s="177">
        <v>0.09</v>
      </c>
      <c r="J84" s="175">
        <f t="shared" si="3"/>
        <v>238.70000000000002</v>
      </c>
      <c r="K84" s="175">
        <v>49.72</v>
      </c>
      <c r="L84" s="175">
        <v>71.67</v>
      </c>
      <c r="M84" s="175">
        <v>95.72</v>
      </c>
      <c r="N84" s="175">
        <v>2.5299999999999998</v>
      </c>
      <c r="O84" s="175">
        <v>17.600000000000001</v>
      </c>
      <c r="P84" s="175">
        <v>0.4</v>
      </c>
      <c r="Q84" s="178">
        <v>1.06</v>
      </c>
    </row>
    <row r="85" spans="1:17" x14ac:dyDescent="0.3">
      <c r="A85" s="111" t="s">
        <v>246</v>
      </c>
      <c r="B85" s="175">
        <f t="shared" si="2"/>
        <v>15.950000000000001</v>
      </c>
      <c r="C85" s="175">
        <v>2.6</v>
      </c>
      <c r="D85" s="175">
        <v>6.46</v>
      </c>
      <c r="E85" s="175">
        <v>5</v>
      </c>
      <c r="F85" s="175">
        <v>0.21</v>
      </c>
      <c r="G85" s="175">
        <v>1.59</v>
      </c>
      <c r="H85" s="175">
        <v>0.02</v>
      </c>
      <c r="I85" s="177">
        <v>7.0000000000000007E-2</v>
      </c>
      <c r="J85" s="175">
        <f t="shared" si="3"/>
        <v>238.99</v>
      </c>
      <c r="K85" s="175">
        <v>41.54</v>
      </c>
      <c r="L85" s="175">
        <v>77.86</v>
      </c>
      <c r="M85" s="175">
        <v>94.73</v>
      </c>
      <c r="N85" s="175">
        <v>2.5299999999999998</v>
      </c>
      <c r="O85" s="175">
        <v>21.02</v>
      </c>
      <c r="P85" s="175">
        <v>0.44</v>
      </c>
      <c r="Q85" s="178">
        <v>0.87</v>
      </c>
    </row>
    <row r="86" spans="1:17" x14ac:dyDescent="0.3">
      <c r="A86" s="111" t="s">
        <v>247</v>
      </c>
      <c r="B86" s="175">
        <f t="shared" si="2"/>
        <v>15.99</v>
      </c>
      <c r="C86" s="175">
        <v>2.4</v>
      </c>
      <c r="D86" s="175">
        <v>6.69</v>
      </c>
      <c r="E86" s="175">
        <v>4.83</v>
      </c>
      <c r="F86" s="175">
        <v>0.21</v>
      </c>
      <c r="G86" s="175">
        <v>1.74</v>
      </c>
      <c r="H86" s="175">
        <v>0.03</v>
      </c>
      <c r="I86" s="177">
        <v>0.09</v>
      </c>
      <c r="J86" s="175">
        <f t="shared" si="3"/>
        <v>239.72</v>
      </c>
      <c r="K86" s="175">
        <v>40.01</v>
      </c>
      <c r="L86" s="175">
        <v>78.38</v>
      </c>
      <c r="M86" s="175">
        <v>95.3</v>
      </c>
      <c r="N86" s="175">
        <v>2.5299999999999998</v>
      </c>
      <c r="O86" s="175">
        <v>21.95</v>
      </c>
      <c r="P86" s="175">
        <v>0.49</v>
      </c>
      <c r="Q86" s="178">
        <v>1.06</v>
      </c>
    </row>
    <row r="87" spans="1:17" x14ac:dyDescent="0.3">
      <c r="A87" s="111" t="s">
        <v>248</v>
      </c>
      <c r="B87" s="175">
        <f t="shared" si="2"/>
        <v>18.400000000000002</v>
      </c>
      <c r="C87" s="175">
        <v>3.51</v>
      </c>
      <c r="D87" s="175">
        <v>6.82</v>
      </c>
      <c r="E87" s="175">
        <v>5.92</v>
      </c>
      <c r="F87" s="175">
        <v>0.21</v>
      </c>
      <c r="G87" s="175">
        <v>1.84</v>
      </c>
      <c r="H87" s="175">
        <v>0.03</v>
      </c>
      <c r="I87" s="177">
        <v>7.0000000000000007E-2</v>
      </c>
      <c r="J87" s="175">
        <f t="shared" si="3"/>
        <v>250.98000000000002</v>
      </c>
      <c r="K87" s="175">
        <v>43.77</v>
      </c>
      <c r="L87" s="175">
        <v>80.16</v>
      </c>
      <c r="M87" s="175">
        <v>101.26</v>
      </c>
      <c r="N87" s="175">
        <v>2.5299999999999998</v>
      </c>
      <c r="O87" s="175">
        <v>22.02</v>
      </c>
      <c r="P87" s="175">
        <v>0.44</v>
      </c>
      <c r="Q87" s="178">
        <v>0.8</v>
      </c>
    </row>
    <row r="88" spans="1:17" x14ac:dyDescent="0.3">
      <c r="A88" s="111" t="s">
        <v>249</v>
      </c>
      <c r="B88" s="175">
        <f t="shared" si="2"/>
        <v>17.929999999999996</v>
      </c>
      <c r="C88" s="175">
        <v>3.03</v>
      </c>
      <c r="D88" s="175">
        <v>5.99</v>
      </c>
      <c r="E88" s="175">
        <v>6.73</v>
      </c>
      <c r="F88" s="175">
        <v>0.21</v>
      </c>
      <c r="G88" s="175">
        <v>1.83</v>
      </c>
      <c r="H88" s="175">
        <v>0.06</v>
      </c>
      <c r="I88" s="177">
        <v>0.08</v>
      </c>
      <c r="J88" s="175">
        <f t="shared" si="3"/>
        <v>241.79999999999998</v>
      </c>
      <c r="K88" s="175">
        <v>38.97</v>
      </c>
      <c r="L88" s="175">
        <v>78.790000000000006</v>
      </c>
      <c r="M88" s="175">
        <v>96.21</v>
      </c>
      <c r="N88" s="175">
        <v>2.5299999999999998</v>
      </c>
      <c r="O88" s="175">
        <v>23.66</v>
      </c>
      <c r="P88" s="175">
        <v>0.66</v>
      </c>
      <c r="Q88" s="178">
        <v>0.98</v>
      </c>
    </row>
    <row r="89" spans="1:17" x14ac:dyDescent="0.3">
      <c r="A89" s="111" t="s">
        <v>250</v>
      </c>
      <c r="B89" s="175">
        <f t="shared" si="2"/>
        <v>20.8</v>
      </c>
      <c r="C89" s="175">
        <v>3.21</v>
      </c>
      <c r="D89" s="175">
        <v>6.33</v>
      </c>
      <c r="E89" s="175">
        <v>9.1300000000000008</v>
      </c>
      <c r="F89" s="175">
        <v>0.21</v>
      </c>
      <c r="G89" s="175">
        <v>1.82</v>
      </c>
      <c r="H89" s="175">
        <v>0.06</v>
      </c>
      <c r="I89" s="177">
        <v>0.04</v>
      </c>
      <c r="J89" s="175">
        <f t="shared" si="3"/>
        <v>235.52000000000004</v>
      </c>
      <c r="K89" s="175">
        <v>35.700000000000003</v>
      </c>
      <c r="L89" s="175">
        <v>77.2</v>
      </c>
      <c r="M89" s="175">
        <v>96.51</v>
      </c>
      <c r="N89" s="175">
        <v>2.5299999999999998</v>
      </c>
      <c r="O89" s="175">
        <v>22.58</v>
      </c>
      <c r="P89" s="175">
        <v>0.51</v>
      </c>
      <c r="Q89" s="178">
        <v>0.49</v>
      </c>
    </row>
    <row r="90" spans="1:17" x14ac:dyDescent="0.3">
      <c r="A90" s="111" t="s">
        <v>251</v>
      </c>
      <c r="B90" s="175">
        <f t="shared" si="2"/>
        <v>24.259999999999998</v>
      </c>
      <c r="C90" s="175">
        <v>4.3600000000000003</v>
      </c>
      <c r="D90" s="175">
        <v>6.57</v>
      </c>
      <c r="E90" s="175">
        <v>10.97</v>
      </c>
      <c r="F90" s="175">
        <v>0.21</v>
      </c>
      <c r="G90" s="175">
        <v>2.06</v>
      </c>
      <c r="H90" s="175">
        <v>0.05</v>
      </c>
      <c r="I90" s="177">
        <v>0.04</v>
      </c>
      <c r="J90" s="175">
        <f t="shared" si="3"/>
        <v>242.85</v>
      </c>
      <c r="K90" s="175">
        <v>38.85</v>
      </c>
      <c r="L90" s="175">
        <v>77.59</v>
      </c>
      <c r="M90" s="175">
        <v>101.13</v>
      </c>
      <c r="N90" s="175">
        <v>2.5299999999999998</v>
      </c>
      <c r="O90" s="175">
        <v>21.83</v>
      </c>
      <c r="P90" s="175">
        <v>0.44</v>
      </c>
      <c r="Q90" s="178">
        <v>0.48</v>
      </c>
    </row>
    <row r="91" spans="1:17" x14ac:dyDescent="0.3">
      <c r="A91" s="111" t="s">
        <v>252</v>
      </c>
      <c r="B91" s="175">
        <f t="shared" si="2"/>
        <v>23.25</v>
      </c>
      <c r="C91" s="175">
        <v>3.97</v>
      </c>
      <c r="D91" s="175">
        <v>6.35</v>
      </c>
      <c r="E91" s="175">
        <v>10.84</v>
      </c>
      <c r="F91" s="175">
        <v>0.23</v>
      </c>
      <c r="G91" s="175">
        <v>1.76</v>
      </c>
      <c r="H91" s="175">
        <v>0.06</v>
      </c>
      <c r="I91" s="177">
        <v>0.04</v>
      </c>
      <c r="J91" s="175">
        <f t="shared" si="3"/>
        <v>234.76</v>
      </c>
      <c r="K91" s="175">
        <v>40.54</v>
      </c>
      <c r="L91" s="175">
        <v>76.180000000000007</v>
      </c>
      <c r="M91" s="175">
        <v>94.35</v>
      </c>
      <c r="N91" s="175">
        <v>2.75</v>
      </c>
      <c r="O91" s="175">
        <v>20.03</v>
      </c>
      <c r="P91" s="175">
        <v>0.47</v>
      </c>
      <c r="Q91" s="178">
        <v>0.44</v>
      </c>
    </row>
    <row r="92" spans="1:17" x14ac:dyDescent="0.3">
      <c r="A92" s="111" t="s">
        <v>253</v>
      </c>
      <c r="B92" s="175">
        <f t="shared" si="2"/>
        <v>20.85</v>
      </c>
      <c r="C92" s="175">
        <v>3.26</v>
      </c>
      <c r="D92" s="175">
        <v>6.03</v>
      </c>
      <c r="E92" s="175">
        <v>9.42</v>
      </c>
      <c r="F92" s="175">
        <v>0.23</v>
      </c>
      <c r="G92" s="175">
        <v>1.79</v>
      </c>
      <c r="H92" s="175">
        <v>7.0000000000000007E-2</v>
      </c>
      <c r="I92" s="177">
        <v>0.05</v>
      </c>
      <c r="J92" s="175">
        <f t="shared" si="3"/>
        <v>232.76</v>
      </c>
      <c r="K92" s="175">
        <v>40.53</v>
      </c>
      <c r="L92" s="175">
        <v>72.349999999999994</v>
      </c>
      <c r="M92" s="175">
        <v>95.35</v>
      </c>
      <c r="N92" s="175">
        <v>2.75</v>
      </c>
      <c r="O92" s="175">
        <v>20.56</v>
      </c>
      <c r="P92" s="175">
        <v>0.64</v>
      </c>
      <c r="Q92" s="178">
        <v>0.57999999999999996</v>
      </c>
    </row>
    <row r="93" spans="1:17" x14ac:dyDescent="0.3">
      <c r="A93" s="111" t="s">
        <v>254</v>
      </c>
      <c r="B93" s="175">
        <f t="shared" si="2"/>
        <v>22.490000000000002</v>
      </c>
      <c r="C93" s="175">
        <v>3.8</v>
      </c>
      <c r="D93" s="175">
        <v>6.71</v>
      </c>
      <c r="E93" s="175">
        <v>9.5500000000000007</v>
      </c>
      <c r="F93" s="175">
        <v>0.23</v>
      </c>
      <c r="G93" s="175">
        <v>2.0699999999999998</v>
      </c>
      <c r="H93" s="175">
        <v>0.06</v>
      </c>
      <c r="I93" s="177">
        <v>7.0000000000000007E-2</v>
      </c>
      <c r="J93" s="175">
        <f t="shared" si="3"/>
        <v>247.16</v>
      </c>
      <c r="K93" s="175">
        <v>40.15</v>
      </c>
      <c r="L93" s="175">
        <v>80.52</v>
      </c>
      <c r="M93" s="175">
        <v>100.87</v>
      </c>
      <c r="N93" s="175">
        <v>2.75</v>
      </c>
      <c r="O93" s="175">
        <v>21.37</v>
      </c>
      <c r="P93" s="175">
        <v>0.64</v>
      </c>
      <c r="Q93" s="178">
        <v>0.86</v>
      </c>
    </row>
    <row r="94" spans="1:17" x14ac:dyDescent="0.3">
      <c r="A94" s="111" t="s">
        <v>255</v>
      </c>
      <c r="B94" s="175">
        <f t="shared" si="2"/>
        <v>18.63</v>
      </c>
      <c r="C94" s="175">
        <v>2.27</v>
      </c>
      <c r="D94" s="175">
        <v>6.43</v>
      </c>
      <c r="E94" s="175">
        <v>7.89</v>
      </c>
      <c r="F94" s="175">
        <v>0.23</v>
      </c>
      <c r="G94" s="175">
        <v>1.71</v>
      </c>
      <c r="H94" s="175">
        <v>0.04</v>
      </c>
      <c r="I94" s="177">
        <v>0.06</v>
      </c>
      <c r="J94" s="175">
        <f t="shared" si="3"/>
        <v>229.43</v>
      </c>
      <c r="K94" s="175">
        <v>31.85</v>
      </c>
      <c r="L94" s="175">
        <v>77.150000000000006</v>
      </c>
      <c r="M94" s="175">
        <v>95.29</v>
      </c>
      <c r="N94" s="175">
        <v>2.75</v>
      </c>
      <c r="O94" s="175">
        <v>21.18</v>
      </c>
      <c r="P94" s="175">
        <v>0.54</v>
      </c>
      <c r="Q94" s="178">
        <v>0.67</v>
      </c>
    </row>
    <row r="95" spans="1:17" x14ac:dyDescent="0.3">
      <c r="A95" s="111" t="s">
        <v>256</v>
      </c>
      <c r="B95" s="175">
        <f t="shared" si="2"/>
        <v>17.100000000000001</v>
      </c>
      <c r="C95" s="175">
        <v>2.5499999999999998</v>
      </c>
      <c r="D95" s="175">
        <v>5.69</v>
      </c>
      <c r="E95" s="175">
        <v>7.07</v>
      </c>
      <c r="F95" s="175">
        <v>0.23</v>
      </c>
      <c r="G95" s="175">
        <v>1.42</v>
      </c>
      <c r="H95" s="175">
        <v>0.04</v>
      </c>
      <c r="I95" s="177">
        <v>0.1</v>
      </c>
      <c r="J95" s="175">
        <f t="shared" si="3"/>
        <v>233.20999999999995</v>
      </c>
      <c r="K95" s="175">
        <v>39.380000000000003</v>
      </c>
      <c r="L95" s="175">
        <v>68.22</v>
      </c>
      <c r="M95" s="175">
        <v>102.24</v>
      </c>
      <c r="N95" s="175">
        <v>2.75</v>
      </c>
      <c r="O95" s="175">
        <v>18.829999999999998</v>
      </c>
      <c r="P95" s="175">
        <v>0.62</v>
      </c>
      <c r="Q95" s="178">
        <v>1.17</v>
      </c>
    </row>
    <row r="96" spans="1:17" x14ac:dyDescent="0.3">
      <c r="A96" s="111" t="s">
        <v>257</v>
      </c>
      <c r="B96" s="175">
        <f t="shared" si="2"/>
        <v>16.279999999999998</v>
      </c>
      <c r="C96" s="175">
        <v>2.59</v>
      </c>
      <c r="D96" s="175">
        <v>5.98</v>
      </c>
      <c r="E96" s="175">
        <v>5.56</v>
      </c>
      <c r="F96" s="175">
        <v>0.23</v>
      </c>
      <c r="G96" s="175">
        <v>1.8</v>
      </c>
      <c r="H96" s="175">
        <v>0.04</v>
      </c>
      <c r="I96" s="177">
        <v>0.08</v>
      </c>
      <c r="J96" s="175">
        <f t="shared" si="3"/>
        <v>234.87000000000003</v>
      </c>
      <c r="K96" s="175">
        <v>40.65</v>
      </c>
      <c r="L96" s="175">
        <v>71.73</v>
      </c>
      <c r="M96" s="175">
        <v>97.61</v>
      </c>
      <c r="N96" s="175">
        <v>2.75</v>
      </c>
      <c r="O96" s="175">
        <v>20.36</v>
      </c>
      <c r="P96" s="175">
        <v>0.75</v>
      </c>
      <c r="Q96" s="178">
        <v>1.02</v>
      </c>
    </row>
    <row r="97" spans="1:17" x14ac:dyDescent="0.3">
      <c r="A97" s="111" t="s">
        <v>258</v>
      </c>
      <c r="B97" s="175">
        <f t="shared" si="2"/>
        <v>16.670000000000002</v>
      </c>
      <c r="C97" s="175">
        <v>2.67</v>
      </c>
      <c r="D97" s="175">
        <v>6.79</v>
      </c>
      <c r="E97" s="175">
        <v>5.45</v>
      </c>
      <c r="F97" s="175">
        <v>0.23</v>
      </c>
      <c r="G97" s="175">
        <v>1.49</v>
      </c>
      <c r="H97" s="175">
        <v>0.03</v>
      </c>
      <c r="I97" s="177">
        <v>0.01</v>
      </c>
      <c r="J97" s="175">
        <f t="shared" si="3"/>
        <v>249.24</v>
      </c>
      <c r="K97" s="175">
        <v>44.72</v>
      </c>
      <c r="L97" s="175">
        <v>81.540000000000006</v>
      </c>
      <c r="M97" s="175">
        <v>101.3</v>
      </c>
      <c r="N97" s="175">
        <v>2.75</v>
      </c>
      <c r="O97" s="175">
        <v>18.3</v>
      </c>
      <c r="P97" s="175">
        <v>0.56000000000000005</v>
      </c>
      <c r="Q97" s="178">
        <v>7.0000000000000007E-2</v>
      </c>
    </row>
    <row r="98" spans="1:17" x14ac:dyDescent="0.3">
      <c r="A98" s="111" t="s">
        <v>259</v>
      </c>
      <c r="B98" s="175">
        <f t="shared" si="2"/>
        <v>15.219999999999999</v>
      </c>
      <c r="C98" s="175">
        <v>2.17</v>
      </c>
      <c r="D98" s="175">
        <v>6.05</v>
      </c>
      <c r="E98" s="175">
        <v>5.17</v>
      </c>
      <c r="F98" s="175">
        <v>0.23</v>
      </c>
      <c r="G98" s="175">
        <v>1.55</v>
      </c>
      <c r="H98" s="175">
        <v>0.03</v>
      </c>
      <c r="I98" s="177">
        <v>0.02</v>
      </c>
      <c r="J98" s="175">
        <f t="shared" si="3"/>
        <v>234.24999999999997</v>
      </c>
      <c r="K98" s="175">
        <v>36.94</v>
      </c>
      <c r="L98" s="175">
        <v>72.650000000000006</v>
      </c>
      <c r="M98" s="175">
        <v>101.72</v>
      </c>
      <c r="N98" s="175">
        <v>2.75</v>
      </c>
      <c r="O98" s="175">
        <v>19.510000000000002</v>
      </c>
      <c r="P98" s="175">
        <v>0.45</v>
      </c>
      <c r="Q98" s="178">
        <v>0.23</v>
      </c>
    </row>
    <row r="99" spans="1:17" x14ac:dyDescent="0.3">
      <c r="A99" s="111" t="s">
        <v>260</v>
      </c>
      <c r="B99" s="175">
        <f t="shared" si="2"/>
        <v>16.910000000000004</v>
      </c>
      <c r="C99" s="175">
        <v>2.89</v>
      </c>
      <c r="D99" s="175">
        <v>6.26</v>
      </c>
      <c r="E99" s="175">
        <v>5.79</v>
      </c>
      <c r="F99" s="175">
        <v>0.23</v>
      </c>
      <c r="G99" s="175">
        <v>1.68</v>
      </c>
      <c r="H99" s="175">
        <v>0.03</v>
      </c>
      <c r="I99" s="177">
        <v>0.03</v>
      </c>
      <c r="J99" s="175">
        <f t="shared" si="3"/>
        <v>239.82000000000002</v>
      </c>
      <c r="K99" s="175">
        <v>41.33</v>
      </c>
      <c r="L99" s="175">
        <v>75.17</v>
      </c>
      <c r="M99" s="175">
        <v>99.16</v>
      </c>
      <c r="N99" s="175">
        <v>2.75</v>
      </c>
      <c r="O99" s="175">
        <v>20.64</v>
      </c>
      <c r="P99" s="175">
        <v>0.41</v>
      </c>
      <c r="Q99" s="178">
        <v>0.36</v>
      </c>
    </row>
    <row r="100" spans="1:17" x14ac:dyDescent="0.3">
      <c r="A100" s="111" t="s">
        <v>261</v>
      </c>
      <c r="B100" s="175">
        <f t="shared" si="2"/>
        <v>18.720000000000002</v>
      </c>
      <c r="C100" s="175">
        <v>3.36</v>
      </c>
      <c r="D100" s="175">
        <v>5.58</v>
      </c>
      <c r="E100" s="175">
        <v>8.15</v>
      </c>
      <c r="F100" s="175">
        <v>0.23</v>
      </c>
      <c r="G100" s="175">
        <v>1.32</v>
      </c>
      <c r="H100" s="175">
        <v>0.03</v>
      </c>
      <c r="I100" s="177">
        <v>0.05</v>
      </c>
      <c r="J100" s="175">
        <f t="shared" si="3"/>
        <v>228.99</v>
      </c>
      <c r="K100" s="175">
        <v>40.53</v>
      </c>
      <c r="L100" s="175">
        <v>66.95</v>
      </c>
      <c r="M100" s="175">
        <v>99.26</v>
      </c>
      <c r="N100" s="175">
        <v>2.75</v>
      </c>
      <c r="O100" s="175">
        <v>18.559999999999999</v>
      </c>
      <c r="P100" s="175">
        <v>0.32</v>
      </c>
      <c r="Q100" s="178">
        <v>0.62</v>
      </c>
    </row>
    <row r="101" spans="1:17" x14ac:dyDescent="0.3">
      <c r="A101" s="111" t="s">
        <v>262</v>
      </c>
      <c r="B101" s="175">
        <f t="shared" si="2"/>
        <v>20.300000000000004</v>
      </c>
      <c r="C101" s="175">
        <v>3.72</v>
      </c>
      <c r="D101" s="175">
        <v>5.87</v>
      </c>
      <c r="E101" s="175">
        <v>8.89</v>
      </c>
      <c r="F101" s="175">
        <v>0.23</v>
      </c>
      <c r="G101" s="175">
        <v>1.44</v>
      </c>
      <c r="H101" s="175">
        <v>0.05</v>
      </c>
      <c r="I101" s="177">
        <v>0.1</v>
      </c>
      <c r="J101" s="175">
        <f t="shared" si="3"/>
        <v>231.95000000000002</v>
      </c>
      <c r="K101" s="175">
        <v>39.479999999999997</v>
      </c>
      <c r="L101" s="175">
        <v>70.44</v>
      </c>
      <c r="M101" s="175">
        <v>98.4</v>
      </c>
      <c r="N101" s="175">
        <v>2.75</v>
      </c>
      <c r="O101" s="175">
        <v>19.170000000000002</v>
      </c>
      <c r="P101" s="175">
        <v>0.47</v>
      </c>
      <c r="Q101" s="178">
        <v>1.24</v>
      </c>
    </row>
    <row r="102" spans="1:17" x14ac:dyDescent="0.3">
      <c r="A102" s="111" t="s">
        <v>263</v>
      </c>
      <c r="B102" s="175">
        <f t="shared" si="2"/>
        <v>23.19</v>
      </c>
      <c r="C102" s="175">
        <v>4.47</v>
      </c>
      <c r="D102" s="175">
        <v>5.74</v>
      </c>
      <c r="E102" s="175">
        <v>10.52</v>
      </c>
      <c r="F102" s="175">
        <v>0.23</v>
      </c>
      <c r="G102" s="175">
        <v>2.0699999999999998</v>
      </c>
      <c r="H102" s="175">
        <v>0.04</v>
      </c>
      <c r="I102" s="177">
        <v>0.12</v>
      </c>
      <c r="J102" s="175">
        <f t="shared" si="3"/>
        <v>237.68</v>
      </c>
      <c r="K102" s="175">
        <v>40.64</v>
      </c>
      <c r="L102" s="175">
        <v>68.87</v>
      </c>
      <c r="M102" s="175">
        <v>100.96</v>
      </c>
      <c r="N102" s="175">
        <v>2.75</v>
      </c>
      <c r="O102" s="175">
        <v>22.7</v>
      </c>
      <c r="P102" s="175">
        <v>0.36</v>
      </c>
      <c r="Q102" s="178">
        <v>1.4</v>
      </c>
    </row>
    <row r="103" spans="1:17" x14ac:dyDescent="0.3">
      <c r="A103" s="111" t="s">
        <v>264</v>
      </c>
      <c r="B103" s="175">
        <f t="shared" si="2"/>
        <v>23.17</v>
      </c>
      <c r="C103" s="175">
        <v>3.6</v>
      </c>
      <c r="D103" s="175">
        <v>5.91</v>
      </c>
      <c r="E103" s="175">
        <v>11.52</v>
      </c>
      <c r="F103" s="175">
        <v>0.26</v>
      </c>
      <c r="G103" s="175">
        <v>1.79</v>
      </c>
      <c r="H103" s="175">
        <v>0.04</v>
      </c>
      <c r="I103" s="177">
        <v>0.05</v>
      </c>
      <c r="J103" s="175">
        <f t="shared" si="3"/>
        <v>228.22000000000003</v>
      </c>
      <c r="K103" s="175">
        <v>36.130000000000003</v>
      </c>
      <c r="L103" s="175">
        <v>70.89</v>
      </c>
      <c r="M103" s="175">
        <v>96.87</v>
      </c>
      <c r="N103" s="175">
        <v>3.11</v>
      </c>
      <c r="O103" s="175">
        <v>20.239999999999998</v>
      </c>
      <c r="P103" s="175">
        <v>0.35</v>
      </c>
      <c r="Q103" s="178">
        <v>0.63</v>
      </c>
    </row>
    <row r="104" spans="1:17" x14ac:dyDescent="0.3">
      <c r="A104" s="111" t="s">
        <v>265</v>
      </c>
      <c r="B104" s="175">
        <f t="shared" si="2"/>
        <v>22.210000000000004</v>
      </c>
      <c r="C104" s="175">
        <v>3.86</v>
      </c>
      <c r="D104" s="175">
        <v>5.97</v>
      </c>
      <c r="E104" s="175">
        <v>10.3</v>
      </c>
      <c r="F104" s="175">
        <v>0.26</v>
      </c>
      <c r="G104" s="175">
        <v>1.77</v>
      </c>
      <c r="H104" s="175">
        <v>0.04</v>
      </c>
      <c r="I104" s="177">
        <v>0.01</v>
      </c>
      <c r="J104" s="175">
        <f t="shared" si="3"/>
        <v>229.20000000000002</v>
      </c>
      <c r="K104" s="175">
        <v>39.299999999999997</v>
      </c>
      <c r="L104" s="175">
        <v>71.66</v>
      </c>
      <c r="M104" s="175">
        <v>94.22</v>
      </c>
      <c r="N104" s="175">
        <v>3.11</v>
      </c>
      <c r="O104" s="175">
        <v>20.41</v>
      </c>
      <c r="P104" s="175">
        <v>0.36</v>
      </c>
      <c r="Q104" s="178">
        <v>0.14000000000000001</v>
      </c>
    </row>
    <row r="105" spans="1:17" x14ac:dyDescent="0.3">
      <c r="A105" s="111" t="s">
        <v>266</v>
      </c>
      <c r="B105" s="175">
        <f t="shared" si="2"/>
        <v>21.590000000000003</v>
      </c>
      <c r="C105" s="175">
        <v>4.04</v>
      </c>
      <c r="D105" s="175">
        <v>5.92</v>
      </c>
      <c r="E105" s="175">
        <v>9.35</v>
      </c>
      <c r="F105" s="175">
        <v>0.26</v>
      </c>
      <c r="G105" s="175">
        <v>1.98</v>
      </c>
      <c r="H105" s="175">
        <v>0.04</v>
      </c>
      <c r="I105" s="177">
        <v>0</v>
      </c>
      <c r="J105" s="175">
        <f t="shared" si="3"/>
        <v>237.81</v>
      </c>
      <c r="K105" s="175">
        <v>43.01</v>
      </c>
      <c r="L105" s="175">
        <v>71.02</v>
      </c>
      <c r="M105" s="175">
        <v>99.67</v>
      </c>
      <c r="N105" s="175">
        <v>3.11</v>
      </c>
      <c r="O105" s="175">
        <v>20.55</v>
      </c>
      <c r="P105" s="175">
        <v>0.39</v>
      </c>
      <c r="Q105" s="178">
        <v>0.06</v>
      </c>
    </row>
    <row r="106" spans="1:17" x14ac:dyDescent="0.3">
      <c r="A106" s="111" t="s">
        <v>267</v>
      </c>
      <c r="B106" s="175">
        <f t="shared" si="2"/>
        <v>19.010000000000002</v>
      </c>
      <c r="C106" s="175">
        <v>3.25</v>
      </c>
      <c r="D106" s="175">
        <v>6.46</v>
      </c>
      <c r="E106" s="175">
        <v>7.4</v>
      </c>
      <c r="F106" s="175">
        <v>0.26</v>
      </c>
      <c r="G106" s="175">
        <v>1.61</v>
      </c>
      <c r="H106" s="175">
        <v>0.02</v>
      </c>
      <c r="I106" s="177">
        <v>0.01</v>
      </c>
      <c r="J106" s="175">
        <f t="shared" si="3"/>
        <v>240.03</v>
      </c>
      <c r="K106" s="175">
        <v>45.53</v>
      </c>
      <c r="L106" s="175">
        <v>77.52</v>
      </c>
      <c r="M106" s="175">
        <v>93.59</v>
      </c>
      <c r="N106" s="175">
        <v>3.11</v>
      </c>
      <c r="O106" s="175">
        <v>19.89</v>
      </c>
      <c r="P106" s="175">
        <v>0.27</v>
      </c>
      <c r="Q106" s="178">
        <v>0.12</v>
      </c>
    </row>
    <row r="107" spans="1:17" x14ac:dyDescent="0.3">
      <c r="A107" s="111" t="s">
        <v>268</v>
      </c>
      <c r="B107" s="175">
        <f t="shared" si="2"/>
        <v>17.72</v>
      </c>
      <c r="C107" s="175">
        <v>2.83</v>
      </c>
      <c r="D107" s="175">
        <v>6.33</v>
      </c>
      <c r="E107" s="175">
        <v>6.65</v>
      </c>
      <c r="F107" s="175">
        <v>0.26</v>
      </c>
      <c r="G107" s="175">
        <v>1.58</v>
      </c>
      <c r="H107" s="175">
        <v>0.04</v>
      </c>
      <c r="I107" s="177">
        <v>0.03</v>
      </c>
      <c r="J107" s="175">
        <f t="shared" si="3"/>
        <v>240.34000000000003</v>
      </c>
      <c r="K107" s="175">
        <v>42.77</v>
      </c>
      <c r="L107" s="175">
        <v>75.97</v>
      </c>
      <c r="M107" s="175">
        <v>96.97</v>
      </c>
      <c r="N107" s="175">
        <v>3.11</v>
      </c>
      <c r="O107" s="175">
        <v>20.66</v>
      </c>
      <c r="P107" s="175">
        <v>0.55000000000000004</v>
      </c>
      <c r="Q107" s="178">
        <v>0.31</v>
      </c>
    </row>
    <row r="108" spans="1:17" x14ac:dyDescent="0.3">
      <c r="A108" s="111" t="s">
        <v>269</v>
      </c>
      <c r="B108" s="175">
        <f t="shared" si="2"/>
        <v>16.159999999999997</v>
      </c>
      <c r="C108" s="175">
        <v>3.2</v>
      </c>
      <c r="D108" s="175">
        <v>5.66</v>
      </c>
      <c r="E108" s="175">
        <v>5.15</v>
      </c>
      <c r="F108" s="175">
        <v>0.26</v>
      </c>
      <c r="G108" s="175">
        <v>1.88</v>
      </c>
      <c r="H108" s="175">
        <v>0.02</v>
      </c>
      <c r="I108" s="177">
        <v>-0.01</v>
      </c>
      <c r="J108" s="175">
        <f t="shared" si="3"/>
        <v>235.61999999999998</v>
      </c>
      <c r="K108" s="175">
        <v>49.56</v>
      </c>
      <c r="L108" s="175">
        <v>67.97</v>
      </c>
      <c r="M108" s="175">
        <v>93.29</v>
      </c>
      <c r="N108" s="175">
        <v>3.11</v>
      </c>
      <c r="O108" s="175">
        <v>21.38</v>
      </c>
      <c r="P108" s="175">
        <v>0.42</v>
      </c>
      <c r="Q108" s="178">
        <v>-0.11</v>
      </c>
    </row>
    <row r="109" spans="1:17" x14ac:dyDescent="0.3">
      <c r="A109" s="111" t="s">
        <v>270</v>
      </c>
      <c r="B109" s="175">
        <f t="shared" si="2"/>
        <v>14.77</v>
      </c>
      <c r="C109" s="175">
        <v>2.68</v>
      </c>
      <c r="D109" s="175">
        <v>5.38</v>
      </c>
      <c r="E109" s="175">
        <v>5.09</v>
      </c>
      <c r="F109" s="175">
        <v>0.26</v>
      </c>
      <c r="G109" s="175">
        <v>1.34</v>
      </c>
      <c r="H109" s="175">
        <v>0.02</v>
      </c>
      <c r="I109" s="177">
        <v>0</v>
      </c>
      <c r="J109" s="175">
        <f t="shared" si="3"/>
        <v>224.69000000000003</v>
      </c>
      <c r="K109" s="175">
        <v>43.86</v>
      </c>
      <c r="L109" s="175">
        <v>64.5</v>
      </c>
      <c r="M109" s="175">
        <v>96.48</v>
      </c>
      <c r="N109" s="175">
        <v>3.12</v>
      </c>
      <c r="O109" s="175">
        <v>16.3</v>
      </c>
      <c r="P109" s="175">
        <v>0.38</v>
      </c>
      <c r="Q109" s="178">
        <v>0.05</v>
      </c>
    </row>
    <row r="110" spans="1:17" x14ac:dyDescent="0.3">
      <c r="A110" s="111" t="s">
        <v>271</v>
      </c>
      <c r="B110" s="175">
        <f t="shared" si="2"/>
        <v>15.83</v>
      </c>
      <c r="C110" s="175">
        <v>2.4300000000000002</v>
      </c>
      <c r="D110" s="175">
        <v>6.79</v>
      </c>
      <c r="E110" s="175">
        <v>4.9000000000000004</v>
      </c>
      <c r="F110" s="175">
        <v>0.26</v>
      </c>
      <c r="G110" s="175">
        <v>1.41</v>
      </c>
      <c r="H110" s="175">
        <v>0.02</v>
      </c>
      <c r="I110" s="177">
        <v>0.02</v>
      </c>
      <c r="J110" s="175">
        <f t="shared" si="3"/>
        <v>240.16</v>
      </c>
      <c r="K110" s="175">
        <v>40.869999999999997</v>
      </c>
      <c r="L110" s="175">
        <v>81.44</v>
      </c>
      <c r="M110" s="175">
        <v>96.52</v>
      </c>
      <c r="N110" s="175">
        <v>3.12</v>
      </c>
      <c r="O110" s="175">
        <v>17.559999999999999</v>
      </c>
      <c r="P110" s="175">
        <v>0.36</v>
      </c>
      <c r="Q110" s="178">
        <v>0.28999999999999998</v>
      </c>
    </row>
    <row r="111" spans="1:17" x14ac:dyDescent="0.3">
      <c r="A111" s="111" t="s">
        <v>272</v>
      </c>
      <c r="B111" s="175">
        <f t="shared" si="2"/>
        <v>17.169999999999998</v>
      </c>
      <c r="C111" s="175">
        <v>3.07</v>
      </c>
      <c r="D111" s="175">
        <v>6.12</v>
      </c>
      <c r="E111" s="175">
        <v>5.78</v>
      </c>
      <c r="F111" s="175">
        <v>0.26</v>
      </c>
      <c r="G111" s="175">
        <v>1.97</v>
      </c>
      <c r="H111" s="175">
        <v>0.02</v>
      </c>
      <c r="I111" s="177">
        <v>-0.05</v>
      </c>
      <c r="J111" s="175">
        <f t="shared" si="3"/>
        <v>241.21</v>
      </c>
      <c r="K111" s="175">
        <v>43.07</v>
      </c>
      <c r="L111" s="175">
        <v>73.39</v>
      </c>
      <c r="M111" s="175">
        <v>97.85</v>
      </c>
      <c r="N111" s="175">
        <v>3.12</v>
      </c>
      <c r="O111" s="175">
        <v>24.06</v>
      </c>
      <c r="P111" s="175">
        <v>0.28999999999999998</v>
      </c>
      <c r="Q111" s="178">
        <v>-0.56999999999999995</v>
      </c>
    </row>
    <row r="112" spans="1:17" x14ac:dyDescent="0.3">
      <c r="A112" s="111" t="s">
        <v>273</v>
      </c>
      <c r="B112" s="175">
        <f t="shared" si="2"/>
        <v>19.37</v>
      </c>
      <c r="C112" s="175">
        <v>3.51</v>
      </c>
      <c r="D112" s="175">
        <v>5.72</v>
      </c>
      <c r="E112" s="175">
        <v>8.4499999999999993</v>
      </c>
      <c r="F112" s="175">
        <v>0.26</v>
      </c>
      <c r="G112" s="175">
        <v>1.4</v>
      </c>
      <c r="H112" s="175">
        <v>0.03</v>
      </c>
      <c r="I112" s="177">
        <v>0</v>
      </c>
      <c r="J112" s="175">
        <f t="shared" si="3"/>
        <v>231.10999999999999</v>
      </c>
      <c r="K112" s="175">
        <v>39.74</v>
      </c>
      <c r="L112" s="175">
        <v>68.650000000000006</v>
      </c>
      <c r="M112" s="175">
        <v>99.49</v>
      </c>
      <c r="N112" s="175">
        <v>3.13</v>
      </c>
      <c r="O112" s="175">
        <v>19.760000000000002</v>
      </c>
      <c r="P112" s="175">
        <v>0.35</v>
      </c>
      <c r="Q112" s="178">
        <v>-0.01</v>
      </c>
    </row>
    <row r="113" spans="1:17" x14ac:dyDescent="0.3">
      <c r="A113" s="111" t="s">
        <v>274</v>
      </c>
      <c r="B113" s="175">
        <f t="shared" si="2"/>
        <v>20.57</v>
      </c>
      <c r="C113" s="175">
        <v>3.3</v>
      </c>
      <c r="D113" s="175">
        <v>6.31</v>
      </c>
      <c r="E113" s="175">
        <v>9.18</v>
      </c>
      <c r="F113" s="175">
        <v>0.26</v>
      </c>
      <c r="G113" s="175">
        <v>1.45</v>
      </c>
      <c r="H113" s="175">
        <v>0.04</v>
      </c>
      <c r="I113" s="177">
        <v>0.03</v>
      </c>
      <c r="J113" s="175">
        <f t="shared" si="3"/>
        <v>232.86</v>
      </c>
      <c r="K113" s="175">
        <v>34.1</v>
      </c>
      <c r="L113" s="175">
        <v>75.7</v>
      </c>
      <c r="M113" s="175">
        <v>100</v>
      </c>
      <c r="N113" s="175">
        <v>3.13</v>
      </c>
      <c r="O113" s="175">
        <v>19.170000000000002</v>
      </c>
      <c r="P113" s="175">
        <v>0.41</v>
      </c>
      <c r="Q113" s="178">
        <v>0.35</v>
      </c>
    </row>
    <row r="114" spans="1:17" x14ac:dyDescent="0.3">
      <c r="A114" s="111" t="s">
        <v>275</v>
      </c>
      <c r="B114" s="175">
        <f t="shared" si="2"/>
        <v>24.290000000000003</v>
      </c>
      <c r="C114" s="175">
        <v>4.72</v>
      </c>
      <c r="D114" s="175">
        <v>6.46</v>
      </c>
      <c r="E114" s="175">
        <v>10.85</v>
      </c>
      <c r="F114" s="175">
        <v>0.26</v>
      </c>
      <c r="G114" s="175">
        <v>1.87</v>
      </c>
      <c r="H114" s="175">
        <v>0.05</v>
      </c>
      <c r="I114" s="177">
        <v>0.08</v>
      </c>
      <c r="J114" s="175">
        <f t="shared" si="3"/>
        <v>246.27</v>
      </c>
      <c r="K114" s="175">
        <v>42.16</v>
      </c>
      <c r="L114" s="175">
        <v>77.5</v>
      </c>
      <c r="M114" s="175">
        <v>101.46</v>
      </c>
      <c r="N114" s="175">
        <v>3.13</v>
      </c>
      <c r="O114" s="175">
        <v>20.52</v>
      </c>
      <c r="P114" s="175">
        <v>0.52</v>
      </c>
      <c r="Q114" s="178">
        <v>0.98</v>
      </c>
    </row>
    <row r="115" spans="1:17" x14ac:dyDescent="0.3">
      <c r="A115" s="111" t="s">
        <v>276</v>
      </c>
      <c r="B115" s="175">
        <f t="shared" si="2"/>
        <v>23.979999999999997</v>
      </c>
      <c r="C115" s="175">
        <v>3.82</v>
      </c>
      <c r="D115" s="175">
        <v>6.94</v>
      </c>
      <c r="E115" s="175">
        <v>11.18</v>
      </c>
      <c r="F115" s="175">
        <v>0.28000000000000003</v>
      </c>
      <c r="G115" s="175">
        <v>1.63</v>
      </c>
      <c r="H115" s="175">
        <v>7.0000000000000007E-2</v>
      </c>
      <c r="I115" s="177">
        <v>0.06</v>
      </c>
      <c r="J115" s="175">
        <f t="shared" si="3"/>
        <v>241.38000000000002</v>
      </c>
      <c r="K115" s="175">
        <v>38.92</v>
      </c>
      <c r="L115" s="175">
        <v>83.28</v>
      </c>
      <c r="M115" s="175">
        <v>96.35</v>
      </c>
      <c r="N115" s="175">
        <v>3.3</v>
      </c>
      <c r="O115" s="175">
        <v>18.239999999999998</v>
      </c>
      <c r="P115" s="175">
        <v>0.56000000000000005</v>
      </c>
      <c r="Q115" s="178">
        <v>0.73</v>
      </c>
    </row>
    <row r="116" spans="1:17" x14ac:dyDescent="0.3">
      <c r="A116" s="111" t="s">
        <v>277</v>
      </c>
      <c r="B116" s="175">
        <f t="shared" si="2"/>
        <v>20.860000000000003</v>
      </c>
      <c r="C116" s="175">
        <v>3.59</v>
      </c>
      <c r="D116" s="175">
        <v>4.8899999999999997</v>
      </c>
      <c r="E116" s="175">
        <v>10.37</v>
      </c>
      <c r="F116" s="175">
        <v>0.28000000000000003</v>
      </c>
      <c r="G116" s="175">
        <v>1.62</v>
      </c>
      <c r="H116" s="175">
        <v>0.06</v>
      </c>
      <c r="I116" s="177">
        <v>0.05</v>
      </c>
      <c r="J116" s="175">
        <f t="shared" si="3"/>
        <v>222.25</v>
      </c>
      <c r="K116" s="175">
        <v>40.64</v>
      </c>
      <c r="L116" s="175">
        <v>58.63</v>
      </c>
      <c r="M116" s="175">
        <v>99.79</v>
      </c>
      <c r="N116" s="175">
        <v>3.3</v>
      </c>
      <c r="O116" s="175">
        <v>18.760000000000002</v>
      </c>
      <c r="P116" s="175">
        <v>0.56000000000000005</v>
      </c>
      <c r="Q116" s="178">
        <v>0.56999999999999995</v>
      </c>
    </row>
    <row r="117" spans="1:17" x14ac:dyDescent="0.3">
      <c r="A117" s="111" t="s">
        <v>278</v>
      </c>
      <c r="B117" s="175">
        <f t="shared" si="2"/>
        <v>22.96</v>
      </c>
      <c r="C117" s="175">
        <v>4.3099999999999996</v>
      </c>
      <c r="D117" s="175">
        <v>5.86</v>
      </c>
      <c r="E117" s="175">
        <v>10.37</v>
      </c>
      <c r="F117" s="175">
        <v>0.28000000000000003</v>
      </c>
      <c r="G117" s="175">
        <v>2.09</v>
      </c>
      <c r="H117" s="175">
        <v>0.05</v>
      </c>
      <c r="I117" s="177">
        <v>0</v>
      </c>
      <c r="J117" s="175">
        <f t="shared" si="3"/>
        <v>240.34000000000003</v>
      </c>
      <c r="K117" s="175">
        <v>41.13</v>
      </c>
      <c r="L117" s="175">
        <v>70.3</v>
      </c>
      <c r="M117" s="175">
        <v>102.99</v>
      </c>
      <c r="N117" s="175">
        <v>3.3</v>
      </c>
      <c r="O117" s="175">
        <v>22.09</v>
      </c>
      <c r="P117" s="175">
        <v>0.5</v>
      </c>
      <c r="Q117" s="178">
        <v>0.03</v>
      </c>
    </row>
    <row r="118" spans="1:17" x14ac:dyDescent="0.3">
      <c r="A118" s="111" t="s">
        <v>279</v>
      </c>
      <c r="B118" s="175">
        <f t="shared" si="2"/>
        <v>18.990000000000002</v>
      </c>
      <c r="C118" s="175">
        <v>2.94</v>
      </c>
      <c r="D118" s="175">
        <v>6.1</v>
      </c>
      <c r="E118" s="175">
        <v>8.14</v>
      </c>
      <c r="F118" s="175">
        <v>0.28000000000000003</v>
      </c>
      <c r="G118" s="175">
        <v>1.44</v>
      </c>
      <c r="H118" s="175">
        <v>0.04</v>
      </c>
      <c r="I118" s="177">
        <v>0.05</v>
      </c>
      <c r="J118" s="175">
        <f t="shared" si="3"/>
        <v>236.96</v>
      </c>
      <c r="K118" s="175">
        <v>40.82</v>
      </c>
      <c r="L118" s="175">
        <v>73.239999999999995</v>
      </c>
      <c r="M118" s="175">
        <v>100.56</v>
      </c>
      <c r="N118" s="175">
        <v>3.37</v>
      </c>
      <c r="O118" s="175">
        <v>17.91</v>
      </c>
      <c r="P118" s="175">
        <v>0.52</v>
      </c>
      <c r="Q118" s="178">
        <v>0.54</v>
      </c>
    </row>
    <row r="119" spans="1:17" x14ac:dyDescent="0.3">
      <c r="A119" s="111" t="s">
        <v>280</v>
      </c>
      <c r="B119" s="175">
        <f t="shared" si="2"/>
        <v>17.779999999999998</v>
      </c>
      <c r="C119" s="175">
        <v>2.61</v>
      </c>
      <c r="D119" s="175">
        <v>6.83</v>
      </c>
      <c r="E119" s="175">
        <v>6.68</v>
      </c>
      <c r="F119" s="175">
        <v>0.28000000000000003</v>
      </c>
      <c r="G119" s="175">
        <v>1.31</v>
      </c>
      <c r="H119" s="175">
        <v>0.03</v>
      </c>
      <c r="I119" s="177">
        <v>0.04</v>
      </c>
      <c r="J119" s="175">
        <f t="shared" si="3"/>
        <v>240.30999999999997</v>
      </c>
      <c r="K119" s="175">
        <v>39.57</v>
      </c>
      <c r="L119" s="175">
        <v>81.96</v>
      </c>
      <c r="M119" s="175">
        <v>97.72</v>
      </c>
      <c r="N119" s="175">
        <v>3.37</v>
      </c>
      <c r="O119" s="175">
        <v>16.82</v>
      </c>
      <c r="P119" s="175">
        <v>0.45</v>
      </c>
      <c r="Q119" s="178">
        <v>0.42</v>
      </c>
    </row>
    <row r="120" spans="1:17" x14ac:dyDescent="0.3">
      <c r="A120" s="111" t="s">
        <v>281</v>
      </c>
      <c r="B120" s="175">
        <f t="shared" si="2"/>
        <v>15.48</v>
      </c>
      <c r="C120" s="175">
        <v>2.54</v>
      </c>
      <c r="D120" s="175">
        <v>5.61</v>
      </c>
      <c r="E120" s="175">
        <v>5.49</v>
      </c>
      <c r="F120" s="175">
        <v>0.28000000000000003</v>
      </c>
      <c r="G120" s="175">
        <v>1.47</v>
      </c>
      <c r="H120" s="175">
        <v>0.03</v>
      </c>
      <c r="I120" s="177">
        <v>0.06</v>
      </c>
      <c r="J120" s="175">
        <f t="shared" si="3"/>
        <v>228.38</v>
      </c>
      <c r="K120" s="175">
        <v>39.71</v>
      </c>
      <c r="L120" s="175">
        <v>67.27</v>
      </c>
      <c r="M120" s="175">
        <v>99.79</v>
      </c>
      <c r="N120" s="175">
        <v>3.37</v>
      </c>
      <c r="O120" s="175">
        <v>17</v>
      </c>
      <c r="P120" s="175">
        <v>0.46</v>
      </c>
      <c r="Q120" s="178">
        <v>0.78</v>
      </c>
    </row>
    <row r="121" spans="1:17" x14ac:dyDescent="0.3">
      <c r="A121" s="111" t="s">
        <v>282</v>
      </c>
      <c r="B121" s="175">
        <f t="shared" si="2"/>
        <v>17.09</v>
      </c>
      <c r="C121" s="175">
        <v>2.4300000000000002</v>
      </c>
      <c r="D121" s="175">
        <v>7.21</v>
      </c>
      <c r="E121" s="175">
        <v>5.61</v>
      </c>
      <c r="F121" s="175">
        <v>0.28999999999999998</v>
      </c>
      <c r="G121" s="175">
        <v>1.46</v>
      </c>
      <c r="H121" s="175">
        <v>0.03</v>
      </c>
      <c r="I121" s="177">
        <v>0.06</v>
      </c>
      <c r="J121" s="175">
        <f t="shared" si="3"/>
        <v>250.6</v>
      </c>
      <c r="K121" s="175">
        <v>39.729999999999997</v>
      </c>
      <c r="L121" s="175">
        <v>86.54</v>
      </c>
      <c r="M121" s="175">
        <v>102</v>
      </c>
      <c r="N121" s="175">
        <v>3.54</v>
      </c>
      <c r="O121" s="175">
        <v>17.45</v>
      </c>
      <c r="P121" s="175">
        <v>0.56000000000000005</v>
      </c>
      <c r="Q121" s="178">
        <v>0.78</v>
      </c>
    </row>
    <row r="122" spans="1:17" x14ac:dyDescent="0.3">
      <c r="A122" s="111" t="s">
        <v>283</v>
      </c>
      <c r="B122" s="175">
        <f t="shared" si="2"/>
        <v>15.26</v>
      </c>
      <c r="C122" s="175">
        <v>2.56</v>
      </c>
      <c r="D122" s="175">
        <v>5.76</v>
      </c>
      <c r="E122" s="175">
        <v>5.17</v>
      </c>
      <c r="F122" s="175">
        <v>0.28999999999999998</v>
      </c>
      <c r="G122" s="175">
        <v>1.38</v>
      </c>
      <c r="H122" s="175">
        <v>0.04</v>
      </c>
      <c r="I122" s="177">
        <v>0.06</v>
      </c>
      <c r="J122" s="175">
        <f t="shared" si="3"/>
        <v>232.39000000000001</v>
      </c>
      <c r="K122" s="175">
        <v>43.2</v>
      </c>
      <c r="L122" s="175">
        <v>69.12</v>
      </c>
      <c r="M122" s="175">
        <v>97.91</v>
      </c>
      <c r="N122" s="175">
        <v>3.54</v>
      </c>
      <c r="O122" s="175">
        <v>17.2</v>
      </c>
      <c r="P122" s="175">
        <v>0.68</v>
      </c>
      <c r="Q122" s="178">
        <v>0.74</v>
      </c>
    </row>
    <row r="123" spans="1:17" x14ac:dyDescent="0.3">
      <c r="A123" s="111" t="s">
        <v>284</v>
      </c>
      <c r="B123" s="175">
        <f t="shared" si="2"/>
        <v>16.52</v>
      </c>
      <c r="C123" s="175">
        <v>3.14</v>
      </c>
      <c r="D123" s="175">
        <v>6.09</v>
      </c>
      <c r="E123" s="175">
        <v>5.5</v>
      </c>
      <c r="F123" s="175">
        <v>0.28999999999999998</v>
      </c>
      <c r="G123" s="175">
        <v>1.4</v>
      </c>
      <c r="H123" s="175">
        <v>0.05</v>
      </c>
      <c r="I123" s="177">
        <v>0.05</v>
      </c>
      <c r="J123" s="175">
        <f t="shared" si="3"/>
        <v>238.70999999999998</v>
      </c>
      <c r="K123" s="175">
        <v>45.47</v>
      </c>
      <c r="L123" s="175">
        <v>73.05</v>
      </c>
      <c r="M123" s="175">
        <v>98.01</v>
      </c>
      <c r="N123" s="175">
        <v>3.54</v>
      </c>
      <c r="O123" s="175">
        <v>17.28</v>
      </c>
      <c r="P123" s="175">
        <v>0.76</v>
      </c>
      <c r="Q123" s="178">
        <v>0.6</v>
      </c>
    </row>
    <row r="124" spans="1:17" x14ac:dyDescent="0.3">
      <c r="A124" s="111" t="s">
        <v>285</v>
      </c>
      <c r="B124" s="175">
        <f t="shared" si="2"/>
        <v>20.079999999999998</v>
      </c>
      <c r="C124" s="175">
        <v>3.09</v>
      </c>
      <c r="D124" s="175">
        <v>7.06</v>
      </c>
      <c r="E124" s="175">
        <v>8.09</v>
      </c>
      <c r="F124" s="175">
        <v>0.31</v>
      </c>
      <c r="G124" s="175">
        <v>1.36</v>
      </c>
      <c r="H124" s="175">
        <v>7.0000000000000007E-2</v>
      </c>
      <c r="I124" s="177">
        <v>0.1</v>
      </c>
      <c r="J124" s="175">
        <f t="shared" si="3"/>
        <v>248.68</v>
      </c>
      <c r="K124" s="175">
        <v>38.340000000000003</v>
      </c>
      <c r="L124" s="175">
        <v>84.7</v>
      </c>
      <c r="M124" s="175">
        <v>100.89</v>
      </c>
      <c r="N124" s="175">
        <v>3.72</v>
      </c>
      <c r="O124" s="175">
        <v>19.16</v>
      </c>
      <c r="P124" s="175">
        <v>0.72</v>
      </c>
      <c r="Q124" s="178">
        <v>1.1499999999999999</v>
      </c>
    </row>
    <row r="125" spans="1:17" x14ac:dyDescent="0.3">
      <c r="A125" s="111" t="s">
        <v>286</v>
      </c>
      <c r="B125" s="175">
        <f t="shared" si="2"/>
        <v>20.879999999999995</v>
      </c>
      <c r="C125" s="175">
        <v>3.72</v>
      </c>
      <c r="D125" s="175">
        <v>5.89</v>
      </c>
      <c r="E125" s="175">
        <v>9.4499999999999993</v>
      </c>
      <c r="F125" s="175">
        <v>0.31</v>
      </c>
      <c r="G125" s="175">
        <v>1.39</v>
      </c>
      <c r="H125" s="175">
        <v>0.06</v>
      </c>
      <c r="I125" s="177">
        <v>0.06</v>
      </c>
      <c r="J125" s="175">
        <f t="shared" si="3"/>
        <v>234.03</v>
      </c>
      <c r="K125" s="175">
        <v>39.17</v>
      </c>
      <c r="L125" s="175">
        <v>70.69</v>
      </c>
      <c r="M125" s="175">
        <v>101</v>
      </c>
      <c r="N125" s="175">
        <v>3.72</v>
      </c>
      <c r="O125" s="175">
        <v>18.2</v>
      </c>
      <c r="P125" s="175">
        <v>0.57999999999999996</v>
      </c>
      <c r="Q125" s="178">
        <v>0.67</v>
      </c>
    </row>
    <row r="126" spans="1:17" x14ac:dyDescent="0.3">
      <c r="A126" s="111" t="s">
        <v>287</v>
      </c>
      <c r="B126" s="175">
        <f t="shared" si="2"/>
        <v>23.769999999999996</v>
      </c>
      <c r="C126" s="175">
        <v>4.32</v>
      </c>
      <c r="D126" s="175">
        <v>6.82</v>
      </c>
      <c r="E126" s="175">
        <v>10.58</v>
      </c>
      <c r="F126" s="175">
        <v>0.31</v>
      </c>
      <c r="G126" s="175">
        <v>1.61</v>
      </c>
      <c r="H126" s="175">
        <v>7.0000000000000007E-2</v>
      </c>
      <c r="I126" s="177">
        <v>0.06</v>
      </c>
      <c r="J126" s="175">
        <f t="shared" si="3"/>
        <v>244.28</v>
      </c>
      <c r="K126" s="175">
        <v>40.06</v>
      </c>
      <c r="L126" s="175">
        <v>81.88</v>
      </c>
      <c r="M126" s="175">
        <v>99.4</v>
      </c>
      <c r="N126" s="175">
        <v>3.72</v>
      </c>
      <c r="O126" s="175">
        <v>17.87</v>
      </c>
      <c r="P126" s="175">
        <v>0.63</v>
      </c>
      <c r="Q126" s="178">
        <v>0.72</v>
      </c>
    </row>
    <row r="127" spans="1:17" x14ac:dyDescent="0.3">
      <c r="A127" s="111" t="s">
        <v>288</v>
      </c>
      <c r="B127" s="175">
        <f t="shared" si="2"/>
        <v>24.28</v>
      </c>
      <c r="C127" s="175">
        <v>3.87</v>
      </c>
      <c r="D127" s="175">
        <v>7.19</v>
      </c>
      <c r="E127" s="175">
        <v>10.86</v>
      </c>
      <c r="F127" s="175">
        <v>0.36</v>
      </c>
      <c r="G127" s="175">
        <v>1.87</v>
      </c>
      <c r="H127" s="175">
        <v>0.08</v>
      </c>
      <c r="I127" s="177">
        <v>0.05</v>
      </c>
      <c r="J127" s="175">
        <f t="shared" si="3"/>
        <v>251.88000000000002</v>
      </c>
      <c r="K127" s="175">
        <v>42.23</v>
      </c>
      <c r="L127" s="175">
        <v>86.29</v>
      </c>
      <c r="M127" s="175">
        <v>97.12</v>
      </c>
      <c r="N127" s="175">
        <v>4.3</v>
      </c>
      <c r="O127" s="175">
        <v>20.63</v>
      </c>
      <c r="P127" s="175">
        <v>0.69</v>
      </c>
      <c r="Q127" s="178">
        <v>0.62</v>
      </c>
    </row>
    <row r="128" spans="1:17" x14ac:dyDescent="0.3">
      <c r="A128" s="111" t="s">
        <v>289</v>
      </c>
      <c r="B128" s="175">
        <f t="shared" si="2"/>
        <v>22.5</v>
      </c>
      <c r="C128" s="175">
        <v>4</v>
      </c>
      <c r="D128" s="175">
        <v>6.33</v>
      </c>
      <c r="E128" s="175">
        <v>10.17</v>
      </c>
      <c r="F128" s="175">
        <v>0.36</v>
      </c>
      <c r="G128" s="175">
        <v>1.55</v>
      </c>
      <c r="H128" s="175">
        <v>7.0000000000000007E-2</v>
      </c>
      <c r="I128" s="177">
        <v>0.02</v>
      </c>
      <c r="J128" s="175">
        <f t="shared" si="3"/>
        <v>238.26000000000002</v>
      </c>
      <c r="K128" s="175">
        <v>45.08</v>
      </c>
      <c r="L128" s="175">
        <v>75.97</v>
      </c>
      <c r="M128" s="175">
        <v>93.92</v>
      </c>
      <c r="N128" s="175">
        <v>4.3</v>
      </c>
      <c r="O128" s="175">
        <v>18.09</v>
      </c>
      <c r="P128" s="175">
        <v>0.63</v>
      </c>
      <c r="Q128" s="178">
        <v>0.27</v>
      </c>
    </row>
    <row r="129" spans="1:17" x14ac:dyDescent="0.3">
      <c r="A129" s="111" t="s">
        <v>290</v>
      </c>
      <c r="B129" s="175">
        <f t="shared" si="2"/>
        <v>22.419999999999998</v>
      </c>
      <c r="C129" s="175">
        <v>4.18</v>
      </c>
      <c r="D129" s="175">
        <v>6.35</v>
      </c>
      <c r="E129" s="175">
        <v>9.7899999999999991</v>
      </c>
      <c r="F129" s="175">
        <v>0.36</v>
      </c>
      <c r="G129" s="175">
        <v>1.63</v>
      </c>
      <c r="H129" s="175">
        <v>0.06</v>
      </c>
      <c r="I129" s="177">
        <v>0.05</v>
      </c>
      <c r="J129" s="175">
        <f t="shared" si="3"/>
        <v>240.60000000000002</v>
      </c>
      <c r="K129" s="175">
        <v>42.2</v>
      </c>
      <c r="L129" s="175">
        <v>76.209999999999994</v>
      </c>
      <c r="M129" s="175">
        <v>99.18</v>
      </c>
      <c r="N129" s="175">
        <v>4.3</v>
      </c>
      <c r="O129" s="175">
        <v>17.54</v>
      </c>
      <c r="P129" s="175">
        <v>0.62</v>
      </c>
      <c r="Q129" s="178">
        <v>0.55000000000000004</v>
      </c>
    </row>
    <row r="130" spans="1:17" x14ac:dyDescent="0.3">
      <c r="A130" s="111" t="s">
        <v>291</v>
      </c>
      <c r="B130" s="175">
        <f t="shared" si="2"/>
        <v>20.000000000000004</v>
      </c>
      <c r="C130" s="175">
        <v>3.09</v>
      </c>
      <c r="D130" s="175">
        <v>6.69</v>
      </c>
      <c r="E130" s="175">
        <v>8.39</v>
      </c>
      <c r="F130" s="175">
        <v>0.32</v>
      </c>
      <c r="G130" s="175">
        <v>1.41</v>
      </c>
      <c r="H130" s="175">
        <v>0.05</v>
      </c>
      <c r="I130" s="177">
        <v>0.05</v>
      </c>
      <c r="J130" s="175">
        <f t="shared" si="3"/>
        <v>242.39</v>
      </c>
      <c r="K130" s="175">
        <v>40.549999999999997</v>
      </c>
      <c r="L130" s="175">
        <v>80.23</v>
      </c>
      <c r="M130" s="175">
        <v>99.16</v>
      </c>
      <c r="N130" s="175">
        <v>3.86</v>
      </c>
      <c r="O130" s="175">
        <v>17.32</v>
      </c>
      <c r="P130" s="175">
        <v>0.67</v>
      </c>
      <c r="Q130" s="178">
        <v>0.6</v>
      </c>
    </row>
    <row r="131" spans="1:17" x14ac:dyDescent="0.3">
      <c r="A131" s="111" t="s">
        <v>292</v>
      </c>
      <c r="B131" s="175">
        <f t="shared" si="2"/>
        <v>17.88</v>
      </c>
      <c r="C131" s="175">
        <v>2.61</v>
      </c>
      <c r="D131" s="175">
        <v>6.28</v>
      </c>
      <c r="E131" s="175">
        <v>7.05</v>
      </c>
      <c r="F131" s="175">
        <v>0.32</v>
      </c>
      <c r="G131" s="175">
        <v>1.5</v>
      </c>
      <c r="H131" s="175">
        <v>0.04</v>
      </c>
      <c r="I131" s="177">
        <v>0.08</v>
      </c>
      <c r="J131" s="175">
        <f t="shared" si="3"/>
        <v>237.96</v>
      </c>
      <c r="K131" s="175">
        <v>39.69</v>
      </c>
      <c r="L131" s="175">
        <v>75.33</v>
      </c>
      <c r="M131" s="175">
        <v>98.67</v>
      </c>
      <c r="N131" s="175">
        <v>3.86</v>
      </c>
      <c r="O131" s="175">
        <v>18.75</v>
      </c>
      <c r="P131" s="175">
        <v>0.69</v>
      </c>
      <c r="Q131" s="178">
        <v>0.97</v>
      </c>
    </row>
    <row r="132" spans="1:17" x14ac:dyDescent="0.3">
      <c r="A132" s="111" t="s">
        <v>293</v>
      </c>
      <c r="B132" s="175">
        <f t="shared" si="2"/>
        <v>16.57</v>
      </c>
      <c r="C132" s="175">
        <v>2.66</v>
      </c>
      <c r="D132" s="175">
        <v>6.54</v>
      </c>
      <c r="E132" s="175">
        <v>5.41</v>
      </c>
      <c r="F132" s="175">
        <v>0.32</v>
      </c>
      <c r="G132" s="175">
        <v>1.55</v>
      </c>
      <c r="H132" s="175">
        <v>0.04</v>
      </c>
      <c r="I132" s="177">
        <v>0.05</v>
      </c>
      <c r="J132" s="175">
        <f t="shared" si="3"/>
        <v>241.89000000000001</v>
      </c>
      <c r="K132" s="175">
        <v>42.1</v>
      </c>
      <c r="L132" s="175">
        <v>78.47</v>
      </c>
      <c r="M132" s="175">
        <v>97.93</v>
      </c>
      <c r="N132" s="175">
        <v>3.86</v>
      </c>
      <c r="O132" s="175">
        <v>18.18</v>
      </c>
      <c r="P132" s="175">
        <v>0.73</v>
      </c>
      <c r="Q132" s="178">
        <v>0.62</v>
      </c>
    </row>
    <row r="133" spans="1:17" x14ac:dyDescent="0.3">
      <c r="A133" s="111" t="s">
        <v>294</v>
      </c>
      <c r="B133" s="175">
        <f t="shared" si="2"/>
        <v>15.850000000000001</v>
      </c>
      <c r="C133" s="175">
        <v>2.3199999999999998</v>
      </c>
      <c r="D133" s="175">
        <v>6.26</v>
      </c>
      <c r="E133" s="175">
        <v>5.29</v>
      </c>
      <c r="F133" s="175">
        <v>0.32</v>
      </c>
      <c r="G133" s="175">
        <v>1.57</v>
      </c>
      <c r="H133" s="175">
        <v>0.04</v>
      </c>
      <c r="I133" s="177">
        <v>0.05</v>
      </c>
      <c r="J133" s="175">
        <f t="shared" si="3"/>
        <v>233.04000000000002</v>
      </c>
      <c r="K133" s="175">
        <v>37.71</v>
      </c>
      <c r="L133" s="175">
        <v>75.09</v>
      </c>
      <c r="M133" s="175">
        <v>96.73</v>
      </c>
      <c r="N133" s="175">
        <v>3.82</v>
      </c>
      <c r="O133" s="175">
        <v>18.46</v>
      </c>
      <c r="P133" s="175">
        <v>0.64</v>
      </c>
      <c r="Q133" s="178">
        <v>0.59</v>
      </c>
    </row>
    <row r="134" spans="1:17" x14ac:dyDescent="0.3">
      <c r="A134" s="111" t="s">
        <v>295</v>
      </c>
      <c r="B134" s="175">
        <f t="shared" si="2"/>
        <v>15.79</v>
      </c>
      <c r="C134" s="175">
        <v>2.3199999999999998</v>
      </c>
      <c r="D134" s="175">
        <v>6.33</v>
      </c>
      <c r="E134" s="175">
        <v>5</v>
      </c>
      <c r="F134" s="175">
        <v>0.32</v>
      </c>
      <c r="G134" s="175">
        <v>1.69</v>
      </c>
      <c r="H134" s="175">
        <v>0.04</v>
      </c>
      <c r="I134" s="177">
        <v>0.09</v>
      </c>
      <c r="J134" s="175">
        <f t="shared" si="3"/>
        <v>237.03000000000003</v>
      </c>
      <c r="K134" s="175">
        <v>38.92</v>
      </c>
      <c r="L134" s="175">
        <v>76</v>
      </c>
      <c r="M134" s="175">
        <v>95.75</v>
      </c>
      <c r="N134" s="175">
        <v>3.82</v>
      </c>
      <c r="O134" s="175">
        <v>20.9</v>
      </c>
      <c r="P134" s="175">
        <v>0.62</v>
      </c>
      <c r="Q134" s="178">
        <v>1.02</v>
      </c>
    </row>
    <row r="135" spans="1:17" x14ac:dyDescent="0.3">
      <c r="A135" s="111" t="s">
        <v>296</v>
      </c>
      <c r="B135" s="175">
        <f t="shared" ref="B135:B198" si="4">SUM(C135:I135)</f>
        <v>16.780000000000005</v>
      </c>
      <c r="C135" s="175">
        <v>2.65</v>
      </c>
      <c r="D135" s="175">
        <v>6.69</v>
      </c>
      <c r="E135" s="175">
        <v>5.71</v>
      </c>
      <c r="F135" s="175">
        <v>0.32</v>
      </c>
      <c r="G135" s="175">
        <v>1.33</v>
      </c>
      <c r="H135" s="175">
        <v>0.05</v>
      </c>
      <c r="I135" s="177">
        <v>0.03</v>
      </c>
      <c r="J135" s="175">
        <f t="shared" ref="J135:J198" si="5">SUM(K135:Q135)</f>
        <v>240.04999999999998</v>
      </c>
      <c r="K135" s="175">
        <v>39.729999999999997</v>
      </c>
      <c r="L135" s="175">
        <v>80.22</v>
      </c>
      <c r="M135" s="175">
        <v>98.73</v>
      </c>
      <c r="N135" s="175">
        <v>3.82</v>
      </c>
      <c r="O135" s="175">
        <v>16.48</v>
      </c>
      <c r="P135" s="175">
        <v>0.68</v>
      </c>
      <c r="Q135" s="178">
        <v>0.39</v>
      </c>
    </row>
    <row r="136" spans="1:17" x14ac:dyDescent="0.3">
      <c r="A136" s="111" t="s">
        <v>297</v>
      </c>
      <c r="B136" s="175">
        <f t="shared" si="4"/>
        <v>18.29</v>
      </c>
      <c r="C136" s="175">
        <v>3.06</v>
      </c>
      <c r="D136" s="175">
        <v>6.37</v>
      </c>
      <c r="E136" s="175">
        <v>7.07</v>
      </c>
      <c r="F136" s="175">
        <v>0.39</v>
      </c>
      <c r="G136" s="175">
        <v>1.25</v>
      </c>
      <c r="H136" s="175">
        <v>7.0000000000000007E-2</v>
      </c>
      <c r="I136" s="177">
        <v>0.08</v>
      </c>
      <c r="J136" s="175">
        <f t="shared" si="5"/>
        <v>242.58</v>
      </c>
      <c r="K136" s="175">
        <v>43.21</v>
      </c>
      <c r="L136" s="175">
        <v>76.42</v>
      </c>
      <c r="M136" s="175">
        <v>99.13</v>
      </c>
      <c r="N136" s="175">
        <v>4.6900000000000004</v>
      </c>
      <c r="O136" s="175">
        <v>17.46</v>
      </c>
      <c r="P136" s="175">
        <v>0.74</v>
      </c>
      <c r="Q136" s="178">
        <v>0.93</v>
      </c>
    </row>
    <row r="137" spans="1:17" x14ac:dyDescent="0.3">
      <c r="A137" s="111" t="s">
        <v>298</v>
      </c>
      <c r="B137" s="175">
        <f t="shared" si="4"/>
        <v>22.24</v>
      </c>
      <c r="C137" s="175">
        <v>4.16</v>
      </c>
      <c r="D137" s="175">
        <v>6.72</v>
      </c>
      <c r="E137" s="175">
        <v>9.3699999999999992</v>
      </c>
      <c r="F137" s="175">
        <v>0.39</v>
      </c>
      <c r="G137" s="175">
        <v>1.43</v>
      </c>
      <c r="H137" s="175">
        <v>0.08</v>
      </c>
      <c r="I137" s="177">
        <v>0.09</v>
      </c>
      <c r="J137" s="175">
        <f t="shared" si="5"/>
        <v>243.13</v>
      </c>
      <c r="K137" s="175">
        <v>45.3</v>
      </c>
      <c r="L137" s="175">
        <v>80.66</v>
      </c>
      <c r="M137" s="175">
        <v>91.96</v>
      </c>
      <c r="N137" s="175">
        <v>4.6900000000000004</v>
      </c>
      <c r="O137" s="175">
        <v>18.73</v>
      </c>
      <c r="P137" s="175">
        <v>0.74</v>
      </c>
      <c r="Q137" s="178">
        <v>1.05</v>
      </c>
    </row>
    <row r="138" spans="1:17" x14ac:dyDescent="0.3">
      <c r="A138" s="111" t="s">
        <v>299</v>
      </c>
      <c r="B138" s="175">
        <f t="shared" si="4"/>
        <v>23.72</v>
      </c>
      <c r="C138" s="175">
        <v>4.93</v>
      </c>
      <c r="D138" s="175">
        <v>6.48</v>
      </c>
      <c r="E138" s="175">
        <v>10.19</v>
      </c>
      <c r="F138" s="175">
        <v>0.39</v>
      </c>
      <c r="G138" s="175">
        <v>1.59</v>
      </c>
      <c r="H138" s="175">
        <v>0.06</v>
      </c>
      <c r="I138" s="177">
        <v>0.08</v>
      </c>
      <c r="J138" s="175">
        <f t="shared" si="5"/>
        <v>235.85</v>
      </c>
      <c r="K138" s="175">
        <v>43.29</v>
      </c>
      <c r="L138" s="175">
        <v>77.709999999999994</v>
      </c>
      <c r="M138" s="175">
        <v>90.64</v>
      </c>
      <c r="N138" s="175">
        <v>4.6900000000000004</v>
      </c>
      <c r="O138" s="175">
        <v>17.93</v>
      </c>
      <c r="P138" s="175">
        <v>0.62</v>
      </c>
      <c r="Q138" s="178">
        <v>0.97</v>
      </c>
    </row>
    <row r="139" spans="1:17" x14ac:dyDescent="0.3">
      <c r="A139" s="111" t="s">
        <v>300</v>
      </c>
      <c r="B139" s="175">
        <f t="shared" si="4"/>
        <v>23.81</v>
      </c>
      <c r="C139" s="175">
        <v>4.76</v>
      </c>
      <c r="D139" s="175">
        <v>6.13</v>
      </c>
      <c r="E139" s="175">
        <v>10.65</v>
      </c>
      <c r="F139" s="175">
        <v>0.38</v>
      </c>
      <c r="G139" s="175">
        <v>1.76</v>
      </c>
      <c r="H139" s="175">
        <v>7.0000000000000007E-2</v>
      </c>
      <c r="I139" s="177">
        <v>0.06</v>
      </c>
      <c r="J139" s="175">
        <f t="shared" si="5"/>
        <v>233.93000000000004</v>
      </c>
      <c r="K139" s="175">
        <v>46.32</v>
      </c>
      <c r="L139" s="175">
        <v>73.55</v>
      </c>
      <c r="M139" s="175">
        <v>89.04</v>
      </c>
      <c r="N139" s="175">
        <v>4.5199999999999996</v>
      </c>
      <c r="O139" s="175">
        <v>19.25</v>
      </c>
      <c r="P139" s="175">
        <v>0.57999999999999996</v>
      </c>
      <c r="Q139" s="178">
        <v>0.67</v>
      </c>
    </row>
    <row r="140" spans="1:17" x14ac:dyDescent="0.3">
      <c r="A140" s="111" t="s">
        <v>301</v>
      </c>
      <c r="B140" s="175">
        <f t="shared" si="4"/>
        <v>22.629999999999995</v>
      </c>
      <c r="C140" s="175">
        <v>4.3</v>
      </c>
      <c r="D140" s="175">
        <v>6.47</v>
      </c>
      <c r="E140" s="175">
        <v>9.85</v>
      </c>
      <c r="F140" s="175">
        <v>0.38</v>
      </c>
      <c r="G140" s="175">
        <v>1.55</v>
      </c>
      <c r="H140" s="175">
        <v>0.06</v>
      </c>
      <c r="I140" s="177">
        <v>0.02</v>
      </c>
      <c r="J140" s="175">
        <f t="shared" si="5"/>
        <v>235.58</v>
      </c>
      <c r="K140" s="175">
        <v>44.77</v>
      </c>
      <c r="L140" s="175">
        <v>77.680000000000007</v>
      </c>
      <c r="M140" s="175">
        <v>89.69</v>
      </c>
      <c r="N140" s="175">
        <v>4.5199999999999996</v>
      </c>
      <c r="O140" s="175">
        <v>18.100000000000001</v>
      </c>
      <c r="P140" s="175">
        <v>0.59</v>
      </c>
      <c r="Q140" s="178">
        <v>0.23</v>
      </c>
    </row>
    <row r="141" spans="1:17" x14ac:dyDescent="0.3">
      <c r="A141" s="111" t="s">
        <v>302</v>
      </c>
      <c r="B141" s="175">
        <f t="shared" si="4"/>
        <v>24.499999999999996</v>
      </c>
      <c r="C141" s="175">
        <v>4.8099999999999996</v>
      </c>
      <c r="D141" s="175">
        <v>7.22</v>
      </c>
      <c r="E141" s="175">
        <v>10.199999999999999</v>
      </c>
      <c r="F141" s="175">
        <v>0.38</v>
      </c>
      <c r="G141" s="175">
        <v>1.78</v>
      </c>
      <c r="H141" s="175">
        <v>0.06</v>
      </c>
      <c r="I141" s="177">
        <v>0.05</v>
      </c>
      <c r="J141" s="175">
        <f t="shared" si="5"/>
        <v>248.41</v>
      </c>
      <c r="K141" s="175">
        <v>47.18</v>
      </c>
      <c r="L141" s="175">
        <v>86.58</v>
      </c>
      <c r="M141" s="175">
        <v>89.45</v>
      </c>
      <c r="N141" s="175">
        <v>4.5199999999999996</v>
      </c>
      <c r="O141" s="175">
        <v>19.52</v>
      </c>
      <c r="P141" s="175">
        <v>0.62</v>
      </c>
      <c r="Q141" s="178">
        <v>0.54</v>
      </c>
    </row>
    <row r="142" spans="1:17" x14ac:dyDescent="0.3">
      <c r="A142" s="111" t="s">
        <v>303</v>
      </c>
      <c r="B142" s="175">
        <f t="shared" si="4"/>
        <v>19</v>
      </c>
      <c r="C142" s="175">
        <v>3.11</v>
      </c>
      <c r="D142" s="175">
        <v>6.05</v>
      </c>
      <c r="E142" s="175">
        <v>7.77</v>
      </c>
      <c r="F142" s="175">
        <v>0.34</v>
      </c>
      <c r="G142" s="175">
        <v>1.57</v>
      </c>
      <c r="H142" s="175">
        <v>0.06</v>
      </c>
      <c r="I142" s="177">
        <v>0.1</v>
      </c>
      <c r="J142" s="175">
        <f t="shared" si="5"/>
        <v>231.07</v>
      </c>
      <c r="K142" s="175">
        <v>42.14</v>
      </c>
      <c r="L142" s="175">
        <v>72.58</v>
      </c>
      <c r="M142" s="175">
        <v>90.95</v>
      </c>
      <c r="N142" s="175">
        <v>4.13</v>
      </c>
      <c r="O142" s="175">
        <v>19.260000000000002</v>
      </c>
      <c r="P142" s="175">
        <v>0.78</v>
      </c>
      <c r="Q142" s="178">
        <v>1.23</v>
      </c>
    </row>
    <row r="143" spans="1:17" x14ac:dyDescent="0.3">
      <c r="A143" s="111" t="s">
        <v>304</v>
      </c>
      <c r="B143" s="175">
        <f t="shared" si="4"/>
        <v>18.130000000000003</v>
      </c>
      <c r="C143" s="175">
        <v>3.15</v>
      </c>
      <c r="D143" s="175">
        <v>6.8</v>
      </c>
      <c r="E143" s="175">
        <v>6.15</v>
      </c>
      <c r="F143" s="175">
        <v>0.34</v>
      </c>
      <c r="G143" s="175">
        <v>1.54</v>
      </c>
      <c r="H143" s="175">
        <v>0.05</v>
      </c>
      <c r="I143" s="177">
        <v>0.1</v>
      </c>
      <c r="J143" s="175">
        <f t="shared" si="5"/>
        <v>244.34</v>
      </c>
      <c r="K143" s="175">
        <v>46.99</v>
      </c>
      <c r="L143" s="175">
        <v>81.61</v>
      </c>
      <c r="M143" s="175">
        <v>90.61</v>
      </c>
      <c r="N143" s="175">
        <v>4.13</v>
      </c>
      <c r="O143" s="175">
        <v>19.02</v>
      </c>
      <c r="P143" s="175">
        <v>0.8</v>
      </c>
      <c r="Q143" s="178">
        <v>1.18</v>
      </c>
    </row>
    <row r="144" spans="1:17" x14ac:dyDescent="0.3">
      <c r="A144" s="111" t="s">
        <v>305</v>
      </c>
      <c r="B144" s="175">
        <f t="shared" si="4"/>
        <v>15.629999999999999</v>
      </c>
      <c r="C144" s="175">
        <v>2.85</v>
      </c>
      <c r="D144" s="175">
        <v>6.02</v>
      </c>
      <c r="E144" s="175">
        <v>4.9400000000000004</v>
      </c>
      <c r="F144" s="175">
        <v>0.34</v>
      </c>
      <c r="G144" s="175">
        <v>1.39</v>
      </c>
      <c r="H144" s="175">
        <v>0.04</v>
      </c>
      <c r="I144" s="177">
        <v>0.05</v>
      </c>
      <c r="J144" s="175">
        <f t="shared" si="5"/>
        <v>229.01999999999998</v>
      </c>
      <c r="K144" s="175">
        <v>44.32</v>
      </c>
      <c r="L144" s="175">
        <v>72.22</v>
      </c>
      <c r="M144" s="175">
        <v>90.46</v>
      </c>
      <c r="N144" s="175">
        <v>4.13</v>
      </c>
      <c r="O144" s="175">
        <v>16.57</v>
      </c>
      <c r="P144" s="175">
        <v>0.78</v>
      </c>
      <c r="Q144" s="178">
        <v>0.54</v>
      </c>
    </row>
    <row r="145" spans="1:17" x14ac:dyDescent="0.3">
      <c r="A145" s="111" t="s">
        <v>306</v>
      </c>
      <c r="B145" s="175">
        <f t="shared" si="4"/>
        <v>15.999999999999998</v>
      </c>
      <c r="C145" s="175">
        <v>3.02</v>
      </c>
      <c r="D145" s="175">
        <v>6.57</v>
      </c>
      <c r="E145" s="175">
        <v>4.53</v>
      </c>
      <c r="F145" s="175">
        <v>0.35</v>
      </c>
      <c r="G145" s="175">
        <v>1.45</v>
      </c>
      <c r="H145" s="175">
        <v>0.04</v>
      </c>
      <c r="I145" s="177">
        <v>0.04</v>
      </c>
      <c r="J145" s="175">
        <f t="shared" si="5"/>
        <v>232.74999999999997</v>
      </c>
      <c r="K145" s="175">
        <v>47.51</v>
      </c>
      <c r="L145" s="175">
        <v>78.88</v>
      </c>
      <c r="M145" s="175">
        <v>83.97</v>
      </c>
      <c r="N145" s="175">
        <v>4.17</v>
      </c>
      <c r="O145" s="175">
        <v>16.940000000000001</v>
      </c>
      <c r="P145" s="175">
        <v>0.76</v>
      </c>
      <c r="Q145" s="178">
        <v>0.52</v>
      </c>
    </row>
    <row r="146" spans="1:17" x14ac:dyDescent="0.3">
      <c r="A146" s="111" t="s">
        <v>307</v>
      </c>
      <c r="B146" s="175">
        <f t="shared" si="4"/>
        <v>15.94</v>
      </c>
      <c r="C146" s="175">
        <v>2.72</v>
      </c>
      <c r="D146" s="175">
        <v>6.45</v>
      </c>
      <c r="E146" s="175">
        <v>4.78</v>
      </c>
      <c r="F146" s="175">
        <v>0.35</v>
      </c>
      <c r="G146" s="175">
        <v>1.54</v>
      </c>
      <c r="H146" s="175">
        <v>0.04</v>
      </c>
      <c r="I146" s="177">
        <v>0.06</v>
      </c>
      <c r="J146" s="175">
        <f t="shared" si="5"/>
        <v>240.13</v>
      </c>
      <c r="K146" s="175">
        <v>44.98</v>
      </c>
      <c r="L146" s="175">
        <v>77.430000000000007</v>
      </c>
      <c r="M146" s="175">
        <v>93.12</v>
      </c>
      <c r="N146" s="175">
        <v>4.17</v>
      </c>
      <c r="O146" s="175">
        <v>18.97</v>
      </c>
      <c r="P146" s="175">
        <v>0.71</v>
      </c>
      <c r="Q146" s="178">
        <v>0.75</v>
      </c>
    </row>
    <row r="147" spans="1:17" x14ac:dyDescent="0.3">
      <c r="A147" s="111" t="s">
        <v>308</v>
      </c>
      <c r="B147" s="175">
        <f t="shared" si="4"/>
        <v>15.86</v>
      </c>
      <c r="C147" s="175">
        <v>2.86</v>
      </c>
      <c r="D147" s="175">
        <v>6.11</v>
      </c>
      <c r="E147" s="175">
        <v>5.17</v>
      </c>
      <c r="F147" s="175">
        <v>0.35</v>
      </c>
      <c r="G147" s="175">
        <v>1.28</v>
      </c>
      <c r="H147" s="175">
        <v>0.06</v>
      </c>
      <c r="I147" s="177">
        <v>0.03</v>
      </c>
      <c r="J147" s="175">
        <f t="shared" si="5"/>
        <v>231.81999999999996</v>
      </c>
      <c r="K147" s="175">
        <v>44.44</v>
      </c>
      <c r="L147" s="175">
        <v>73.37</v>
      </c>
      <c r="M147" s="175">
        <v>92.44</v>
      </c>
      <c r="N147" s="175">
        <v>4.17</v>
      </c>
      <c r="O147" s="175">
        <v>16.2</v>
      </c>
      <c r="P147" s="175">
        <v>0.79</v>
      </c>
      <c r="Q147" s="178">
        <v>0.41</v>
      </c>
    </row>
    <row r="148" spans="1:17" x14ac:dyDescent="0.3">
      <c r="A148" s="111" t="s">
        <v>309</v>
      </c>
      <c r="B148" s="175">
        <f t="shared" si="4"/>
        <v>17.649999999999999</v>
      </c>
      <c r="C148" s="175">
        <v>3.11</v>
      </c>
      <c r="D148" s="175">
        <v>6.11</v>
      </c>
      <c r="E148" s="175">
        <v>6.88</v>
      </c>
      <c r="F148" s="175">
        <v>0.41</v>
      </c>
      <c r="G148" s="175">
        <v>1</v>
      </c>
      <c r="H148" s="175">
        <v>0.08</v>
      </c>
      <c r="I148" s="177">
        <v>0.06</v>
      </c>
      <c r="J148" s="175">
        <f t="shared" si="5"/>
        <v>231.96</v>
      </c>
      <c r="K148" s="175">
        <v>42.86</v>
      </c>
      <c r="L148" s="175">
        <v>73.38</v>
      </c>
      <c r="M148" s="175">
        <v>95.36</v>
      </c>
      <c r="N148" s="175">
        <v>4.87</v>
      </c>
      <c r="O148" s="175">
        <v>13.9</v>
      </c>
      <c r="P148" s="175">
        <v>0.83</v>
      </c>
      <c r="Q148" s="178">
        <v>0.76</v>
      </c>
    </row>
    <row r="149" spans="1:17" x14ac:dyDescent="0.3">
      <c r="A149" s="111" t="s">
        <v>310</v>
      </c>
      <c r="B149" s="175">
        <f t="shared" si="4"/>
        <v>21.419999999999998</v>
      </c>
      <c r="C149" s="175">
        <v>4.2300000000000004</v>
      </c>
      <c r="D149" s="175">
        <v>6.91</v>
      </c>
      <c r="E149" s="175">
        <v>8.65</v>
      </c>
      <c r="F149" s="175">
        <v>0.41</v>
      </c>
      <c r="G149" s="175">
        <v>1.07</v>
      </c>
      <c r="H149" s="175">
        <v>0.09</v>
      </c>
      <c r="I149" s="177">
        <v>0.06</v>
      </c>
      <c r="J149" s="175">
        <f t="shared" si="5"/>
        <v>239.42999999999998</v>
      </c>
      <c r="K149" s="175">
        <v>43.28</v>
      </c>
      <c r="L149" s="175">
        <v>82.94</v>
      </c>
      <c r="M149" s="175">
        <v>92.79</v>
      </c>
      <c r="N149" s="175">
        <v>4.87</v>
      </c>
      <c r="O149" s="175">
        <v>13.95</v>
      </c>
      <c r="P149" s="175">
        <v>0.87</v>
      </c>
      <c r="Q149" s="178">
        <v>0.73</v>
      </c>
    </row>
    <row r="150" spans="1:17" x14ac:dyDescent="0.3">
      <c r="A150" s="111" t="s">
        <v>311</v>
      </c>
      <c r="B150" s="175">
        <f t="shared" si="4"/>
        <v>22.5</v>
      </c>
      <c r="C150" s="175">
        <v>4.43</v>
      </c>
      <c r="D150" s="175">
        <v>6.51</v>
      </c>
      <c r="E150" s="175">
        <v>9.82</v>
      </c>
      <c r="F150" s="175">
        <v>0.41</v>
      </c>
      <c r="G150" s="175">
        <v>1.21</v>
      </c>
      <c r="H150" s="175">
        <v>0.1</v>
      </c>
      <c r="I150" s="177">
        <v>0.02</v>
      </c>
      <c r="J150" s="175">
        <f t="shared" si="5"/>
        <v>232.96</v>
      </c>
      <c r="K150" s="175">
        <v>41.96</v>
      </c>
      <c r="L150" s="175">
        <v>78.150000000000006</v>
      </c>
      <c r="M150" s="175">
        <v>92.9</v>
      </c>
      <c r="N150" s="175">
        <v>4.87</v>
      </c>
      <c r="O150" s="175">
        <v>13.91</v>
      </c>
      <c r="P150" s="175">
        <v>0.98</v>
      </c>
      <c r="Q150" s="178">
        <v>0.19</v>
      </c>
    </row>
    <row r="151" spans="1:17" x14ac:dyDescent="0.3">
      <c r="A151" s="111" t="s">
        <v>312</v>
      </c>
      <c r="B151" s="175">
        <f t="shared" si="4"/>
        <v>22.99</v>
      </c>
      <c r="C151" s="175">
        <v>4.5199999999999996</v>
      </c>
      <c r="D151" s="175">
        <v>6.63</v>
      </c>
      <c r="E151" s="175">
        <v>10.07</v>
      </c>
      <c r="F151" s="175">
        <v>0.4</v>
      </c>
      <c r="G151" s="175">
        <v>1.23</v>
      </c>
      <c r="H151" s="175">
        <v>0.11</v>
      </c>
      <c r="I151" s="177">
        <v>0.03</v>
      </c>
      <c r="J151" s="175">
        <f t="shared" si="5"/>
        <v>239.98000000000002</v>
      </c>
      <c r="K151" s="175">
        <v>48.22</v>
      </c>
      <c r="L151" s="175">
        <v>79.61</v>
      </c>
      <c r="M151" s="175">
        <v>92.72</v>
      </c>
      <c r="N151" s="175">
        <v>4.8</v>
      </c>
      <c r="O151" s="175">
        <v>13.41</v>
      </c>
      <c r="P151" s="175">
        <v>0.91</v>
      </c>
      <c r="Q151" s="178">
        <v>0.31</v>
      </c>
    </row>
    <row r="152" spans="1:17" x14ac:dyDescent="0.3">
      <c r="A152" s="111" t="s">
        <v>313</v>
      </c>
      <c r="B152" s="175">
        <f t="shared" si="4"/>
        <v>20.38</v>
      </c>
      <c r="C152" s="175">
        <v>3.52</v>
      </c>
      <c r="D152" s="175">
        <v>5.67</v>
      </c>
      <c r="E152" s="175">
        <v>9.58</v>
      </c>
      <c r="F152" s="175">
        <v>0.4</v>
      </c>
      <c r="G152" s="175">
        <v>1.1000000000000001</v>
      </c>
      <c r="H152" s="175">
        <v>0.09</v>
      </c>
      <c r="I152" s="177">
        <v>0.02</v>
      </c>
      <c r="J152" s="175">
        <f t="shared" si="5"/>
        <v>221.94</v>
      </c>
      <c r="K152" s="175">
        <v>40.06</v>
      </c>
      <c r="L152" s="175">
        <v>68</v>
      </c>
      <c r="M152" s="175">
        <v>95.14</v>
      </c>
      <c r="N152" s="175">
        <v>4.8</v>
      </c>
      <c r="O152" s="175">
        <v>12.79</v>
      </c>
      <c r="P152" s="175">
        <v>0.9</v>
      </c>
      <c r="Q152" s="178">
        <v>0.25</v>
      </c>
    </row>
    <row r="153" spans="1:17" x14ac:dyDescent="0.3">
      <c r="A153" s="111" t="s">
        <v>314</v>
      </c>
      <c r="B153" s="175">
        <f t="shared" si="4"/>
        <v>21.669999999999998</v>
      </c>
      <c r="C153" s="175">
        <v>3.67</v>
      </c>
      <c r="D153" s="175">
        <v>6.64</v>
      </c>
      <c r="E153" s="175">
        <v>9.68</v>
      </c>
      <c r="F153" s="175">
        <v>0.4</v>
      </c>
      <c r="G153" s="175">
        <v>1.1299999999999999</v>
      </c>
      <c r="H153" s="175">
        <v>0.1</v>
      </c>
      <c r="I153" s="177">
        <v>0.05</v>
      </c>
      <c r="J153" s="175">
        <f t="shared" si="5"/>
        <v>237.68000000000004</v>
      </c>
      <c r="K153" s="175">
        <v>41.24</v>
      </c>
      <c r="L153" s="175">
        <v>79.72</v>
      </c>
      <c r="M153" s="175">
        <v>97.94</v>
      </c>
      <c r="N153" s="175">
        <v>4.8</v>
      </c>
      <c r="O153" s="175">
        <v>12.37</v>
      </c>
      <c r="P153" s="175">
        <v>1.02</v>
      </c>
      <c r="Q153" s="178">
        <v>0.59</v>
      </c>
    </row>
    <row r="154" spans="1:17" x14ac:dyDescent="0.3">
      <c r="A154" s="111" t="s">
        <v>315</v>
      </c>
      <c r="B154" s="175">
        <f t="shared" si="4"/>
        <v>17.34</v>
      </c>
      <c r="C154" s="175">
        <v>2.61</v>
      </c>
      <c r="D154" s="175">
        <v>6.16</v>
      </c>
      <c r="E154" s="175">
        <v>7.1</v>
      </c>
      <c r="F154" s="175">
        <v>0.36</v>
      </c>
      <c r="G154" s="175">
        <v>1.07</v>
      </c>
      <c r="H154" s="175">
        <v>0.05</v>
      </c>
      <c r="I154" s="177">
        <v>-0.01</v>
      </c>
      <c r="J154" s="175">
        <f t="shared" si="5"/>
        <v>233.44000000000003</v>
      </c>
      <c r="K154" s="175">
        <v>44.04</v>
      </c>
      <c r="L154" s="175">
        <v>73.98</v>
      </c>
      <c r="M154" s="175">
        <v>97.65</v>
      </c>
      <c r="N154" s="175">
        <v>4.33</v>
      </c>
      <c r="O154" s="175">
        <v>12.78</v>
      </c>
      <c r="P154" s="175">
        <v>0.75</v>
      </c>
      <c r="Q154" s="178">
        <v>-0.09</v>
      </c>
    </row>
    <row r="155" spans="1:17" x14ac:dyDescent="0.3">
      <c r="A155" s="111" t="s">
        <v>316</v>
      </c>
      <c r="B155" s="175">
        <f t="shared" si="4"/>
        <v>17.95</v>
      </c>
      <c r="C155" s="175">
        <v>3.01</v>
      </c>
      <c r="D155" s="175">
        <v>6.87</v>
      </c>
      <c r="E155" s="175">
        <v>6.55</v>
      </c>
      <c r="F155" s="175">
        <v>0.36</v>
      </c>
      <c r="G155" s="175">
        <v>1.0900000000000001</v>
      </c>
      <c r="H155" s="175">
        <v>0.05</v>
      </c>
      <c r="I155" s="177">
        <v>0.02</v>
      </c>
      <c r="J155" s="175">
        <f t="shared" si="5"/>
        <v>240.28</v>
      </c>
      <c r="K155" s="175">
        <v>44.8</v>
      </c>
      <c r="L155" s="175">
        <v>82.4</v>
      </c>
      <c r="M155" s="175">
        <v>94.55</v>
      </c>
      <c r="N155" s="175">
        <v>4.33</v>
      </c>
      <c r="O155" s="175">
        <v>13.07</v>
      </c>
      <c r="P155" s="175">
        <v>0.84</v>
      </c>
      <c r="Q155" s="178">
        <v>0.28999999999999998</v>
      </c>
    </row>
    <row r="156" spans="1:17" x14ac:dyDescent="0.3">
      <c r="A156" s="111" t="s">
        <v>317</v>
      </c>
      <c r="B156" s="175">
        <f t="shared" si="4"/>
        <v>15.819999999999999</v>
      </c>
      <c r="C156" s="175">
        <v>2.59</v>
      </c>
      <c r="D156" s="175">
        <v>6.13</v>
      </c>
      <c r="E156" s="175">
        <v>5.42</v>
      </c>
      <c r="F156" s="175">
        <v>0.36</v>
      </c>
      <c r="G156" s="175">
        <v>1.21</v>
      </c>
      <c r="H156" s="175">
        <v>0.05</v>
      </c>
      <c r="I156" s="177">
        <v>0.06</v>
      </c>
      <c r="J156" s="175">
        <f t="shared" si="5"/>
        <v>229.73999999999998</v>
      </c>
      <c r="K156" s="175">
        <v>40.159999999999997</v>
      </c>
      <c r="L156" s="175">
        <v>73.510000000000005</v>
      </c>
      <c r="M156" s="175">
        <v>95.72</v>
      </c>
      <c r="N156" s="175">
        <v>4.33</v>
      </c>
      <c r="O156" s="175">
        <v>14.38</v>
      </c>
      <c r="P156" s="175">
        <v>0.92</v>
      </c>
      <c r="Q156" s="178">
        <v>0.72</v>
      </c>
    </row>
    <row r="157" spans="1:17" x14ac:dyDescent="0.3">
      <c r="A157" s="111" t="s">
        <v>318</v>
      </c>
      <c r="B157" s="175">
        <f t="shared" si="4"/>
        <v>16.119999999999997</v>
      </c>
      <c r="C157" s="175">
        <v>2.84</v>
      </c>
      <c r="D157" s="175">
        <v>6.43</v>
      </c>
      <c r="E157" s="175">
        <v>5</v>
      </c>
      <c r="F157" s="175">
        <v>0.36</v>
      </c>
      <c r="G157" s="175">
        <v>1.36</v>
      </c>
      <c r="H157" s="175">
        <v>0.06</v>
      </c>
      <c r="I157" s="177">
        <v>7.0000000000000007E-2</v>
      </c>
      <c r="J157" s="175">
        <f t="shared" si="5"/>
        <v>236.24000000000004</v>
      </c>
      <c r="K157" s="175">
        <v>43.9</v>
      </c>
      <c r="L157" s="175">
        <v>77.180000000000007</v>
      </c>
      <c r="M157" s="175">
        <v>93.01</v>
      </c>
      <c r="N157" s="175">
        <v>4.37</v>
      </c>
      <c r="O157" s="175">
        <v>15.91</v>
      </c>
      <c r="P157" s="175">
        <v>1.06</v>
      </c>
      <c r="Q157" s="178">
        <v>0.81</v>
      </c>
    </row>
    <row r="158" spans="1:17" x14ac:dyDescent="0.3">
      <c r="A158" s="111" t="s">
        <v>319</v>
      </c>
      <c r="B158" s="175">
        <f t="shared" si="4"/>
        <v>16.159999999999997</v>
      </c>
      <c r="C158" s="175">
        <v>2.79</v>
      </c>
      <c r="D158" s="175">
        <v>6.75</v>
      </c>
      <c r="E158" s="175">
        <v>4.8899999999999997</v>
      </c>
      <c r="F158" s="175">
        <v>0.36</v>
      </c>
      <c r="G158" s="175">
        <v>1.22</v>
      </c>
      <c r="H158" s="175">
        <v>0.06</v>
      </c>
      <c r="I158" s="177">
        <v>0.09</v>
      </c>
      <c r="J158" s="175">
        <f t="shared" si="5"/>
        <v>240.04</v>
      </c>
      <c r="K158" s="175">
        <v>45.27</v>
      </c>
      <c r="L158" s="175">
        <v>80.95</v>
      </c>
      <c r="M158" s="175">
        <v>92.49</v>
      </c>
      <c r="N158" s="175">
        <v>4.37</v>
      </c>
      <c r="O158" s="175">
        <v>14.87</v>
      </c>
      <c r="P158" s="175">
        <v>0.99</v>
      </c>
      <c r="Q158" s="178">
        <v>1.1000000000000001</v>
      </c>
    </row>
    <row r="159" spans="1:17" x14ac:dyDescent="0.3">
      <c r="A159" s="111" t="s">
        <v>320</v>
      </c>
      <c r="B159" s="175">
        <f t="shared" si="4"/>
        <v>16.47</v>
      </c>
      <c r="C159" s="175">
        <v>2.93</v>
      </c>
      <c r="D159" s="175">
        <v>6.35</v>
      </c>
      <c r="E159" s="175">
        <v>5.43</v>
      </c>
      <c r="F159" s="175">
        <v>0.36</v>
      </c>
      <c r="G159" s="175">
        <v>1.27</v>
      </c>
      <c r="H159" s="175">
        <v>0.06</v>
      </c>
      <c r="I159" s="177">
        <v>7.0000000000000007E-2</v>
      </c>
      <c r="J159" s="175">
        <f t="shared" si="5"/>
        <v>229.94</v>
      </c>
      <c r="K159" s="175">
        <v>40.85</v>
      </c>
      <c r="L159" s="175">
        <v>76.23</v>
      </c>
      <c r="M159" s="175">
        <v>90.53</v>
      </c>
      <c r="N159" s="175">
        <v>4.37</v>
      </c>
      <c r="O159" s="175">
        <v>16.23</v>
      </c>
      <c r="P159" s="175">
        <v>0.88</v>
      </c>
      <c r="Q159" s="178">
        <v>0.85</v>
      </c>
    </row>
    <row r="160" spans="1:17" x14ac:dyDescent="0.3">
      <c r="A160" s="111" t="s">
        <v>321</v>
      </c>
      <c r="B160" s="175">
        <f t="shared" si="4"/>
        <v>18.82</v>
      </c>
      <c r="C160" s="175">
        <v>3.64</v>
      </c>
      <c r="D160" s="175">
        <v>6.28</v>
      </c>
      <c r="E160" s="175">
        <v>7.27</v>
      </c>
      <c r="F160" s="175">
        <v>0.43</v>
      </c>
      <c r="G160" s="175">
        <v>1.1000000000000001</v>
      </c>
      <c r="H160" s="175">
        <v>7.0000000000000007E-2</v>
      </c>
      <c r="I160" s="177">
        <v>0.03</v>
      </c>
      <c r="J160" s="175">
        <f t="shared" si="5"/>
        <v>232.98999999999998</v>
      </c>
      <c r="K160" s="175">
        <v>43.02</v>
      </c>
      <c r="L160" s="175">
        <v>75.319999999999993</v>
      </c>
      <c r="M160" s="175">
        <v>93.31</v>
      </c>
      <c r="N160" s="175">
        <v>5.12</v>
      </c>
      <c r="O160" s="175">
        <v>15.11</v>
      </c>
      <c r="P160" s="175">
        <v>0.76</v>
      </c>
      <c r="Q160" s="178">
        <v>0.35</v>
      </c>
    </row>
    <row r="161" spans="1:17" x14ac:dyDescent="0.3">
      <c r="A161" s="111" t="s">
        <v>322</v>
      </c>
      <c r="B161" s="175">
        <f t="shared" si="4"/>
        <v>20.75</v>
      </c>
      <c r="C161" s="175">
        <v>4.17</v>
      </c>
      <c r="D161" s="175">
        <v>6.04</v>
      </c>
      <c r="E161" s="175">
        <v>8.89</v>
      </c>
      <c r="F161" s="175">
        <v>0.43</v>
      </c>
      <c r="G161" s="175">
        <v>1.1100000000000001</v>
      </c>
      <c r="H161" s="175">
        <v>0.08</v>
      </c>
      <c r="I161" s="177">
        <v>0.03</v>
      </c>
      <c r="J161" s="175">
        <f t="shared" si="5"/>
        <v>228.12</v>
      </c>
      <c r="K161" s="175">
        <v>42.7</v>
      </c>
      <c r="L161" s="175">
        <v>72.44</v>
      </c>
      <c r="M161" s="175">
        <v>92.24</v>
      </c>
      <c r="N161" s="175">
        <v>5.12</v>
      </c>
      <c r="O161" s="175">
        <v>14.47</v>
      </c>
      <c r="P161" s="175">
        <v>0.79</v>
      </c>
      <c r="Q161" s="178">
        <v>0.36</v>
      </c>
    </row>
    <row r="162" spans="1:17" x14ac:dyDescent="0.3">
      <c r="A162" s="111" t="s">
        <v>323</v>
      </c>
      <c r="B162" s="175">
        <f t="shared" si="4"/>
        <v>22.99</v>
      </c>
      <c r="C162" s="175">
        <v>4.66</v>
      </c>
      <c r="D162" s="175">
        <v>6.36</v>
      </c>
      <c r="E162" s="175">
        <v>10.32</v>
      </c>
      <c r="F162" s="175">
        <v>0.43</v>
      </c>
      <c r="G162" s="175">
        <v>1.1399999999999999</v>
      </c>
      <c r="H162" s="175">
        <v>0.09</v>
      </c>
      <c r="I162" s="177">
        <v>-0.01</v>
      </c>
      <c r="J162" s="175">
        <f t="shared" si="5"/>
        <v>230.32000000000002</v>
      </c>
      <c r="K162" s="175">
        <v>42.71</v>
      </c>
      <c r="L162" s="175">
        <v>76.37</v>
      </c>
      <c r="M162" s="175">
        <v>92.31</v>
      </c>
      <c r="N162" s="175">
        <v>5.12</v>
      </c>
      <c r="O162" s="175">
        <v>13.06</v>
      </c>
      <c r="P162" s="175">
        <v>0.9</v>
      </c>
      <c r="Q162" s="178">
        <v>-0.15</v>
      </c>
    </row>
    <row r="163" spans="1:17" x14ac:dyDescent="0.3">
      <c r="A163" s="111" t="s">
        <v>324</v>
      </c>
      <c r="B163" s="175">
        <f t="shared" si="4"/>
        <v>22.599999999999994</v>
      </c>
      <c r="C163" s="175">
        <v>3.81</v>
      </c>
      <c r="D163" s="175">
        <v>6.3</v>
      </c>
      <c r="E163" s="175">
        <v>10.64</v>
      </c>
      <c r="F163" s="175">
        <v>0.49</v>
      </c>
      <c r="G163" s="175">
        <v>1.1499999999999999</v>
      </c>
      <c r="H163" s="175">
        <v>0.13</v>
      </c>
      <c r="I163" s="177">
        <v>0.08</v>
      </c>
      <c r="J163" s="175">
        <f t="shared" si="5"/>
        <v>231.79999999999998</v>
      </c>
      <c r="K163" s="175">
        <v>38.979999999999997</v>
      </c>
      <c r="L163" s="175">
        <v>75.59</v>
      </c>
      <c r="M163" s="175">
        <v>96.75</v>
      </c>
      <c r="N163" s="175">
        <v>5.93</v>
      </c>
      <c r="O163" s="175">
        <v>12.42</v>
      </c>
      <c r="P163" s="175">
        <v>1.17</v>
      </c>
      <c r="Q163" s="178">
        <v>0.96</v>
      </c>
    </row>
    <row r="164" spans="1:17" x14ac:dyDescent="0.3">
      <c r="A164" s="111" t="s">
        <v>325</v>
      </c>
      <c r="B164" s="175">
        <f t="shared" si="4"/>
        <v>21.369999999999997</v>
      </c>
      <c r="C164" s="175">
        <v>3.42</v>
      </c>
      <c r="D164" s="175">
        <v>6.12</v>
      </c>
      <c r="E164" s="175">
        <v>10.039999999999999</v>
      </c>
      <c r="F164" s="175">
        <v>0.49</v>
      </c>
      <c r="G164" s="175">
        <v>1.1200000000000001</v>
      </c>
      <c r="H164" s="175">
        <v>0.11</v>
      </c>
      <c r="I164" s="177">
        <v>7.0000000000000007E-2</v>
      </c>
      <c r="J164" s="175">
        <f t="shared" si="5"/>
        <v>228.82000000000002</v>
      </c>
      <c r="K164" s="175">
        <v>37.14</v>
      </c>
      <c r="L164" s="175">
        <v>73.47</v>
      </c>
      <c r="M164" s="175">
        <v>97.23</v>
      </c>
      <c r="N164" s="175">
        <v>5.93</v>
      </c>
      <c r="O164" s="175">
        <v>13.04</v>
      </c>
      <c r="P164" s="175">
        <v>1.18</v>
      </c>
      <c r="Q164" s="178">
        <v>0.83</v>
      </c>
    </row>
    <row r="165" spans="1:17" x14ac:dyDescent="0.3">
      <c r="A165" s="111" t="s">
        <v>326</v>
      </c>
      <c r="B165" s="175">
        <f t="shared" si="4"/>
        <v>21.89</v>
      </c>
      <c r="C165" s="175">
        <v>3.62</v>
      </c>
      <c r="D165" s="175">
        <v>6.4</v>
      </c>
      <c r="E165" s="175">
        <v>10.19</v>
      </c>
      <c r="F165" s="175">
        <v>0.49</v>
      </c>
      <c r="G165" s="175">
        <v>1.01</v>
      </c>
      <c r="H165" s="175">
        <v>0.12</v>
      </c>
      <c r="I165" s="177">
        <v>0.06</v>
      </c>
      <c r="J165" s="175">
        <f t="shared" si="5"/>
        <v>232.71000000000004</v>
      </c>
      <c r="K165" s="175">
        <v>38.85</v>
      </c>
      <c r="L165" s="175">
        <v>76.760000000000005</v>
      </c>
      <c r="M165" s="175">
        <v>98.17</v>
      </c>
      <c r="N165" s="175">
        <v>5.93</v>
      </c>
      <c r="O165" s="175">
        <v>11.09</v>
      </c>
      <c r="P165" s="175">
        <v>1.21</v>
      </c>
      <c r="Q165" s="178">
        <v>0.7</v>
      </c>
    </row>
    <row r="166" spans="1:17" x14ac:dyDescent="0.3">
      <c r="A166" s="111" t="s">
        <v>327</v>
      </c>
      <c r="B166" s="175">
        <f t="shared" si="4"/>
        <v>20.169999999999998</v>
      </c>
      <c r="C166" s="175">
        <v>3.6</v>
      </c>
      <c r="D166" s="175">
        <v>6.82</v>
      </c>
      <c r="E166" s="175">
        <v>8.31</v>
      </c>
      <c r="F166" s="175">
        <v>0.48</v>
      </c>
      <c r="G166" s="175">
        <v>0.8</v>
      </c>
      <c r="H166" s="175">
        <v>0.08</v>
      </c>
      <c r="I166" s="177">
        <v>0.08</v>
      </c>
      <c r="J166" s="175">
        <f t="shared" si="5"/>
        <v>241.39</v>
      </c>
      <c r="K166" s="175">
        <v>46.81</v>
      </c>
      <c r="L166" s="175">
        <v>81.88</v>
      </c>
      <c r="M166" s="175">
        <v>95.4</v>
      </c>
      <c r="N166" s="175">
        <v>5.79</v>
      </c>
      <c r="O166" s="175">
        <v>9.48</v>
      </c>
      <c r="P166" s="175">
        <v>1.1100000000000001</v>
      </c>
      <c r="Q166" s="178">
        <v>0.92</v>
      </c>
    </row>
    <row r="167" spans="1:17" x14ac:dyDescent="0.3">
      <c r="A167" s="111" t="s">
        <v>328</v>
      </c>
      <c r="B167" s="175">
        <f t="shared" si="4"/>
        <v>16.27</v>
      </c>
      <c r="C167" s="175">
        <v>2.57</v>
      </c>
      <c r="D167" s="175">
        <v>5.89</v>
      </c>
      <c r="E167" s="175">
        <v>6.17</v>
      </c>
      <c r="F167" s="175">
        <v>0.48</v>
      </c>
      <c r="G167" s="175">
        <v>0.99</v>
      </c>
      <c r="H167" s="175">
        <v>0.05</v>
      </c>
      <c r="I167" s="177">
        <v>0.12</v>
      </c>
      <c r="J167" s="175">
        <f t="shared" si="5"/>
        <v>223.71</v>
      </c>
      <c r="K167" s="175">
        <v>38.93</v>
      </c>
      <c r="L167" s="175">
        <v>70.72</v>
      </c>
      <c r="M167" s="175">
        <v>94.02</v>
      </c>
      <c r="N167" s="175">
        <v>5.79</v>
      </c>
      <c r="O167" s="175">
        <v>11.97</v>
      </c>
      <c r="P167" s="175">
        <v>0.84</v>
      </c>
      <c r="Q167" s="178">
        <v>1.44</v>
      </c>
    </row>
    <row r="168" spans="1:17" x14ac:dyDescent="0.3">
      <c r="A168" s="111" t="s">
        <v>329</v>
      </c>
      <c r="B168" s="175">
        <f t="shared" si="4"/>
        <v>15.5</v>
      </c>
      <c r="C168" s="175">
        <v>2.62</v>
      </c>
      <c r="D168" s="175">
        <v>5.89</v>
      </c>
      <c r="E168" s="175">
        <v>5.37</v>
      </c>
      <c r="F168" s="175">
        <v>0.48</v>
      </c>
      <c r="G168" s="175">
        <v>0.98</v>
      </c>
      <c r="H168" s="175">
        <v>0.05</v>
      </c>
      <c r="I168" s="177">
        <v>0.11</v>
      </c>
      <c r="J168" s="175">
        <f t="shared" si="5"/>
        <v>223.73000000000002</v>
      </c>
      <c r="K168" s="175">
        <v>39.92</v>
      </c>
      <c r="L168" s="175">
        <v>70.66</v>
      </c>
      <c r="M168" s="175">
        <v>93.35</v>
      </c>
      <c r="N168" s="175">
        <v>5.79</v>
      </c>
      <c r="O168" s="175">
        <v>11.71</v>
      </c>
      <c r="P168" s="175">
        <v>0.99</v>
      </c>
      <c r="Q168" s="178">
        <v>1.31</v>
      </c>
    </row>
    <row r="169" spans="1:17" x14ac:dyDescent="0.3">
      <c r="A169" s="111" t="s">
        <v>330</v>
      </c>
      <c r="B169" s="175">
        <f t="shared" si="4"/>
        <v>15.280000000000001</v>
      </c>
      <c r="C169" s="175">
        <v>2.61</v>
      </c>
      <c r="D169" s="175">
        <v>5.88</v>
      </c>
      <c r="E169" s="175">
        <v>5.22</v>
      </c>
      <c r="F169" s="175">
        <v>0.5</v>
      </c>
      <c r="G169" s="175">
        <v>0.9</v>
      </c>
      <c r="H169" s="175">
        <v>0.05</v>
      </c>
      <c r="I169" s="177">
        <v>0.12</v>
      </c>
      <c r="J169" s="175">
        <f t="shared" si="5"/>
        <v>223.55999999999997</v>
      </c>
      <c r="K169" s="175">
        <v>39.9</v>
      </c>
      <c r="L169" s="175">
        <v>70.52</v>
      </c>
      <c r="M169" s="175">
        <v>94.09</v>
      </c>
      <c r="N169" s="175">
        <v>6.05</v>
      </c>
      <c r="O169" s="175">
        <v>10.63</v>
      </c>
      <c r="P169" s="175">
        <v>0.98</v>
      </c>
      <c r="Q169" s="178">
        <v>1.39</v>
      </c>
    </row>
    <row r="170" spans="1:17" x14ac:dyDescent="0.3">
      <c r="A170" s="111" t="s">
        <v>331</v>
      </c>
      <c r="B170" s="175">
        <f t="shared" si="4"/>
        <v>15.25</v>
      </c>
      <c r="C170" s="175">
        <v>2.11</v>
      </c>
      <c r="D170" s="175">
        <v>6.26</v>
      </c>
      <c r="E170" s="175">
        <v>5.24</v>
      </c>
      <c r="F170" s="175">
        <v>0.5</v>
      </c>
      <c r="G170" s="175">
        <v>0.97</v>
      </c>
      <c r="H170" s="175">
        <v>0.06</v>
      </c>
      <c r="I170" s="177">
        <v>0.11</v>
      </c>
      <c r="J170" s="175">
        <f t="shared" si="5"/>
        <v>225.26000000000005</v>
      </c>
      <c r="K170" s="175">
        <v>34.51</v>
      </c>
      <c r="L170" s="175">
        <v>75.14</v>
      </c>
      <c r="M170" s="175">
        <v>95.47</v>
      </c>
      <c r="N170" s="175">
        <v>6.05</v>
      </c>
      <c r="O170" s="175">
        <v>11.86</v>
      </c>
      <c r="P170" s="175">
        <v>0.93</v>
      </c>
      <c r="Q170" s="178">
        <v>1.3</v>
      </c>
    </row>
    <row r="171" spans="1:17" x14ac:dyDescent="0.3">
      <c r="A171" s="111" t="s">
        <v>332</v>
      </c>
      <c r="B171" s="175">
        <f t="shared" si="4"/>
        <v>16.580000000000002</v>
      </c>
      <c r="C171" s="175">
        <v>2.82</v>
      </c>
      <c r="D171" s="175">
        <v>6.61</v>
      </c>
      <c r="E171" s="175">
        <v>5.62</v>
      </c>
      <c r="F171" s="175">
        <v>0.5</v>
      </c>
      <c r="G171" s="175">
        <v>0.87</v>
      </c>
      <c r="H171" s="175">
        <v>0.06</v>
      </c>
      <c r="I171" s="177">
        <v>0.1</v>
      </c>
      <c r="J171" s="175">
        <f t="shared" si="5"/>
        <v>230.54999999999998</v>
      </c>
      <c r="K171" s="175">
        <v>40.68</v>
      </c>
      <c r="L171" s="175">
        <v>79.33</v>
      </c>
      <c r="M171" s="175">
        <v>91.26</v>
      </c>
      <c r="N171" s="175">
        <v>6.05</v>
      </c>
      <c r="O171" s="175">
        <v>11.27</v>
      </c>
      <c r="P171" s="175">
        <v>0.82</v>
      </c>
      <c r="Q171" s="178">
        <v>1.1399999999999999</v>
      </c>
    </row>
    <row r="172" spans="1:17" x14ac:dyDescent="0.3">
      <c r="A172" s="111" t="s">
        <v>333</v>
      </c>
      <c r="B172" s="175">
        <f t="shared" si="4"/>
        <v>18.770000000000003</v>
      </c>
      <c r="C172" s="175">
        <v>3.3</v>
      </c>
      <c r="D172" s="175">
        <v>6.25</v>
      </c>
      <c r="E172" s="175">
        <v>7.54</v>
      </c>
      <c r="F172" s="175">
        <v>0.55000000000000004</v>
      </c>
      <c r="G172" s="175">
        <v>0.96</v>
      </c>
      <c r="H172" s="175">
        <v>0.12</v>
      </c>
      <c r="I172" s="177">
        <v>0.05</v>
      </c>
      <c r="J172" s="175">
        <f t="shared" si="5"/>
        <v>227.64000000000001</v>
      </c>
      <c r="K172" s="175">
        <v>38.33</v>
      </c>
      <c r="L172" s="175">
        <v>75</v>
      </c>
      <c r="M172" s="175">
        <v>92.65</v>
      </c>
      <c r="N172" s="175">
        <v>6.66</v>
      </c>
      <c r="O172" s="175">
        <v>13.18</v>
      </c>
      <c r="P172" s="175">
        <v>1.22</v>
      </c>
      <c r="Q172" s="178">
        <v>0.6</v>
      </c>
    </row>
    <row r="173" spans="1:17" x14ac:dyDescent="0.3">
      <c r="A173" s="111" t="s">
        <v>334</v>
      </c>
      <c r="B173" s="175">
        <f t="shared" si="4"/>
        <v>19.700000000000003</v>
      </c>
      <c r="C173" s="175">
        <v>3.61</v>
      </c>
      <c r="D173" s="175">
        <v>5.72</v>
      </c>
      <c r="E173" s="175">
        <v>8.6999999999999993</v>
      </c>
      <c r="F173" s="175">
        <v>0.55000000000000004</v>
      </c>
      <c r="G173" s="175">
        <v>0.96</v>
      </c>
      <c r="H173" s="175">
        <v>0.11</v>
      </c>
      <c r="I173" s="177">
        <v>0.05</v>
      </c>
      <c r="J173" s="175">
        <f t="shared" si="5"/>
        <v>214.93000000000004</v>
      </c>
      <c r="K173" s="175">
        <v>36.93</v>
      </c>
      <c r="L173" s="175">
        <v>68.62</v>
      </c>
      <c r="M173" s="175">
        <v>88.55</v>
      </c>
      <c r="N173" s="175">
        <v>6.66</v>
      </c>
      <c r="O173" s="175">
        <v>12.52</v>
      </c>
      <c r="P173" s="175">
        <v>1.08</v>
      </c>
      <c r="Q173" s="178">
        <v>0.56999999999999995</v>
      </c>
    </row>
    <row r="174" spans="1:17" x14ac:dyDescent="0.3">
      <c r="A174" s="111" t="s">
        <v>335</v>
      </c>
      <c r="B174" s="175">
        <f t="shared" si="4"/>
        <v>22.25</v>
      </c>
      <c r="C174" s="175">
        <v>4.07</v>
      </c>
      <c r="D174" s="175">
        <v>6.24</v>
      </c>
      <c r="E174" s="175">
        <v>10.06</v>
      </c>
      <c r="F174" s="175">
        <v>0.55000000000000004</v>
      </c>
      <c r="G174" s="175">
        <v>1.2</v>
      </c>
      <c r="H174" s="175">
        <v>0.11</v>
      </c>
      <c r="I174" s="177">
        <v>0.02</v>
      </c>
      <c r="J174" s="175">
        <f t="shared" si="5"/>
        <v>219.43999999999997</v>
      </c>
      <c r="K174" s="175">
        <v>36.159999999999997</v>
      </c>
      <c r="L174" s="175">
        <v>74.819999999999993</v>
      </c>
      <c r="M174" s="175">
        <v>86.8</v>
      </c>
      <c r="N174" s="175">
        <v>6.66</v>
      </c>
      <c r="O174" s="175">
        <v>13.75</v>
      </c>
      <c r="P174" s="175">
        <v>1.05</v>
      </c>
      <c r="Q174" s="178">
        <v>0.2</v>
      </c>
    </row>
    <row r="175" spans="1:17" x14ac:dyDescent="0.3">
      <c r="A175" s="111" t="s">
        <v>336</v>
      </c>
      <c r="B175" s="175">
        <f t="shared" si="4"/>
        <v>22.630000000000003</v>
      </c>
      <c r="C175" s="175">
        <v>4.4000000000000004</v>
      </c>
      <c r="D175" s="175">
        <v>5.88</v>
      </c>
      <c r="E175" s="175">
        <v>10.61</v>
      </c>
      <c r="F175" s="175">
        <v>0.62</v>
      </c>
      <c r="G175" s="175">
        <v>0.98</v>
      </c>
      <c r="H175" s="175">
        <v>0.13</v>
      </c>
      <c r="I175" s="177">
        <v>0.01</v>
      </c>
      <c r="J175" s="175">
        <f t="shared" si="5"/>
        <v>215.37000000000003</v>
      </c>
      <c r="K175" s="175">
        <v>38.450000000000003</v>
      </c>
      <c r="L175" s="175">
        <v>70.510000000000005</v>
      </c>
      <c r="M175" s="175">
        <v>87.19</v>
      </c>
      <c r="N175" s="175">
        <v>7.43</v>
      </c>
      <c r="O175" s="175">
        <v>10.52</v>
      </c>
      <c r="P175" s="175">
        <v>1.19</v>
      </c>
      <c r="Q175" s="178">
        <v>0.08</v>
      </c>
    </row>
    <row r="176" spans="1:17" x14ac:dyDescent="0.3">
      <c r="A176" s="111" t="s">
        <v>337</v>
      </c>
      <c r="B176" s="175">
        <f t="shared" si="4"/>
        <v>20.62</v>
      </c>
      <c r="C176" s="175">
        <v>3.66</v>
      </c>
      <c r="D176" s="175">
        <v>5.92</v>
      </c>
      <c r="E176" s="175">
        <v>9.0299999999999994</v>
      </c>
      <c r="F176" s="175">
        <v>0.62</v>
      </c>
      <c r="G176" s="175">
        <v>1.27</v>
      </c>
      <c r="H176" s="175">
        <v>0.1</v>
      </c>
      <c r="I176" s="177">
        <v>0.02</v>
      </c>
      <c r="J176" s="175">
        <f t="shared" si="5"/>
        <v>214.60999999999999</v>
      </c>
      <c r="K176" s="175">
        <v>37.1</v>
      </c>
      <c r="L176" s="175">
        <v>71.069999999999993</v>
      </c>
      <c r="M176" s="175">
        <v>82.96</v>
      </c>
      <c r="N176" s="175">
        <v>7.43</v>
      </c>
      <c r="O176" s="175">
        <v>14.79</v>
      </c>
      <c r="P176" s="175">
        <v>1.06</v>
      </c>
      <c r="Q176" s="178">
        <v>0.2</v>
      </c>
    </row>
    <row r="177" spans="1:17" x14ac:dyDescent="0.3">
      <c r="A177" s="111" t="s">
        <v>338</v>
      </c>
      <c r="B177" s="175">
        <f t="shared" si="4"/>
        <v>19.830000000000002</v>
      </c>
      <c r="C177" s="175">
        <v>3.07</v>
      </c>
      <c r="D177" s="175">
        <v>6.08</v>
      </c>
      <c r="E177" s="175">
        <v>8.41</v>
      </c>
      <c r="F177" s="175">
        <v>0.62</v>
      </c>
      <c r="G177" s="175">
        <v>1.49</v>
      </c>
      <c r="H177" s="175">
        <v>0.13</v>
      </c>
      <c r="I177" s="177">
        <v>0.03</v>
      </c>
      <c r="J177" s="175">
        <f t="shared" si="5"/>
        <v>217.07</v>
      </c>
      <c r="K177" s="175">
        <v>33.659999999999997</v>
      </c>
      <c r="L177" s="175">
        <v>72.94</v>
      </c>
      <c r="M177" s="175">
        <v>85.17</v>
      </c>
      <c r="N177" s="175">
        <v>7.43</v>
      </c>
      <c r="O177" s="175">
        <v>16.28</v>
      </c>
      <c r="P177" s="175">
        <v>1.29</v>
      </c>
      <c r="Q177" s="178">
        <v>0.3</v>
      </c>
    </row>
    <row r="178" spans="1:17" x14ac:dyDescent="0.3">
      <c r="A178" s="111" t="s">
        <v>339</v>
      </c>
      <c r="B178" s="175">
        <f t="shared" si="4"/>
        <v>16.98</v>
      </c>
      <c r="C178" s="175">
        <v>2.2200000000000002</v>
      </c>
      <c r="D178" s="175">
        <v>6.29</v>
      </c>
      <c r="E178" s="175">
        <v>6.39</v>
      </c>
      <c r="F178" s="175">
        <v>0.5</v>
      </c>
      <c r="G178" s="175">
        <v>1.42</v>
      </c>
      <c r="H178" s="175">
        <v>0.09</v>
      </c>
      <c r="I178" s="177">
        <v>7.0000000000000007E-2</v>
      </c>
      <c r="J178" s="175">
        <f t="shared" si="5"/>
        <v>214.77999999999997</v>
      </c>
      <c r="K178" s="175">
        <v>32.46</v>
      </c>
      <c r="L178" s="175">
        <v>75.45</v>
      </c>
      <c r="M178" s="175">
        <v>82.28</v>
      </c>
      <c r="N178" s="175">
        <v>6.04</v>
      </c>
      <c r="O178" s="175">
        <v>16.510000000000002</v>
      </c>
      <c r="P178" s="175">
        <v>1.1599999999999999</v>
      </c>
      <c r="Q178" s="178">
        <v>0.88</v>
      </c>
    </row>
    <row r="179" spans="1:17" x14ac:dyDescent="0.3">
      <c r="A179" s="111" t="s">
        <v>340</v>
      </c>
      <c r="B179" s="175">
        <f t="shared" si="4"/>
        <v>15.62</v>
      </c>
      <c r="C179" s="175">
        <v>2.09</v>
      </c>
      <c r="D179" s="175">
        <v>5.85</v>
      </c>
      <c r="E179" s="175">
        <v>5.79</v>
      </c>
      <c r="F179" s="175">
        <v>0.5</v>
      </c>
      <c r="G179" s="175">
        <v>1.19</v>
      </c>
      <c r="H179" s="175">
        <v>0.1</v>
      </c>
      <c r="I179" s="177">
        <v>0.1</v>
      </c>
      <c r="J179" s="175">
        <f t="shared" si="5"/>
        <v>209.30999999999997</v>
      </c>
      <c r="K179" s="175">
        <v>31.3</v>
      </c>
      <c r="L179" s="175">
        <v>70.23</v>
      </c>
      <c r="M179" s="175">
        <v>84.61</v>
      </c>
      <c r="N179" s="175">
        <v>6.04</v>
      </c>
      <c r="O179" s="175">
        <v>14.34</v>
      </c>
      <c r="P179" s="175">
        <v>1.53</v>
      </c>
      <c r="Q179" s="178">
        <v>1.26</v>
      </c>
    </row>
    <row r="180" spans="1:17" x14ac:dyDescent="0.3">
      <c r="A180" s="111" t="s">
        <v>341</v>
      </c>
      <c r="B180" s="175">
        <f t="shared" si="4"/>
        <v>14.530000000000001</v>
      </c>
      <c r="C180" s="175">
        <v>2.0699999999999998</v>
      </c>
      <c r="D180" s="175">
        <v>5.62</v>
      </c>
      <c r="E180" s="175">
        <v>4.84</v>
      </c>
      <c r="F180" s="175">
        <v>0.5</v>
      </c>
      <c r="G180" s="175">
        <v>1.38</v>
      </c>
      <c r="H180" s="175">
        <v>0.06</v>
      </c>
      <c r="I180" s="177">
        <v>0.06</v>
      </c>
      <c r="J180" s="175">
        <f t="shared" si="5"/>
        <v>207.60999999999999</v>
      </c>
      <c r="K180" s="175">
        <v>32.090000000000003</v>
      </c>
      <c r="L180" s="175">
        <v>67.489999999999995</v>
      </c>
      <c r="M180" s="175">
        <v>83.6</v>
      </c>
      <c r="N180" s="175">
        <v>6.04</v>
      </c>
      <c r="O180" s="175">
        <v>16.46</v>
      </c>
      <c r="P180" s="175">
        <v>1.2</v>
      </c>
      <c r="Q180" s="178">
        <v>0.73</v>
      </c>
    </row>
    <row r="181" spans="1:17" x14ac:dyDescent="0.3">
      <c r="A181" s="111" t="s">
        <v>342</v>
      </c>
      <c r="B181" s="175">
        <f t="shared" si="4"/>
        <v>14.49</v>
      </c>
      <c r="C181" s="175">
        <v>1.88</v>
      </c>
      <c r="D181" s="175">
        <v>5.84</v>
      </c>
      <c r="E181" s="175">
        <v>4.7699999999999996</v>
      </c>
      <c r="F181" s="175">
        <v>0.48</v>
      </c>
      <c r="G181" s="175">
        <v>1.39</v>
      </c>
      <c r="H181" s="175">
        <v>7.0000000000000007E-2</v>
      </c>
      <c r="I181" s="177">
        <v>0.06</v>
      </c>
      <c r="J181" s="175">
        <f t="shared" si="5"/>
        <v>209.73000000000002</v>
      </c>
      <c r="K181" s="175">
        <v>29.19</v>
      </c>
      <c r="L181" s="175">
        <v>70.040000000000006</v>
      </c>
      <c r="M181" s="175">
        <v>86.13</v>
      </c>
      <c r="N181" s="175">
        <v>5.74</v>
      </c>
      <c r="O181" s="175">
        <v>16.7</v>
      </c>
      <c r="P181" s="175">
        <v>1.24</v>
      </c>
      <c r="Q181" s="178">
        <v>0.69</v>
      </c>
    </row>
    <row r="182" spans="1:17" x14ac:dyDescent="0.3">
      <c r="A182" s="111" t="s">
        <v>343</v>
      </c>
      <c r="B182" s="175">
        <f t="shared" si="4"/>
        <v>14.66</v>
      </c>
      <c r="C182" s="175">
        <v>1.68</v>
      </c>
      <c r="D182" s="175">
        <v>6.23</v>
      </c>
      <c r="E182" s="175">
        <v>4.8</v>
      </c>
      <c r="F182" s="175">
        <v>0.48</v>
      </c>
      <c r="G182" s="175">
        <v>1.34</v>
      </c>
      <c r="H182" s="175">
        <v>0.1</v>
      </c>
      <c r="I182" s="177">
        <v>0.03</v>
      </c>
      <c r="J182" s="175">
        <f t="shared" si="5"/>
        <v>214.04</v>
      </c>
      <c r="K182" s="175">
        <v>28.25</v>
      </c>
      <c r="L182" s="175">
        <v>74.77</v>
      </c>
      <c r="M182" s="175">
        <v>87.18</v>
      </c>
      <c r="N182" s="175">
        <v>5.74</v>
      </c>
      <c r="O182" s="175">
        <v>16.2</v>
      </c>
      <c r="P182" s="175">
        <v>1.52</v>
      </c>
      <c r="Q182" s="178">
        <v>0.38</v>
      </c>
    </row>
    <row r="183" spans="1:17" x14ac:dyDescent="0.3">
      <c r="A183" s="111" t="s">
        <v>344</v>
      </c>
      <c r="B183" s="175">
        <f t="shared" si="4"/>
        <v>14.86</v>
      </c>
      <c r="C183" s="175">
        <v>1.93</v>
      </c>
      <c r="D183" s="175">
        <v>5.76</v>
      </c>
      <c r="E183" s="175">
        <v>5.42</v>
      </c>
      <c r="F183" s="175">
        <v>0.48</v>
      </c>
      <c r="G183" s="175">
        <v>1.18</v>
      </c>
      <c r="H183" s="175">
        <v>0.11</v>
      </c>
      <c r="I183" s="177">
        <v>-0.02</v>
      </c>
      <c r="J183" s="175">
        <f t="shared" si="5"/>
        <v>209.62000000000003</v>
      </c>
      <c r="K183" s="175">
        <v>28.22</v>
      </c>
      <c r="L183" s="175">
        <v>69.069999999999993</v>
      </c>
      <c r="M183" s="175">
        <v>89.93</v>
      </c>
      <c r="N183" s="175">
        <v>5.74</v>
      </c>
      <c r="O183" s="175">
        <v>15.55</v>
      </c>
      <c r="P183" s="175">
        <v>1.34</v>
      </c>
      <c r="Q183" s="178">
        <v>-0.23</v>
      </c>
    </row>
    <row r="184" spans="1:17" x14ac:dyDescent="0.3">
      <c r="A184" s="111" t="s">
        <v>345</v>
      </c>
      <c r="B184" s="175">
        <f t="shared" si="4"/>
        <v>17.090000000000003</v>
      </c>
      <c r="C184" s="175">
        <v>2.67</v>
      </c>
      <c r="D184" s="175">
        <v>5.82</v>
      </c>
      <c r="E184" s="175">
        <v>6.81</v>
      </c>
      <c r="F184" s="175">
        <v>0.64</v>
      </c>
      <c r="G184" s="175">
        <v>1.1000000000000001</v>
      </c>
      <c r="H184" s="175">
        <v>0.11</v>
      </c>
      <c r="I184" s="177">
        <v>-0.06</v>
      </c>
      <c r="J184" s="175">
        <f t="shared" si="5"/>
        <v>215.92</v>
      </c>
      <c r="K184" s="175">
        <v>33.159999999999997</v>
      </c>
      <c r="L184" s="175">
        <v>69.790000000000006</v>
      </c>
      <c r="M184" s="175">
        <v>90.13</v>
      </c>
      <c r="N184" s="175">
        <v>7.64</v>
      </c>
      <c r="O184" s="175">
        <v>14.83</v>
      </c>
      <c r="P184" s="175">
        <v>1.07</v>
      </c>
      <c r="Q184" s="178">
        <v>-0.7</v>
      </c>
    </row>
    <row r="185" spans="1:17" x14ac:dyDescent="0.3">
      <c r="A185" s="111" t="s">
        <v>346</v>
      </c>
      <c r="B185" s="175">
        <f t="shared" si="4"/>
        <v>18.57</v>
      </c>
      <c r="C185" s="175">
        <v>2.4700000000000002</v>
      </c>
      <c r="D185" s="175">
        <v>5.67</v>
      </c>
      <c r="E185" s="175">
        <v>8.4499999999999993</v>
      </c>
      <c r="F185" s="175">
        <v>0.64</v>
      </c>
      <c r="G185" s="175">
        <v>1.23</v>
      </c>
      <c r="H185" s="175">
        <v>0.14000000000000001</v>
      </c>
      <c r="I185" s="177">
        <v>-0.03</v>
      </c>
      <c r="J185" s="175">
        <f t="shared" si="5"/>
        <v>212.62999999999997</v>
      </c>
      <c r="K185" s="175">
        <v>26.92</v>
      </c>
      <c r="L185" s="175">
        <v>68.02</v>
      </c>
      <c r="M185" s="175">
        <v>92.95</v>
      </c>
      <c r="N185" s="175">
        <v>7.64</v>
      </c>
      <c r="O185" s="175">
        <v>16.079999999999998</v>
      </c>
      <c r="P185" s="175">
        <v>1.34</v>
      </c>
      <c r="Q185" s="178">
        <v>-0.32</v>
      </c>
    </row>
    <row r="186" spans="1:17" x14ac:dyDescent="0.3">
      <c r="A186" s="111" t="s">
        <v>347</v>
      </c>
      <c r="B186" s="175">
        <f t="shared" si="4"/>
        <v>21.84</v>
      </c>
      <c r="C186" s="175">
        <v>3.06</v>
      </c>
      <c r="D186" s="175">
        <v>5.91</v>
      </c>
      <c r="E186" s="175">
        <v>10.88</v>
      </c>
      <c r="F186" s="175">
        <v>0.64</v>
      </c>
      <c r="G186" s="175">
        <v>1.27</v>
      </c>
      <c r="H186" s="175">
        <v>0.11</v>
      </c>
      <c r="I186" s="177">
        <v>-0.03</v>
      </c>
      <c r="J186" s="175">
        <f t="shared" si="5"/>
        <v>214.67</v>
      </c>
      <c r="K186" s="175">
        <v>27.52</v>
      </c>
      <c r="L186" s="175">
        <v>70.88</v>
      </c>
      <c r="M186" s="175">
        <v>93.44</v>
      </c>
      <c r="N186" s="175">
        <v>7.64</v>
      </c>
      <c r="O186" s="175">
        <v>14.46</v>
      </c>
      <c r="P186" s="175">
        <v>1.05</v>
      </c>
      <c r="Q186" s="178">
        <v>-0.32</v>
      </c>
    </row>
    <row r="187" spans="1:17" x14ac:dyDescent="0.3">
      <c r="A187" s="111" t="s">
        <v>348</v>
      </c>
      <c r="B187" s="175">
        <f t="shared" si="4"/>
        <v>23.330000000000002</v>
      </c>
      <c r="C187" s="175">
        <v>3.71</v>
      </c>
      <c r="D187" s="175">
        <v>5.67</v>
      </c>
      <c r="E187" s="175">
        <v>11.8</v>
      </c>
      <c r="F187" s="175">
        <v>0.69</v>
      </c>
      <c r="G187" s="175">
        <v>1.42</v>
      </c>
      <c r="H187" s="175">
        <v>0.1</v>
      </c>
      <c r="I187" s="177">
        <v>-0.06</v>
      </c>
      <c r="J187" s="175">
        <f t="shared" si="5"/>
        <v>214.58</v>
      </c>
      <c r="K187" s="175">
        <v>29.8</v>
      </c>
      <c r="L187" s="175">
        <v>68.02</v>
      </c>
      <c r="M187" s="175">
        <v>93.09</v>
      </c>
      <c r="N187" s="175">
        <v>8.24</v>
      </c>
      <c r="O187" s="175">
        <v>15.24</v>
      </c>
      <c r="P187" s="175">
        <v>0.94</v>
      </c>
      <c r="Q187" s="178">
        <v>-0.75</v>
      </c>
    </row>
    <row r="188" spans="1:17" x14ac:dyDescent="0.3">
      <c r="A188" s="111" t="s">
        <v>349</v>
      </c>
      <c r="B188" s="175">
        <f t="shared" si="4"/>
        <v>21.290000000000003</v>
      </c>
      <c r="C188" s="175">
        <v>3.24</v>
      </c>
      <c r="D188" s="175">
        <v>5.81</v>
      </c>
      <c r="E188" s="175">
        <v>10.3</v>
      </c>
      <c r="F188" s="175">
        <v>0.69</v>
      </c>
      <c r="G188" s="175">
        <v>1.23</v>
      </c>
      <c r="H188" s="175">
        <v>7.0000000000000007E-2</v>
      </c>
      <c r="I188" s="177">
        <v>-0.05</v>
      </c>
      <c r="J188" s="175">
        <f t="shared" si="5"/>
        <v>212.34000000000003</v>
      </c>
      <c r="K188" s="175">
        <v>29.73</v>
      </c>
      <c r="L188" s="175">
        <v>69.680000000000007</v>
      </c>
      <c r="M188" s="175">
        <v>89.96</v>
      </c>
      <c r="N188" s="175">
        <v>8.24</v>
      </c>
      <c r="O188" s="175">
        <v>14.52</v>
      </c>
      <c r="P188" s="175">
        <v>0.78</v>
      </c>
      <c r="Q188" s="178">
        <v>-0.56999999999999995</v>
      </c>
    </row>
    <row r="189" spans="1:17" x14ac:dyDescent="0.3">
      <c r="A189" s="111" t="s">
        <v>350</v>
      </c>
      <c r="B189" s="175">
        <f t="shared" si="4"/>
        <v>20.46</v>
      </c>
      <c r="C189" s="175">
        <v>2.61</v>
      </c>
      <c r="D189" s="175">
        <v>5.89</v>
      </c>
      <c r="E189" s="175">
        <v>9.7899999999999991</v>
      </c>
      <c r="F189" s="175">
        <v>0.69</v>
      </c>
      <c r="G189" s="175">
        <v>1.42</v>
      </c>
      <c r="H189" s="175">
        <v>0.1</v>
      </c>
      <c r="I189" s="177">
        <v>-0.04</v>
      </c>
      <c r="J189" s="175">
        <f t="shared" si="5"/>
        <v>218.24000000000004</v>
      </c>
      <c r="K189" s="175">
        <v>26.87</v>
      </c>
      <c r="L189" s="175">
        <v>70.739999999999995</v>
      </c>
      <c r="M189" s="175">
        <v>96.18</v>
      </c>
      <c r="N189" s="175">
        <v>8.24</v>
      </c>
      <c r="O189" s="175">
        <v>15.57</v>
      </c>
      <c r="P189" s="175">
        <v>1.06</v>
      </c>
      <c r="Q189" s="178">
        <v>-0.42</v>
      </c>
    </row>
    <row r="190" spans="1:17" x14ac:dyDescent="0.3">
      <c r="A190" s="111" t="s">
        <v>351</v>
      </c>
      <c r="B190" s="175">
        <f t="shared" si="4"/>
        <v>17.13</v>
      </c>
      <c r="C190" s="175">
        <v>2.2000000000000002</v>
      </c>
      <c r="D190" s="175">
        <v>5.77</v>
      </c>
      <c r="E190" s="175">
        <v>7.36</v>
      </c>
      <c r="F190" s="175">
        <v>0.56999999999999995</v>
      </c>
      <c r="G190" s="175">
        <v>1.1499999999999999</v>
      </c>
      <c r="H190" s="175">
        <v>0.08</v>
      </c>
      <c r="I190" s="177">
        <v>0</v>
      </c>
      <c r="J190" s="175">
        <f t="shared" si="5"/>
        <v>210.00000000000006</v>
      </c>
      <c r="K190" s="175">
        <v>29.72</v>
      </c>
      <c r="L190" s="175">
        <v>69.19</v>
      </c>
      <c r="M190" s="175">
        <v>89.83</v>
      </c>
      <c r="N190" s="175">
        <v>6.83</v>
      </c>
      <c r="O190" s="175">
        <v>13.27</v>
      </c>
      <c r="P190" s="175">
        <v>1.1100000000000001</v>
      </c>
      <c r="Q190" s="178">
        <v>0.05</v>
      </c>
    </row>
    <row r="191" spans="1:17" x14ac:dyDescent="0.3">
      <c r="A191" s="111" t="s">
        <v>352</v>
      </c>
      <c r="B191" s="175">
        <f t="shared" si="4"/>
        <v>16.339999999999996</v>
      </c>
      <c r="C191" s="175">
        <v>2.11</v>
      </c>
      <c r="D191" s="175">
        <v>5.88</v>
      </c>
      <c r="E191" s="175">
        <v>6.69</v>
      </c>
      <c r="F191" s="175">
        <v>0.56999999999999995</v>
      </c>
      <c r="G191" s="175">
        <v>0.99</v>
      </c>
      <c r="H191" s="175">
        <v>0.06</v>
      </c>
      <c r="I191" s="177">
        <v>0.04</v>
      </c>
      <c r="J191" s="175">
        <f t="shared" si="5"/>
        <v>211.58</v>
      </c>
      <c r="K191" s="175">
        <v>30.14</v>
      </c>
      <c r="L191" s="175">
        <v>70.569999999999993</v>
      </c>
      <c r="M191" s="175">
        <v>90.73</v>
      </c>
      <c r="N191" s="175">
        <v>6.83</v>
      </c>
      <c r="O191" s="175">
        <v>11.96</v>
      </c>
      <c r="P191" s="175">
        <v>0.91</v>
      </c>
      <c r="Q191" s="178">
        <v>0.44</v>
      </c>
    </row>
    <row r="192" spans="1:17" x14ac:dyDescent="0.3">
      <c r="A192" s="111" t="s">
        <v>353</v>
      </c>
      <c r="B192" s="175">
        <f t="shared" si="4"/>
        <v>14.270000000000001</v>
      </c>
      <c r="C192" s="175">
        <v>2.04</v>
      </c>
      <c r="D192" s="175">
        <v>5.54</v>
      </c>
      <c r="E192" s="175">
        <v>5.0199999999999996</v>
      </c>
      <c r="F192" s="175">
        <v>0.56999999999999995</v>
      </c>
      <c r="G192" s="175">
        <v>0.97</v>
      </c>
      <c r="H192" s="175">
        <v>0.05</v>
      </c>
      <c r="I192" s="177">
        <v>0.08</v>
      </c>
      <c r="J192" s="175">
        <f t="shared" si="5"/>
        <v>205.30999999999997</v>
      </c>
      <c r="K192" s="175">
        <v>30.95</v>
      </c>
      <c r="L192" s="175">
        <v>66.47</v>
      </c>
      <c r="M192" s="175">
        <v>87.47</v>
      </c>
      <c r="N192" s="175">
        <v>6.83</v>
      </c>
      <c r="O192" s="175">
        <v>11.63</v>
      </c>
      <c r="P192" s="175">
        <v>0.98</v>
      </c>
      <c r="Q192" s="178">
        <v>0.98</v>
      </c>
    </row>
    <row r="193" spans="1:17" x14ac:dyDescent="0.3">
      <c r="A193" s="111" t="s">
        <v>354</v>
      </c>
      <c r="B193" s="175">
        <f t="shared" si="4"/>
        <v>14.32</v>
      </c>
      <c r="C193" s="175">
        <v>2.2200000000000002</v>
      </c>
      <c r="D193" s="175">
        <v>5.69</v>
      </c>
      <c r="E193" s="175">
        <v>4.68</v>
      </c>
      <c r="F193" s="175">
        <v>0.56000000000000005</v>
      </c>
      <c r="G193" s="175">
        <v>0.98</v>
      </c>
      <c r="H193" s="175">
        <v>0.1</v>
      </c>
      <c r="I193" s="177">
        <v>0.09</v>
      </c>
      <c r="J193" s="175">
        <f t="shared" si="5"/>
        <v>209.71000000000004</v>
      </c>
      <c r="K193" s="175">
        <v>34.24</v>
      </c>
      <c r="L193" s="175">
        <v>68.260000000000005</v>
      </c>
      <c r="M193" s="175">
        <v>85.54</v>
      </c>
      <c r="N193" s="175">
        <v>6.69</v>
      </c>
      <c r="O193" s="175">
        <v>12.08</v>
      </c>
      <c r="P193" s="175">
        <v>1.86</v>
      </c>
      <c r="Q193" s="178">
        <v>1.04</v>
      </c>
    </row>
    <row r="194" spans="1:17" x14ac:dyDescent="0.3">
      <c r="A194" s="111" t="s">
        <v>355</v>
      </c>
      <c r="B194" s="175">
        <f t="shared" si="4"/>
        <v>14.51</v>
      </c>
      <c r="C194" s="175">
        <v>1.89</v>
      </c>
      <c r="D194" s="175">
        <v>5.97</v>
      </c>
      <c r="E194" s="175">
        <v>4.8899999999999997</v>
      </c>
      <c r="F194" s="175">
        <v>0.56000000000000005</v>
      </c>
      <c r="G194" s="175">
        <v>1</v>
      </c>
      <c r="H194" s="175">
        <v>0.09</v>
      </c>
      <c r="I194" s="177">
        <v>0.11</v>
      </c>
      <c r="J194" s="175">
        <f t="shared" si="5"/>
        <v>212.38000000000002</v>
      </c>
      <c r="K194" s="175">
        <v>30.15</v>
      </c>
      <c r="L194" s="175">
        <v>71.7</v>
      </c>
      <c r="M194" s="175">
        <v>89.09</v>
      </c>
      <c r="N194" s="175">
        <v>6.69</v>
      </c>
      <c r="O194" s="175">
        <v>12.02</v>
      </c>
      <c r="P194" s="175">
        <v>1.43</v>
      </c>
      <c r="Q194" s="178">
        <v>1.3</v>
      </c>
    </row>
    <row r="195" spans="1:17" x14ac:dyDescent="0.3">
      <c r="A195" s="111" t="s">
        <v>356</v>
      </c>
      <c r="B195" s="175">
        <f t="shared" si="4"/>
        <v>15.099999999999998</v>
      </c>
      <c r="C195" s="175">
        <v>2.31</v>
      </c>
      <c r="D195" s="175">
        <v>5.85</v>
      </c>
      <c r="E195" s="175">
        <v>5.29</v>
      </c>
      <c r="F195" s="175">
        <v>0.56000000000000005</v>
      </c>
      <c r="G195" s="175">
        <v>0.93</v>
      </c>
      <c r="H195" s="175">
        <v>0.12</v>
      </c>
      <c r="I195" s="177">
        <v>0.04</v>
      </c>
      <c r="J195" s="175">
        <f t="shared" si="5"/>
        <v>211.64999999999998</v>
      </c>
      <c r="K195" s="175">
        <v>32.520000000000003</v>
      </c>
      <c r="L195" s="175">
        <v>70.19</v>
      </c>
      <c r="M195" s="175">
        <v>87.8</v>
      </c>
      <c r="N195" s="175">
        <v>6.69</v>
      </c>
      <c r="O195" s="175">
        <v>12.54</v>
      </c>
      <c r="P195" s="175">
        <v>1.4</v>
      </c>
      <c r="Q195" s="178">
        <v>0.51</v>
      </c>
    </row>
    <row r="196" spans="1:17" x14ac:dyDescent="0.3">
      <c r="A196" s="111" t="s">
        <v>357</v>
      </c>
      <c r="B196" s="175">
        <f t="shared" si="4"/>
        <v>17.589999999999996</v>
      </c>
      <c r="C196" s="175">
        <v>2.85</v>
      </c>
      <c r="D196" s="175">
        <v>5.74</v>
      </c>
      <c r="E196" s="175">
        <v>6.86</v>
      </c>
      <c r="F196" s="175">
        <v>0.71</v>
      </c>
      <c r="G196" s="175">
        <v>1.31</v>
      </c>
      <c r="H196" s="175">
        <v>0.15</v>
      </c>
      <c r="I196" s="177">
        <v>-0.03</v>
      </c>
      <c r="J196" s="175">
        <f t="shared" si="5"/>
        <v>215.01</v>
      </c>
      <c r="K196" s="175">
        <v>32.08</v>
      </c>
      <c r="L196" s="175">
        <v>68.930000000000007</v>
      </c>
      <c r="M196" s="175">
        <v>86.71</v>
      </c>
      <c r="N196" s="175">
        <v>8.5</v>
      </c>
      <c r="O196" s="175">
        <v>17.63</v>
      </c>
      <c r="P196" s="175">
        <v>1.53</v>
      </c>
      <c r="Q196" s="178">
        <v>-0.37</v>
      </c>
    </row>
    <row r="197" spans="1:17" x14ac:dyDescent="0.3">
      <c r="A197" s="111" t="s">
        <v>358</v>
      </c>
      <c r="B197" s="175">
        <f t="shared" si="4"/>
        <v>20.58</v>
      </c>
      <c r="C197" s="175">
        <v>3.32</v>
      </c>
      <c r="D197" s="175">
        <v>6.15</v>
      </c>
      <c r="E197" s="175">
        <v>9.1199999999999992</v>
      </c>
      <c r="F197" s="175">
        <v>0.71</v>
      </c>
      <c r="G197" s="175">
        <v>1.1100000000000001</v>
      </c>
      <c r="H197" s="175">
        <v>0.15</v>
      </c>
      <c r="I197" s="177">
        <v>0.02</v>
      </c>
      <c r="J197" s="175">
        <f t="shared" si="5"/>
        <v>217.73999999999998</v>
      </c>
      <c r="K197" s="175">
        <v>33.090000000000003</v>
      </c>
      <c r="L197" s="175">
        <v>73.75</v>
      </c>
      <c r="M197" s="175">
        <v>86.1</v>
      </c>
      <c r="N197" s="175">
        <v>8.5</v>
      </c>
      <c r="O197" s="175">
        <v>14.63</v>
      </c>
      <c r="P197" s="175">
        <v>1.47</v>
      </c>
      <c r="Q197" s="178">
        <v>0.2</v>
      </c>
    </row>
    <row r="198" spans="1:17" x14ac:dyDescent="0.3">
      <c r="A198" s="111" t="s">
        <v>359</v>
      </c>
      <c r="B198" s="175">
        <f t="shared" si="4"/>
        <v>24.410000000000004</v>
      </c>
      <c r="C198" s="175">
        <v>4.12</v>
      </c>
      <c r="D198" s="175">
        <v>6.28</v>
      </c>
      <c r="E198" s="175">
        <v>11.76</v>
      </c>
      <c r="F198" s="175">
        <v>0.71</v>
      </c>
      <c r="G198" s="175">
        <v>1.41</v>
      </c>
      <c r="H198" s="175">
        <v>0.1</v>
      </c>
      <c r="I198" s="177">
        <v>0.03</v>
      </c>
      <c r="J198" s="175">
        <f t="shared" si="5"/>
        <v>222.92999999999998</v>
      </c>
      <c r="K198" s="175">
        <v>33.51</v>
      </c>
      <c r="L198" s="175">
        <v>75.319999999999993</v>
      </c>
      <c r="M198" s="175">
        <v>88.32</v>
      </c>
      <c r="N198" s="175">
        <v>8.5</v>
      </c>
      <c r="O198" s="175">
        <v>16.02</v>
      </c>
      <c r="P198" s="175">
        <v>0.91</v>
      </c>
      <c r="Q198" s="178">
        <v>0.35</v>
      </c>
    </row>
    <row r="199" spans="1:17" x14ac:dyDescent="0.3">
      <c r="A199" s="111" t="s">
        <v>360</v>
      </c>
      <c r="B199" s="175">
        <f t="shared" ref="B199:B262" si="6">SUM(C199:I199)</f>
        <v>21.929999999999996</v>
      </c>
      <c r="C199" s="175">
        <v>3.52</v>
      </c>
      <c r="D199" s="175">
        <v>5.6</v>
      </c>
      <c r="E199" s="175">
        <v>10.42</v>
      </c>
      <c r="F199" s="175">
        <v>0.72</v>
      </c>
      <c r="G199" s="175">
        <v>1.49</v>
      </c>
      <c r="H199" s="175">
        <v>0.14000000000000001</v>
      </c>
      <c r="I199" s="177">
        <v>0.04</v>
      </c>
      <c r="J199" s="175">
        <f t="shared" ref="J199:J262" si="7">SUM(K199:Q199)</f>
        <v>213.70000000000005</v>
      </c>
      <c r="K199" s="175">
        <v>32.25</v>
      </c>
      <c r="L199" s="175">
        <v>67.23</v>
      </c>
      <c r="M199" s="175">
        <v>87.87</v>
      </c>
      <c r="N199" s="175">
        <v>8.6</v>
      </c>
      <c r="O199" s="175">
        <v>15.96</v>
      </c>
      <c r="P199" s="175">
        <v>1.3</v>
      </c>
      <c r="Q199" s="178">
        <v>0.49</v>
      </c>
    </row>
    <row r="200" spans="1:17" x14ac:dyDescent="0.3">
      <c r="A200" s="111" t="s">
        <v>361</v>
      </c>
      <c r="B200" s="175">
        <f t="shared" si="6"/>
        <v>19.359999999999996</v>
      </c>
      <c r="C200" s="175">
        <v>3.12</v>
      </c>
      <c r="D200" s="175">
        <v>5.7</v>
      </c>
      <c r="E200" s="175">
        <v>8.2899999999999991</v>
      </c>
      <c r="F200" s="175">
        <v>0.72</v>
      </c>
      <c r="G200" s="175">
        <v>1.36</v>
      </c>
      <c r="H200" s="175">
        <v>0.15</v>
      </c>
      <c r="I200" s="177">
        <v>0.02</v>
      </c>
      <c r="J200" s="175">
        <f t="shared" si="7"/>
        <v>211.24</v>
      </c>
      <c r="K200" s="175">
        <v>34.54</v>
      </c>
      <c r="L200" s="175">
        <v>68.42</v>
      </c>
      <c r="M200" s="175">
        <v>81.34</v>
      </c>
      <c r="N200" s="175">
        <v>8.6</v>
      </c>
      <c r="O200" s="175">
        <v>16.399999999999999</v>
      </c>
      <c r="P200" s="175">
        <v>1.7</v>
      </c>
      <c r="Q200" s="178">
        <v>0.24</v>
      </c>
    </row>
    <row r="201" spans="1:17" x14ac:dyDescent="0.3">
      <c r="A201" s="111" t="s">
        <v>362</v>
      </c>
      <c r="B201" s="175">
        <f t="shared" si="6"/>
        <v>19.66</v>
      </c>
      <c r="C201" s="175">
        <v>3.39</v>
      </c>
      <c r="D201" s="175">
        <v>5.54</v>
      </c>
      <c r="E201" s="175">
        <v>8.32</v>
      </c>
      <c r="F201" s="175">
        <v>0.72</v>
      </c>
      <c r="G201" s="175">
        <v>1.55</v>
      </c>
      <c r="H201" s="175">
        <v>0.11</v>
      </c>
      <c r="I201" s="177">
        <v>0.03</v>
      </c>
      <c r="J201" s="175">
        <f t="shared" si="7"/>
        <v>213.76000000000002</v>
      </c>
      <c r="K201" s="175">
        <v>35.92</v>
      </c>
      <c r="L201" s="175">
        <v>66.5</v>
      </c>
      <c r="M201" s="175">
        <v>83.87</v>
      </c>
      <c r="N201" s="175">
        <v>8.6</v>
      </c>
      <c r="O201" s="175">
        <v>17.27</v>
      </c>
      <c r="P201" s="175">
        <v>1.23</v>
      </c>
      <c r="Q201" s="178">
        <v>0.37</v>
      </c>
    </row>
    <row r="202" spans="1:17" x14ac:dyDescent="0.3">
      <c r="A202" s="111" t="s">
        <v>363</v>
      </c>
      <c r="B202" s="175">
        <f t="shared" si="6"/>
        <v>15.700000000000001</v>
      </c>
      <c r="C202" s="175">
        <v>1.97</v>
      </c>
      <c r="D202" s="175">
        <v>5.71</v>
      </c>
      <c r="E202" s="175">
        <v>5.77</v>
      </c>
      <c r="F202" s="175">
        <v>0.57999999999999996</v>
      </c>
      <c r="G202" s="175">
        <v>1.48</v>
      </c>
      <c r="H202" s="175">
        <v>0.13</v>
      </c>
      <c r="I202" s="177">
        <v>0.06</v>
      </c>
      <c r="J202" s="175">
        <f t="shared" si="7"/>
        <v>211.74</v>
      </c>
      <c r="K202" s="175">
        <v>33.33</v>
      </c>
      <c r="L202" s="175">
        <v>68.5</v>
      </c>
      <c r="M202" s="175">
        <v>83.6</v>
      </c>
      <c r="N202" s="175">
        <v>6.93</v>
      </c>
      <c r="O202" s="175">
        <v>17.02</v>
      </c>
      <c r="P202" s="175">
        <v>1.69</v>
      </c>
      <c r="Q202" s="178">
        <v>0.67</v>
      </c>
    </row>
    <row r="203" spans="1:17" x14ac:dyDescent="0.3">
      <c r="A203" s="111" t="s">
        <v>364</v>
      </c>
      <c r="B203" s="175">
        <f t="shared" si="6"/>
        <v>14.889999999999999</v>
      </c>
      <c r="C203" s="175">
        <v>2.0099999999999998</v>
      </c>
      <c r="D203" s="175">
        <v>5.27</v>
      </c>
      <c r="E203" s="175">
        <v>5.38</v>
      </c>
      <c r="F203" s="175">
        <v>0.57999999999999996</v>
      </c>
      <c r="G203" s="175">
        <v>1.46</v>
      </c>
      <c r="H203" s="175">
        <v>0.18</v>
      </c>
      <c r="I203" s="177">
        <v>0.01</v>
      </c>
      <c r="J203" s="175">
        <f t="shared" si="7"/>
        <v>200.73</v>
      </c>
      <c r="K203" s="175">
        <v>30.89</v>
      </c>
      <c r="L203" s="175">
        <v>63.22</v>
      </c>
      <c r="M203" s="175">
        <v>79.42</v>
      </c>
      <c r="N203" s="175">
        <v>6.93</v>
      </c>
      <c r="O203" s="175">
        <v>17.510000000000002</v>
      </c>
      <c r="P203" s="175">
        <v>2.62</v>
      </c>
      <c r="Q203" s="178">
        <v>0.14000000000000001</v>
      </c>
    </row>
    <row r="204" spans="1:17" x14ac:dyDescent="0.3">
      <c r="A204" s="111" t="s">
        <v>365</v>
      </c>
      <c r="B204" s="175">
        <f t="shared" si="6"/>
        <v>14.69</v>
      </c>
      <c r="C204" s="175">
        <v>2.13</v>
      </c>
      <c r="D204" s="175">
        <v>5.8</v>
      </c>
      <c r="E204" s="175">
        <v>4.6100000000000003</v>
      </c>
      <c r="F204" s="175">
        <v>0.57999999999999996</v>
      </c>
      <c r="G204" s="175">
        <v>1.4</v>
      </c>
      <c r="H204" s="175">
        <v>0.11</v>
      </c>
      <c r="I204" s="177">
        <v>0.06</v>
      </c>
      <c r="J204" s="175">
        <f t="shared" si="7"/>
        <v>209.34</v>
      </c>
      <c r="K204" s="175">
        <v>33.090000000000003</v>
      </c>
      <c r="L204" s="175">
        <v>69.58</v>
      </c>
      <c r="M204" s="175">
        <v>79.86</v>
      </c>
      <c r="N204" s="175">
        <v>6.93</v>
      </c>
      <c r="O204" s="175">
        <v>17.07</v>
      </c>
      <c r="P204" s="175">
        <v>2.04</v>
      </c>
      <c r="Q204" s="178">
        <v>0.77</v>
      </c>
    </row>
    <row r="205" spans="1:17" x14ac:dyDescent="0.3">
      <c r="A205" s="111" t="s">
        <v>366</v>
      </c>
      <c r="B205" s="175">
        <f t="shared" si="6"/>
        <v>14.149999999999999</v>
      </c>
      <c r="C205" s="175">
        <v>1.9</v>
      </c>
      <c r="D205" s="175">
        <v>5.61</v>
      </c>
      <c r="E205" s="175">
        <v>4.57</v>
      </c>
      <c r="F205" s="175">
        <v>0.6</v>
      </c>
      <c r="G205" s="175">
        <v>1.28</v>
      </c>
      <c r="H205" s="175">
        <v>0.1</v>
      </c>
      <c r="I205" s="177">
        <v>0.09</v>
      </c>
      <c r="J205" s="175">
        <f t="shared" si="7"/>
        <v>206.83000000000004</v>
      </c>
      <c r="K205" s="175">
        <v>29.95</v>
      </c>
      <c r="L205" s="175">
        <v>67.34</v>
      </c>
      <c r="M205" s="175">
        <v>83.56</v>
      </c>
      <c r="N205" s="175">
        <v>7.15</v>
      </c>
      <c r="O205" s="175">
        <v>15.97</v>
      </c>
      <c r="P205" s="175">
        <v>1.83</v>
      </c>
      <c r="Q205" s="178">
        <v>1.03</v>
      </c>
    </row>
    <row r="206" spans="1:17" x14ac:dyDescent="0.3">
      <c r="A206" s="111" t="s">
        <v>367</v>
      </c>
      <c r="B206" s="175">
        <f t="shared" si="6"/>
        <v>14.04</v>
      </c>
      <c r="C206" s="175">
        <v>2.0499999999999998</v>
      </c>
      <c r="D206" s="175">
        <v>5.47</v>
      </c>
      <c r="E206" s="175">
        <v>4.5</v>
      </c>
      <c r="F206" s="175">
        <v>0.6</v>
      </c>
      <c r="G206" s="175">
        <v>1.23</v>
      </c>
      <c r="H206" s="175">
        <v>0.11</v>
      </c>
      <c r="I206" s="177">
        <v>0.08</v>
      </c>
      <c r="J206" s="175">
        <f t="shared" si="7"/>
        <v>205.2</v>
      </c>
      <c r="K206" s="175">
        <v>32.53</v>
      </c>
      <c r="L206" s="175">
        <v>65.680000000000007</v>
      </c>
      <c r="M206" s="175">
        <v>82.57</v>
      </c>
      <c r="N206" s="175">
        <v>7.15</v>
      </c>
      <c r="O206" s="175">
        <v>14.54</v>
      </c>
      <c r="P206" s="175">
        <v>1.78</v>
      </c>
      <c r="Q206" s="178">
        <v>0.95</v>
      </c>
    </row>
    <row r="207" spans="1:17" x14ac:dyDescent="0.3">
      <c r="A207" s="111" t="s">
        <v>368</v>
      </c>
      <c r="B207" s="175">
        <f t="shared" si="6"/>
        <v>14.639999999999999</v>
      </c>
      <c r="C207" s="175">
        <v>2.14</v>
      </c>
      <c r="D207" s="175">
        <v>5.81</v>
      </c>
      <c r="E207" s="175">
        <v>4.82</v>
      </c>
      <c r="F207" s="175">
        <v>0.6</v>
      </c>
      <c r="G207" s="175">
        <v>1.06</v>
      </c>
      <c r="H207" s="175">
        <v>0.17</v>
      </c>
      <c r="I207" s="177">
        <v>0.04</v>
      </c>
      <c r="J207" s="175">
        <f t="shared" si="7"/>
        <v>208.69</v>
      </c>
      <c r="K207" s="175">
        <v>32.29</v>
      </c>
      <c r="L207" s="175">
        <v>69.760000000000005</v>
      </c>
      <c r="M207" s="175">
        <v>82.76</v>
      </c>
      <c r="N207" s="175">
        <v>7.15</v>
      </c>
      <c r="O207" s="175">
        <v>14.25</v>
      </c>
      <c r="P207" s="175">
        <v>2.0299999999999998</v>
      </c>
      <c r="Q207" s="178">
        <v>0.45</v>
      </c>
    </row>
    <row r="208" spans="1:17" x14ac:dyDescent="0.3">
      <c r="A208" s="111" t="s">
        <v>369</v>
      </c>
      <c r="B208" s="175">
        <f t="shared" si="6"/>
        <v>16.64</v>
      </c>
      <c r="C208" s="175">
        <v>2.65</v>
      </c>
      <c r="D208" s="175">
        <v>6.16</v>
      </c>
      <c r="E208" s="175">
        <v>5.86</v>
      </c>
      <c r="F208" s="175">
        <v>0.72</v>
      </c>
      <c r="G208" s="175">
        <v>1.01</v>
      </c>
      <c r="H208" s="175">
        <v>0.22</v>
      </c>
      <c r="I208" s="177">
        <v>0.02</v>
      </c>
      <c r="J208" s="175">
        <f t="shared" si="7"/>
        <v>212.64</v>
      </c>
      <c r="K208" s="175">
        <v>34.22</v>
      </c>
      <c r="L208" s="175">
        <v>73.959999999999994</v>
      </c>
      <c r="M208" s="175">
        <v>79.83</v>
      </c>
      <c r="N208" s="175">
        <v>8.64</v>
      </c>
      <c r="O208" s="175">
        <v>13.56</v>
      </c>
      <c r="P208" s="175">
        <v>2.21</v>
      </c>
      <c r="Q208" s="178">
        <v>0.22</v>
      </c>
    </row>
    <row r="209" spans="1:17" x14ac:dyDescent="0.3">
      <c r="A209" s="111" t="s">
        <v>370</v>
      </c>
      <c r="B209" s="175">
        <f t="shared" si="6"/>
        <v>18.059999999999999</v>
      </c>
      <c r="C209" s="175">
        <v>3.56</v>
      </c>
      <c r="D209" s="175">
        <v>5.78</v>
      </c>
      <c r="E209" s="175">
        <v>6.75</v>
      </c>
      <c r="F209" s="175">
        <v>0.72</v>
      </c>
      <c r="G209" s="175">
        <v>1.05</v>
      </c>
      <c r="H209" s="175">
        <v>0.21</v>
      </c>
      <c r="I209" s="177">
        <v>-0.01</v>
      </c>
      <c r="J209" s="175">
        <f t="shared" si="7"/>
        <v>212.79</v>
      </c>
      <c r="K209" s="175">
        <v>40.909999999999997</v>
      </c>
      <c r="L209" s="175">
        <v>69.349999999999994</v>
      </c>
      <c r="M209" s="175">
        <v>78</v>
      </c>
      <c r="N209" s="175">
        <v>8.64</v>
      </c>
      <c r="O209" s="175">
        <v>13.9</v>
      </c>
      <c r="P209" s="175">
        <v>2.13</v>
      </c>
      <c r="Q209" s="178">
        <v>-0.14000000000000001</v>
      </c>
    </row>
    <row r="210" spans="1:17" x14ac:dyDescent="0.3">
      <c r="A210" s="111" t="s">
        <v>371</v>
      </c>
      <c r="B210" s="175">
        <f t="shared" si="6"/>
        <v>19.87</v>
      </c>
      <c r="C210" s="175">
        <v>3.82</v>
      </c>
      <c r="D210" s="175">
        <v>5.36</v>
      </c>
      <c r="E210" s="175">
        <v>8.36</v>
      </c>
      <c r="F210" s="175">
        <v>0.72</v>
      </c>
      <c r="G210" s="175">
        <v>1.25</v>
      </c>
      <c r="H210" s="175">
        <v>0.26</v>
      </c>
      <c r="I210" s="177">
        <v>0.1</v>
      </c>
      <c r="J210" s="175">
        <f t="shared" si="7"/>
        <v>203.44</v>
      </c>
      <c r="K210" s="175">
        <v>37.909999999999997</v>
      </c>
      <c r="L210" s="175">
        <v>64.3</v>
      </c>
      <c r="M210" s="175">
        <v>74.900000000000006</v>
      </c>
      <c r="N210" s="175">
        <v>8.64</v>
      </c>
      <c r="O210" s="175">
        <v>14.06</v>
      </c>
      <c r="P210" s="175">
        <v>2.4</v>
      </c>
      <c r="Q210" s="178">
        <v>1.23</v>
      </c>
    </row>
    <row r="211" spans="1:17" x14ac:dyDescent="0.3">
      <c r="A211" s="111" t="s">
        <v>372</v>
      </c>
      <c r="B211" s="175">
        <f t="shared" si="6"/>
        <v>20.25</v>
      </c>
      <c r="C211" s="175">
        <v>3.63</v>
      </c>
      <c r="D211" s="175">
        <v>5.53</v>
      </c>
      <c r="E211" s="175">
        <v>8.66</v>
      </c>
      <c r="F211" s="175">
        <v>0.76</v>
      </c>
      <c r="G211" s="175">
        <v>1.31</v>
      </c>
      <c r="H211" s="175">
        <v>0.24</v>
      </c>
      <c r="I211" s="177">
        <v>0.12</v>
      </c>
      <c r="J211" s="175">
        <f t="shared" si="7"/>
        <v>203.32</v>
      </c>
      <c r="K211" s="175">
        <v>35.630000000000003</v>
      </c>
      <c r="L211" s="175">
        <v>66.31</v>
      </c>
      <c r="M211" s="175">
        <v>74.67</v>
      </c>
      <c r="N211" s="175">
        <v>9.17</v>
      </c>
      <c r="O211" s="175">
        <v>13.83</v>
      </c>
      <c r="P211" s="175">
        <v>2.2599999999999998</v>
      </c>
      <c r="Q211" s="178">
        <v>1.45</v>
      </c>
    </row>
    <row r="212" spans="1:17" x14ac:dyDescent="0.3">
      <c r="A212" s="111" t="s">
        <v>373</v>
      </c>
      <c r="B212" s="175">
        <f t="shared" si="6"/>
        <v>20.440000000000001</v>
      </c>
      <c r="C212" s="175">
        <v>4.16</v>
      </c>
      <c r="D212" s="175">
        <v>5.47</v>
      </c>
      <c r="E212" s="175">
        <v>8.5500000000000007</v>
      </c>
      <c r="F212" s="175">
        <v>0.76</v>
      </c>
      <c r="G212" s="175">
        <v>1.34</v>
      </c>
      <c r="H212" s="175">
        <v>0.2</v>
      </c>
      <c r="I212" s="177">
        <v>-0.04</v>
      </c>
      <c r="J212" s="175">
        <f t="shared" si="7"/>
        <v>209.04</v>
      </c>
      <c r="K212" s="175">
        <v>40.65</v>
      </c>
      <c r="L212" s="175">
        <v>65.58</v>
      </c>
      <c r="M212" s="175">
        <v>75.89</v>
      </c>
      <c r="N212" s="175">
        <v>9.17</v>
      </c>
      <c r="O212" s="175">
        <v>16.13</v>
      </c>
      <c r="P212" s="175">
        <v>2.16</v>
      </c>
      <c r="Q212" s="178">
        <v>-0.54</v>
      </c>
    </row>
    <row r="213" spans="1:17" x14ac:dyDescent="0.3">
      <c r="A213" s="111" t="s">
        <v>374</v>
      </c>
      <c r="B213" s="175">
        <f t="shared" si="6"/>
        <v>18.400000000000002</v>
      </c>
      <c r="C213" s="175">
        <v>3.9</v>
      </c>
      <c r="D213" s="175">
        <v>5.72</v>
      </c>
      <c r="E213" s="175">
        <v>6.69</v>
      </c>
      <c r="F213" s="175">
        <v>0.76</v>
      </c>
      <c r="G213" s="175">
        <v>1.07</v>
      </c>
      <c r="H213" s="175">
        <v>0.17</v>
      </c>
      <c r="I213" s="177">
        <v>0.09</v>
      </c>
      <c r="J213" s="175">
        <f t="shared" si="7"/>
        <v>210.03999999999996</v>
      </c>
      <c r="K213" s="175">
        <v>44.24</v>
      </c>
      <c r="L213" s="175">
        <v>68.61</v>
      </c>
      <c r="M213" s="175">
        <v>73.13</v>
      </c>
      <c r="N213" s="175">
        <v>9.17</v>
      </c>
      <c r="O213" s="175">
        <v>11.95</v>
      </c>
      <c r="P213" s="175">
        <v>1.8</v>
      </c>
      <c r="Q213" s="178">
        <v>1.1399999999999999</v>
      </c>
    </row>
    <row r="214" spans="1:17" x14ac:dyDescent="0.3">
      <c r="A214" s="111" t="s">
        <v>375</v>
      </c>
      <c r="B214" s="175">
        <f t="shared" si="6"/>
        <v>17.34</v>
      </c>
      <c r="C214" s="175">
        <v>3.38</v>
      </c>
      <c r="D214" s="175">
        <v>5.38</v>
      </c>
      <c r="E214" s="175">
        <v>6.42</v>
      </c>
      <c r="F214" s="175">
        <v>0.57999999999999996</v>
      </c>
      <c r="G214" s="175">
        <v>1.34</v>
      </c>
      <c r="H214" s="175">
        <v>0.15</v>
      </c>
      <c r="I214" s="177">
        <v>0.09</v>
      </c>
      <c r="J214" s="175">
        <f t="shared" si="7"/>
        <v>201.68999999999997</v>
      </c>
      <c r="K214" s="175">
        <v>41.8</v>
      </c>
      <c r="L214" s="175">
        <v>64.599999999999994</v>
      </c>
      <c r="M214" s="175">
        <v>69.95</v>
      </c>
      <c r="N214" s="175">
        <v>7.01</v>
      </c>
      <c r="O214" s="175">
        <v>15.31</v>
      </c>
      <c r="P214" s="175">
        <v>1.92</v>
      </c>
      <c r="Q214" s="178">
        <v>1.1000000000000001</v>
      </c>
    </row>
    <row r="215" spans="1:17" x14ac:dyDescent="0.3">
      <c r="A215" s="111" t="s">
        <v>376</v>
      </c>
      <c r="B215" s="175">
        <f t="shared" si="6"/>
        <v>16.100000000000001</v>
      </c>
      <c r="C215" s="175">
        <v>3.06</v>
      </c>
      <c r="D215" s="175">
        <v>5.53</v>
      </c>
      <c r="E215" s="175">
        <v>5.33</v>
      </c>
      <c r="F215" s="175">
        <v>0.57999999999999996</v>
      </c>
      <c r="G215" s="175">
        <v>1.36</v>
      </c>
      <c r="H215" s="175">
        <v>0.14000000000000001</v>
      </c>
      <c r="I215" s="177">
        <v>0.1</v>
      </c>
      <c r="J215" s="175">
        <f t="shared" si="7"/>
        <v>212.85999999999999</v>
      </c>
      <c r="K215" s="175">
        <v>43.69</v>
      </c>
      <c r="L215" s="175">
        <v>66.36</v>
      </c>
      <c r="M215" s="175">
        <v>76.540000000000006</v>
      </c>
      <c r="N215" s="175">
        <v>7.01</v>
      </c>
      <c r="O215" s="175">
        <v>16.100000000000001</v>
      </c>
      <c r="P215" s="175">
        <v>2.0099999999999998</v>
      </c>
      <c r="Q215" s="178">
        <v>1.1499999999999999</v>
      </c>
    </row>
    <row r="216" spans="1:17" x14ac:dyDescent="0.3">
      <c r="A216" s="111" t="s">
        <v>377</v>
      </c>
      <c r="B216" s="175">
        <f t="shared" si="6"/>
        <v>14.530000000000003</v>
      </c>
      <c r="C216" s="175">
        <v>2.62</v>
      </c>
      <c r="D216" s="175">
        <v>5.52</v>
      </c>
      <c r="E216" s="175">
        <v>4.28</v>
      </c>
      <c r="F216" s="175">
        <v>0.57999999999999996</v>
      </c>
      <c r="G216" s="175">
        <v>1.3</v>
      </c>
      <c r="H216" s="175">
        <v>0.15</v>
      </c>
      <c r="I216" s="177">
        <v>0.08</v>
      </c>
      <c r="J216" s="175">
        <f t="shared" si="7"/>
        <v>210.85</v>
      </c>
      <c r="K216" s="175">
        <v>41.97</v>
      </c>
      <c r="L216" s="175">
        <v>66.25</v>
      </c>
      <c r="M216" s="175">
        <v>76.53</v>
      </c>
      <c r="N216" s="175">
        <v>7.01</v>
      </c>
      <c r="O216" s="175">
        <v>15.49</v>
      </c>
      <c r="P216" s="175">
        <v>2.62</v>
      </c>
      <c r="Q216" s="178">
        <v>0.98</v>
      </c>
    </row>
    <row r="217" spans="1:17" x14ac:dyDescent="0.3">
      <c r="A217" s="111" t="s">
        <v>378</v>
      </c>
      <c r="B217" s="175">
        <f t="shared" si="6"/>
        <v>14.13</v>
      </c>
      <c r="C217" s="175">
        <v>2.8</v>
      </c>
      <c r="D217" s="175">
        <v>5.36</v>
      </c>
      <c r="E217" s="175">
        <v>3.92</v>
      </c>
      <c r="F217" s="175">
        <v>0.56999999999999995</v>
      </c>
      <c r="G217" s="175">
        <v>1.22</v>
      </c>
      <c r="H217" s="175">
        <v>0.14000000000000001</v>
      </c>
      <c r="I217" s="177">
        <v>0.12</v>
      </c>
      <c r="J217" s="175">
        <f t="shared" si="7"/>
        <v>209.69000000000003</v>
      </c>
      <c r="K217" s="175">
        <v>44.34</v>
      </c>
      <c r="L217" s="175">
        <v>64.349999999999994</v>
      </c>
      <c r="M217" s="175">
        <v>75.489999999999995</v>
      </c>
      <c r="N217" s="175">
        <v>6.83</v>
      </c>
      <c r="O217" s="175">
        <v>14.65</v>
      </c>
      <c r="P217" s="175">
        <v>2.62</v>
      </c>
      <c r="Q217" s="178">
        <v>1.41</v>
      </c>
    </row>
    <row r="218" spans="1:17" x14ac:dyDescent="0.3">
      <c r="A218" s="111" t="s">
        <v>379</v>
      </c>
      <c r="B218" s="175">
        <f t="shared" si="6"/>
        <v>14.1</v>
      </c>
      <c r="C218" s="175">
        <v>2.74</v>
      </c>
      <c r="D218" s="175">
        <v>5.52</v>
      </c>
      <c r="E218" s="175">
        <v>3.59</v>
      </c>
      <c r="F218" s="175">
        <v>0.56999999999999995</v>
      </c>
      <c r="G218" s="175">
        <v>1.42</v>
      </c>
      <c r="H218" s="175">
        <v>0.15</v>
      </c>
      <c r="I218" s="177">
        <v>0.11</v>
      </c>
      <c r="J218" s="175">
        <f t="shared" si="7"/>
        <v>207.65000000000006</v>
      </c>
      <c r="K218" s="175">
        <v>42.42</v>
      </c>
      <c r="L218" s="175">
        <v>66.239999999999995</v>
      </c>
      <c r="M218" s="175">
        <v>71.760000000000005</v>
      </c>
      <c r="N218" s="175">
        <v>6.83</v>
      </c>
      <c r="O218" s="175">
        <v>16.71</v>
      </c>
      <c r="P218" s="175">
        <v>2.36</v>
      </c>
      <c r="Q218" s="178">
        <v>1.33</v>
      </c>
    </row>
    <row r="219" spans="1:17" x14ac:dyDescent="0.3">
      <c r="A219" s="111" t="s">
        <v>380</v>
      </c>
      <c r="B219" s="175">
        <f t="shared" si="6"/>
        <v>14.87</v>
      </c>
      <c r="C219" s="175">
        <v>3.05</v>
      </c>
      <c r="D219" s="175">
        <v>5.74</v>
      </c>
      <c r="E219" s="175">
        <v>3.91</v>
      </c>
      <c r="F219" s="175">
        <v>0.56999999999999995</v>
      </c>
      <c r="G219" s="175">
        <v>1.25</v>
      </c>
      <c r="H219" s="175">
        <v>0.23</v>
      </c>
      <c r="I219" s="177">
        <v>0.12</v>
      </c>
      <c r="J219" s="175">
        <f t="shared" si="7"/>
        <v>206.22000000000003</v>
      </c>
      <c r="K219" s="175">
        <v>41.9</v>
      </c>
      <c r="L219" s="175">
        <v>68.84</v>
      </c>
      <c r="M219" s="175">
        <v>67.650000000000006</v>
      </c>
      <c r="N219" s="175">
        <v>6.83</v>
      </c>
      <c r="O219" s="175">
        <v>16.84</v>
      </c>
      <c r="P219" s="175">
        <v>2.72</v>
      </c>
      <c r="Q219" s="178">
        <v>1.44</v>
      </c>
    </row>
    <row r="220" spans="1:17" x14ac:dyDescent="0.3">
      <c r="A220" s="111" t="s">
        <v>381</v>
      </c>
      <c r="B220" s="175">
        <f t="shared" si="6"/>
        <v>17.799999999999997</v>
      </c>
      <c r="C220" s="175">
        <v>3.8</v>
      </c>
      <c r="D220" s="175">
        <v>5.78</v>
      </c>
      <c r="E220" s="175">
        <v>6.01</v>
      </c>
      <c r="F220" s="175">
        <v>0.79</v>
      </c>
      <c r="G220" s="175">
        <v>1.17</v>
      </c>
      <c r="H220" s="175">
        <v>0.19</v>
      </c>
      <c r="I220" s="177">
        <v>0.06</v>
      </c>
      <c r="J220" s="175">
        <f t="shared" si="7"/>
        <v>209.00000000000003</v>
      </c>
      <c r="K220" s="175">
        <v>39.07</v>
      </c>
      <c r="L220" s="175">
        <v>69.36</v>
      </c>
      <c r="M220" s="175">
        <v>72.790000000000006</v>
      </c>
      <c r="N220" s="175">
        <v>9.44</v>
      </c>
      <c r="O220" s="175">
        <v>15.81</v>
      </c>
      <c r="P220" s="175">
        <v>1.86</v>
      </c>
      <c r="Q220" s="178">
        <v>0.67</v>
      </c>
    </row>
    <row r="221" spans="1:17" x14ac:dyDescent="0.3">
      <c r="A221" s="111" t="s">
        <v>382</v>
      </c>
      <c r="B221" s="175">
        <f t="shared" si="6"/>
        <v>18.599999999999998</v>
      </c>
      <c r="C221" s="175">
        <v>3.61</v>
      </c>
      <c r="D221" s="175">
        <v>5.4</v>
      </c>
      <c r="E221" s="175">
        <v>7.4</v>
      </c>
      <c r="F221" s="175">
        <v>0.79</v>
      </c>
      <c r="G221" s="175">
        <v>1.07</v>
      </c>
      <c r="H221" s="175">
        <v>0.24</v>
      </c>
      <c r="I221" s="177">
        <v>0.09</v>
      </c>
      <c r="J221" s="175">
        <f t="shared" si="7"/>
        <v>202.04</v>
      </c>
      <c r="K221" s="175">
        <v>37.020000000000003</v>
      </c>
      <c r="L221" s="175">
        <v>64.83</v>
      </c>
      <c r="M221" s="175">
        <v>72.56</v>
      </c>
      <c r="N221" s="175">
        <v>9.44</v>
      </c>
      <c r="O221" s="175">
        <v>14.53</v>
      </c>
      <c r="P221" s="175">
        <v>2.54</v>
      </c>
      <c r="Q221" s="178">
        <v>1.1200000000000001</v>
      </c>
    </row>
    <row r="222" spans="1:17" x14ac:dyDescent="0.3">
      <c r="A222" s="111" t="s">
        <v>383</v>
      </c>
      <c r="B222" s="175">
        <f t="shared" si="6"/>
        <v>21.22</v>
      </c>
      <c r="C222" s="175">
        <v>4.16</v>
      </c>
      <c r="D222" s="175">
        <v>6.05</v>
      </c>
      <c r="E222" s="175">
        <v>8.49</v>
      </c>
      <c r="F222" s="175">
        <v>0.79</v>
      </c>
      <c r="G222" s="175">
        <v>1.36</v>
      </c>
      <c r="H222" s="175">
        <v>0.28999999999999998</v>
      </c>
      <c r="I222" s="177">
        <v>0.08</v>
      </c>
      <c r="J222" s="175">
        <f t="shared" si="7"/>
        <v>211.83</v>
      </c>
      <c r="K222" s="175">
        <v>38.86</v>
      </c>
      <c r="L222" s="175">
        <v>72.650000000000006</v>
      </c>
      <c r="M222" s="175">
        <v>72.23</v>
      </c>
      <c r="N222" s="175">
        <v>9.44</v>
      </c>
      <c r="O222" s="175">
        <v>15.13</v>
      </c>
      <c r="P222" s="175">
        <v>2.5299999999999998</v>
      </c>
      <c r="Q222" s="178">
        <v>0.99</v>
      </c>
    </row>
    <row r="223" spans="1:17" x14ac:dyDescent="0.3">
      <c r="A223" s="111" t="s">
        <v>384</v>
      </c>
      <c r="B223" s="175">
        <f t="shared" si="6"/>
        <v>20.880000000000003</v>
      </c>
      <c r="C223" s="175">
        <v>4.05</v>
      </c>
      <c r="D223" s="175">
        <v>5.07</v>
      </c>
      <c r="E223" s="175">
        <v>9.11</v>
      </c>
      <c r="F223" s="175">
        <v>0.8</v>
      </c>
      <c r="G223" s="175">
        <v>1.52</v>
      </c>
      <c r="H223" s="175">
        <v>0.26</v>
      </c>
      <c r="I223" s="177">
        <v>7.0000000000000007E-2</v>
      </c>
      <c r="J223" s="175">
        <f t="shared" si="7"/>
        <v>199.69</v>
      </c>
      <c r="K223" s="175">
        <v>36.36</v>
      </c>
      <c r="L223" s="175">
        <v>60.8</v>
      </c>
      <c r="M223" s="175">
        <v>73.64</v>
      </c>
      <c r="N223" s="175">
        <v>9.66</v>
      </c>
      <c r="O223" s="175">
        <v>15.98</v>
      </c>
      <c r="P223" s="175">
        <v>2.39</v>
      </c>
      <c r="Q223" s="178">
        <v>0.86</v>
      </c>
    </row>
    <row r="224" spans="1:17" x14ac:dyDescent="0.3">
      <c r="A224" s="111" t="s">
        <v>385</v>
      </c>
      <c r="B224" s="175">
        <f t="shared" si="6"/>
        <v>19.829999999999998</v>
      </c>
      <c r="C224" s="175">
        <v>3.68</v>
      </c>
      <c r="D224" s="175">
        <v>5.27</v>
      </c>
      <c r="E224" s="175">
        <v>8.57</v>
      </c>
      <c r="F224" s="175">
        <v>0.8</v>
      </c>
      <c r="G224" s="175">
        <v>1.22</v>
      </c>
      <c r="H224" s="175">
        <v>0.22</v>
      </c>
      <c r="I224" s="177">
        <v>7.0000000000000007E-2</v>
      </c>
      <c r="J224" s="175">
        <f t="shared" si="7"/>
        <v>197.32999999999998</v>
      </c>
      <c r="K224" s="175">
        <v>33.58</v>
      </c>
      <c r="L224" s="175">
        <v>63.24</v>
      </c>
      <c r="M224" s="175">
        <v>72.88</v>
      </c>
      <c r="N224" s="175">
        <v>9.66</v>
      </c>
      <c r="O224" s="175">
        <v>14.78</v>
      </c>
      <c r="P224" s="175">
        <v>2.38</v>
      </c>
      <c r="Q224" s="178">
        <v>0.81</v>
      </c>
    </row>
    <row r="225" spans="1:17" x14ac:dyDescent="0.3">
      <c r="A225" s="111" t="s">
        <v>386</v>
      </c>
      <c r="B225" s="175">
        <f t="shared" si="6"/>
        <v>20.880000000000006</v>
      </c>
      <c r="C225" s="175">
        <v>4.03</v>
      </c>
      <c r="D225" s="175">
        <v>5.23</v>
      </c>
      <c r="E225" s="175">
        <v>9.23</v>
      </c>
      <c r="F225" s="175">
        <v>0.8</v>
      </c>
      <c r="G225" s="175">
        <v>1.26</v>
      </c>
      <c r="H225" s="175">
        <v>0.23</v>
      </c>
      <c r="I225" s="177">
        <v>0.1</v>
      </c>
      <c r="J225" s="175">
        <f t="shared" si="7"/>
        <v>197.7</v>
      </c>
      <c r="K225" s="175">
        <v>33.26</v>
      </c>
      <c r="L225" s="175">
        <v>62.74</v>
      </c>
      <c r="M225" s="175">
        <v>73.650000000000006</v>
      </c>
      <c r="N225" s="175">
        <v>9.66</v>
      </c>
      <c r="O225" s="175">
        <v>14.59</v>
      </c>
      <c r="P225" s="175">
        <v>2.57</v>
      </c>
      <c r="Q225" s="178">
        <v>1.23</v>
      </c>
    </row>
    <row r="226" spans="1:17" x14ac:dyDescent="0.3">
      <c r="A226" s="111" t="s">
        <v>387</v>
      </c>
      <c r="B226" s="175">
        <f t="shared" si="6"/>
        <v>17.850000000000001</v>
      </c>
      <c r="C226" s="175">
        <v>3.25</v>
      </c>
      <c r="D226" s="175">
        <v>5.67</v>
      </c>
      <c r="E226" s="175">
        <v>6.52</v>
      </c>
      <c r="F226" s="175">
        <v>0.76</v>
      </c>
      <c r="G226" s="175">
        <v>1.29</v>
      </c>
      <c r="H226" s="175">
        <v>0.26</v>
      </c>
      <c r="I226" s="177">
        <v>0.1</v>
      </c>
      <c r="J226" s="175">
        <f t="shared" si="7"/>
        <v>207.83999999999997</v>
      </c>
      <c r="K226" s="175">
        <v>39.44</v>
      </c>
      <c r="L226" s="175">
        <v>68.069999999999993</v>
      </c>
      <c r="M226" s="175">
        <v>71.7</v>
      </c>
      <c r="N226" s="175">
        <v>9.14</v>
      </c>
      <c r="O226" s="175">
        <v>15</v>
      </c>
      <c r="P226" s="175">
        <v>3.28</v>
      </c>
      <c r="Q226" s="178">
        <v>1.21</v>
      </c>
    </row>
    <row r="227" spans="1:17" x14ac:dyDescent="0.3">
      <c r="A227" s="111" t="s">
        <v>388</v>
      </c>
      <c r="B227" s="175">
        <f t="shared" si="6"/>
        <v>15.809999999999999</v>
      </c>
      <c r="C227" s="175">
        <v>3</v>
      </c>
      <c r="D227" s="175">
        <v>5.6</v>
      </c>
      <c r="E227" s="175">
        <v>5.0599999999999996</v>
      </c>
      <c r="F227" s="175">
        <v>0.76</v>
      </c>
      <c r="G227" s="175">
        <v>1.03</v>
      </c>
      <c r="H227" s="175">
        <v>0.25</v>
      </c>
      <c r="I227" s="177">
        <v>0.11</v>
      </c>
      <c r="J227" s="175">
        <f t="shared" si="7"/>
        <v>205.74000000000004</v>
      </c>
      <c r="K227" s="175">
        <v>41.75</v>
      </c>
      <c r="L227" s="175">
        <v>67.19</v>
      </c>
      <c r="M227" s="175">
        <v>70.900000000000006</v>
      </c>
      <c r="N227" s="175">
        <v>9.14</v>
      </c>
      <c r="O227" s="175">
        <v>12.11</v>
      </c>
      <c r="P227" s="175">
        <v>3.38</v>
      </c>
      <c r="Q227" s="178">
        <v>1.27</v>
      </c>
    </row>
    <row r="228" spans="1:17" x14ac:dyDescent="0.3">
      <c r="A228" s="111" t="s">
        <v>389</v>
      </c>
      <c r="B228" s="175">
        <f t="shared" si="6"/>
        <v>13.969999999999999</v>
      </c>
      <c r="C228" s="175">
        <v>2.48</v>
      </c>
      <c r="D228" s="175">
        <v>5.44</v>
      </c>
      <c r="E228" s="175">
        <v>3.94</v>
      </c>
      <c r="F228" s="175">
        <v>0.76</v>
      </c>
      <c r="G228" s="175">
        <v>1.06</v>
      </c>
      <c r="H228" s="175">
        <v>0.19</v>
      </c>
      <c r="I228" s="177">
        <v>0.1</v>
      </c>
      <c r="J228" s="175">
        <f t="shared" si="7"/>
        <v>202.88</v>
      </c>
      <c r="K228" s="175">
        <v>40.159999999999997</v>
      </c>
      <c r="L228" s="175">
        <v>65.34</v>
      </c>
      <c r="M228" s="175">
        <v>71.180000000000007</v>
      </c>
      <c r="N228" s="175">
        <v>9.14</v>
      </c>
      <c r="O228" s="175">
        <v>12.62</v>
      </c>
      <c r="P228" s="175">
        <v>3.24</v>
      </c>
      <c r="Q228" s="178">
        <v>1.2</v>
      </c>
    </row>
    <row r="229" spans="1:17" x14ac:dyDescent="0.3">
      <c r="A229" s="111" t="s">
        <v>390</v>
      </c>
      <c r="B229" s="175">
        <f t="shared" si="6"/>
        <v>13.620000000000003</v>
      </c>
      <c r="C229" s="175">
        <v>2.58</v>
      </c>
      <c r="D229" s="175">
        <v>5.33</v>
      </c>
      <c r="E229" s="175">
        <v>3.39</v>
      </c>
      <c r="F229" s="175">
        <v>0.66</v>
      </c>
      <c r="G229" s="175">
        <v>1.37</v>
      </c>
      <c r="H229" s="175">
        <v>0.14000000000000001</v>
      </c>
      <c r="I229" s="177">
        <v>0.15</v>
      </c>
      <c r="J229" s="175">
        <f t="shared" si="7"/>
        <v>202.4</v>
      </c>
      <c r="K229" s="175">
        <v>41.72</v>
      </c>
      <c r="L229" s="175">
        <v>64.010000000000005</v>
      </c>
      <c r="M229" s="175">
        <v>67.83</v>
      </c>
      <c r="N229" s="175">
        <v>7.94</v>
      </c>
      <c r="O229" s="175">
        <v>16.46</v>
      </c>
      <c r="P229" s="175">
        <v>2.62</v>
      </c>
      <c r="Q229" s="178">
        <v>1.82</v>
      </c>
    </row>
    <row r="230" spans="1:17" x14ac:dyDescent="0.3">
      <c r="A230" s="111" t="s">
        <v>391</v>
      </c>
      <c r="B230" s="175">
        <f t="shared" si="6"/>
        <v>13.930000000000001</v>
      </c>
      <c r="C230" s="175">
        <v>2.87</v>
      </c>
      <c r="D230" s="175">
        <v>5.48</v>
      </c>
      <c r="E230" s="175">
        <v>3.11</v>
      </c>
      <c r="F230" s="175">
        <v>0.66</v>
      </c>
      <c r="G230" s="175">
        <v>1.5</v>
      </c>
      <c r="H230" s="175">
        <v>0.18</v>
      </c>
      <c r="I230" s="177">
        <v>0.13</v>
      </c>
      <c r="J230" s="175">
        <f t="shared" si="7"/>
        <v>205.37</v>
      </c>
      <c r="K230" s="175">
        <v>44.44</v>
      </c>
      <c r="L230" s="175">
        <v>65.81</v>
      </c>
      <c r="M230" s="175">
        <v>64.78</v>
      </c>
      <c r="N230" s="175">
        <v>7.94</v>
      </c>
      <c r="O230" s="175">
        <v>17.87</v>
      </c>
      <c r="P230" s="175">
        <v>2.97</v>
      </c>
      <c r="Q230" s="178">
        <v>1.56</v>
      </c>
    </row>
    <row r="231" spans="1:17" x14ac:dyDescent="0.3">
      <c r="A231" s="111" t="s">
        <v>392</v>
      </c>
      <c r="B231" s="175">
        <f t="shared" si="6"/>
        <v>14.87</v>
      </c>
      <c r="C231" s="175">
        <v>2.96</v>
      </c>
      <c r="D231" s="175">
        <v>5.81</v>
      </c>
      <c r="E231" s="175">
        <v>3.88</v>
      </c>
      <c r="F231" s="175">
        <v>0.66</v>
      </c>
      <c r="G231" s="175">
        <v>1.22</v>
      </c>
      <c r="H231" s="175">
        <v>0.22</v>
      </c>
      <c r="I231" s="177">
        <v>0.12</v>
      </c>
      <c r="J231" s="175">
        <f t="shared" si="7"/>
        <v>209.8</v>
      </c>
      <c r="K231" s="175">
        <v>41.83</v>
      </c>
      <c r="L231" s="175">
        <v>69.7</v>
      </c>
      <c r="M231" s="175">
        <v>69.930000000000007</v>
      </c>
      <c r="N231" s="175">
        <v>7.94</v>
      </c>
      <c r="O231" s="175">
        <v>16.14</v>
      </c>
      <c r="P231" s="175">
        <v>2.84</v>
      </c>
      <c r="Q231" s="178">
        <v>1.42</v>
      </c>
    </row>
    <row r="232" spans="1:17" x14ac:dyDescent="0.3">
      <c r="A232" s="111" t="s">
        <v>393</v>
      </c>
      <c r="B232" s="175">
        <f t="shared" si="6"/>
        <v>16.350000000000005</v>
      </c>
      <c r="C232" s="175">
        <v>3.22</v>
      </c>
      <c r="D232" s="175">
        <v>5.71</v>
      </c>
      <c r="E232" s="175">
        <v>4.87</v>
      </c>
      <c r="F232" s="175">
        <v>0.81</v>
      </c>
      <c r="G232" s="175">
        <v>1.3</v>
      </c>
      <c r="H232" s="175">
        <v>0.34</v>
      </c>
      <c r="I232" s="177">
        <v>0.1</v>
      </c>
      <c r="J232" s="175">
        <f t="shared" si="7"/>
        <v>208.56000000000003</v>
      </c>
      <c r="K232" s="175">
        <v>38.69</v>
      </c>
      <c r="L232" s="175">
        <v>68.510000000000005</v>
      </c>
      <c r="M232" s="175">
        <v>69.42</v>
      </c>
      <c r="N232" s="175">
        <v>9.74</v>
      </c>
      <c r="O232" s="175">
        <v>17.52</v>
      </c>
      <c r="P232" s="175">
        <v>3.47</v>
      </c>
      <c r="Q232" s="178">
        <v>1.21</v>
      </c>
    </row>
    <row r="233" spans="1:17" x14ac:dyDescent="0.3">
      <c r="A233" s="111" t="s">
        <v>394</v>
      </c>
      <c r="B233" s="175">
        <f t="shared" si="6"/>
        <v>18.97</v>
      </c>
      <c r="C233" s="175">
        <v>3.44</v>
      </c>
      <c r="D233" s="175">
        <v>5.71</v>
      </c>
      <c r="E233" s="175">
        <v>7.33</v>
      </c>
      <c r="F233" s="175">
        <v>0.81</v>
      </c>
      <c r="G233" s="175">
        <v>1.26</v>
      </c>
      <c r="H233" s="175">
        <v>0.31</v>
      </c>
      <c r="I233" s="177">
        <v>0.11</v>
      </c>
      <c r="J233" s="175">
        <f t="shared" si="7"/>
        <v>205.85</v>
      </c>
      <c r="K233" s="175">
        <v>34.409999999999997</v>
      </c>
      <c r="L233" s="175">
        <v>68.53</v>
      </c>
      <c r="M233" s="175">
        <v>71.569999999999993</v>
      </c>
      <c r="N233" s="175">
        <v>9.74</v>
      </c>
      <c r="O233" s="175">
        <v>16.8</v>
      </c>
      <c r="P233" s="175">
        <v>3.45</v>
      </c>
      <c r="Q233" s="178">
        <v>1.35</v>
      </c>
    </row>
    <row r="234" spans="1:17" x14ac:dyDescent="0.3">
      <c r="A234" s="111" t="s">
        <v>395</v>
      </c>
      <c r="B234" s="175">
        <f t="shared" si="6"/>
        <v>19.279999999999998</v>
      </c>
      <c r="C234" s="175">
        <v>3.49</v>
      </c>
      <c r="D234" s="175">
        <v>5.46</v>
      </c>
      <c r="E234" s="175">
        <v>7.61</v>
      </c>
      <c r="F234" s="175">
        <v>0.81</v>
      </c>
      <c r="G234" s="175">
        <v>1.41</v>
      </c>
      <c r="H234" s="175">
        <v>0.42</v>
      </c>
      <c r="I234" s="177">
        <v>0.08</v>
      </c>
      <c r="J234" s="175">
        <f t="shared" si="7"/>
        <v>198.63</v>
      </c>
      <c r="K234" s="175">
        <v>34.32</v>
      </c>
      <c r="L234" s="175">
        <v>65.52</v>
      </c>
      <c r="M234" s="175">
        <v>68.91</v>
      </c>
      <c r="N234" s="175">
        <v>9.74</v>
      </c>
      <c r="O234" s="175">
        <v>15.44</v>
      </c>
      <c r="P234" s="175">
        <v>3.75</v>
      </c>
      <c r="Q234" s="178">
        <v>0.95</v>
      </c>
    </row>
    <row r="235" spans="1:17" x14ac:dyDescent="0.3">
      <c r="A235" s="111" t="s">
        <v>396</v>
      </c>
      <c r="B235" s="175">
        <f t="shared" si="6"/>
        <v>19.62</v>
      </c>
      <c r="C235" s="175">
        <v>3.67</v>
      </c>
      <c r="D235" s="175">
        <v>5.18</v>
      </c>
      <c r="E235" s="175">
        <v>8</v>
      </c>
      <c r="F235" s="175">
        <v>0.88</v>
      </c>
      <c r="G235" s="175">
        <v>1.33</v>
      </c>
      <c r="H235" s="175">
        <v>0.41</v>
      </c>
      <c r="I235" s="177">
        <v>0.15</v>
      </c>
      <c r="J235" s="175">
        <f t="shared" si="7"/>
        <v>197.53000000000003</v>
      </c>
      <c r="K235" s="175">
        <v>36.1</v>
      </c>
      <c r="L235" s="175">
        <v>62.14</v>
      </c>
      <c r="M235" s="175">
        <v>68.56</v>
      </c>
      <c r="N235" s="175">
        <v>10.52</v>
      </c>
      <c r="O235" s="175">
        <v>14.43</v>
      </c>
      <c r="P235" s="175">
        <v>3.94</v>
      </c>
      <c r="Q235" s="178">
        <v>1.84</v>
      </c>
    </row>
    <row r="236" spans="1:17" x14ac:dyDescent="0.3">
      <c r="A236" s="111" t="s">
        <v>397</v>
      </c>
      <c r="B236" s="175">
        <f t="shared" si="6"/>
        <v>18.270000000000003</v>
      </c>
      <c r="C236" s="175">
        <v>3.24</v>
      </c>
      <c r="D236" s="175">
        <v>5.33</v>
      </c>
      <c r="E236" s="175">
        <v>7.15</v>
      </c>
      <c r="F236" s="175">
        <v>0.88</v>
      </c>
      <c r="G236" s="175">
        <v>1.1100000000000001</v>
      </c>
      <c r="H236" s="175">
        <v>0.42</v>
      </c>
      <c r="I236" s="177">
        <v>0.14000000000000001</v>
      </c>
      <c r="J236" s="175">
        <f t="shared" si="7"/>
        <v>196.27</v>
      </c>
      <c r="K236" s="175">
        <v>34.24</v>
      </c>
      <c r="L236" s="175">
        <v>63.9</v>
      </c>
      <c r="M236" s="175">
        <v>67.540000000000006</v>
      </c>
      <c r="N236" s="175">
        <v>10.52</v>
      </c>
      <c r="O236" s="175">
        <v>13.66</v>
      </c>
      <c r="P236" s="175">
        <v>4.7</v>
      </c>
      <c r="Q236" s="178">
        <v>1.71</v>
      </c>
    </row>
    <row r="237" spans="1:17" x14ac:dyDescent="0.3">
      <c r="A237" s="111" t="s">
        <v>398</v>
      </c>
      <c r="B237" s="175">
        <f t="shared" si="6"/>
        <v>17.809999999999999</v>
      </c>
      <c r="C237" s="175">
        <v>3.44</v>
      </c>
      <c r="D237" s="175">
        <v>5.36</v>
      </c>
      <c r="E237" s="175">
        <v>6.5</v>
      </c>
      <c r="F237" s="175">
        <v>0.88</v>
      </c>
      <c r="G237" s="175">
        <v>1.1499999999999999</v>
      </c>
      <c r="H237" s="175">
        <v>0.36</v>
      </c>
      <c r="I237" s="177">
        <v>0.12</v>
      </c>
      <c r="J237" s="175">
        <f t="shared" si="7"/>
        <v>197.70000000000002</v>
      </c>
      <c r="K237" s="175">
        <v>36</v>
      </c>
      <c r="L237" s="175">
        <v>64.33</v>
      </c>
      <c r="M237" s="175">
        <v>67.27</v>
      </c>
      <c r="N237" s="175">
        <v>10.52</v>
      </c>
      <c r="O237" s="175">
        <v>13.88</v>
      </c>
      <c r="P237" s="175">
        <v>4.21</v>
      </c>
      <c r="Q237" s="178">
        <v>1.49</v>
      </c>
    </row>
    <row r="238" spans="1:17" x14ac:dyDescent="0.3">
      <c r="A238" s="111" t="s">
        <v>399</v>
      </c>
      <c r="B238" s="175">
        <f t="shared" si="6"/>
        <v>15.650000000000002</v>
      </c>
      <c r="C238" s="175">
        <v>2.89</v>
      </c>
      <c r="D238" s="175">
        <v>5.42</v>
      </c>
      <c r="E238" s="175">
        <v>4.88</v>
      </c>
      <c r="F238" s="175">
        <v>0.81</v>
      </c>
      <c r="G238" s="175">
        <v>1.23</v>
      </c>
      <c r="H238" s="175">
        <v>0.27</v>
      </c>
      <c r="I238" s="177">
        <v>0.15</v>
      </c>
      <c r="J238" s="175">
        <f t="shared" si="7"/>
        <v>203.93000000000004</v>
      </c>
      <c r="K238" s="175">
        <v>42.12</v>
      </c>
      <c r="L238" s="175">
        <v>65.069999999999993</v>
      </c>
      <c r="M238" s="175">
        <v>66.790000000000006</v>
      </c>
      <c r="N238" s="175">
        <v>9.77</v>
      </c>
      <c r="O238" s="175">
        <v>14.87</v>
      </c>
      <c r="P238" s="175">
        <v>3.49</v>
      </c>
      <c r="Q238" s="178">
        <v>1.82</v>
      </c>
    </row>
    <row r="239" spans="1:17" x14ac:dyDescent="0.3">
      <c r="A239" s="111" t="s">
        <v>400</v>
      </c>
      <c r="B239" s="175">
        <f t="shared" si="6"/>
        <v>14.640000000000002</v>
      </c>
      <c r="C239" s="175">
        <v>2.4300000000000002</v>
      </c>
      <c r="D239" s="175">
        <v>5.29</v>
      </c>
      <c r="E239" s="175">
        <v>4.4800000000000004</v>
      </c>
      <c r="F239" s="175">
        <v>0.81</v>
      </c>
      <c r="G239" s="175">
        <v>1.25</v>
      </c>
      <c r="H239" s="175">
        <v>0.23</v>
      </c>
      <c r="I239" s="177">
        <v>0.15</v>
      </c>
      <c r="J239" s="175">
        <f t="shared" si="7"/>
        <v>199.04</v>
      </c>
      <c r="K239" s="175">
        <v>37.5</v>
      </c>
      <c r="L239" s="175">
        <v>63.47</v>
      </c>
      <c r="M239" s="175">
        <v>68.41</v>
      </c>
      <c r="N239" s="175">
        <v>9.77</v>
      </c>
      <c r="O239" s="175">
        <v>15.06</v>
      </c>
      <c r="P239" s="175">
        <v>3.01</v>
      </c>
      <c r="Q239" s="178">
        <v>1.82</v>
      </c>
    </row>
    <row r="240" spans="1:17" x14ac:dyDescent="0.3">
      <c r="A240" s="111" t="s">
        <v>401</v>
      </c>
      <c r="B240" s="175">
        <f t="shared" si="6"/>
        <v>13.720000000000002</v>
      </c>
      <c r="C240" s="175">
        <v>1.75</v>
      </c>
      <c r="D240" s="175">
        <v>5.69</v>
      </c>
      <c r="E240" s="175">
        <v>3.86</v>
      </c>
      <c r="F240" s="175">
        <v>0.81</v>
      </c>
      <c r="G240" s="175">
        <v>1.32</v>
      </c>
      <c r="H240" s="175">
        <v>0.16</v>
      </c>
      <c r="I240" s="177">
        <v>0.13</v>
      </c>
      <c r="J240" s="175">
        <f t="shared" si="7"/>
        <v>198.59</v>
      </c>
      <c r="K240" s="175">
        <v>29.22</v>
      </c>
      <c r="L240" s="175">
        <v>68.319999999999993</v>
      </c>
      <c r="M240" s="175">
        <v>71.02</v>
      </c>
      <c r="N240" s="175">
        <v>9.77</v>
      </c>
      <c r="O240" s="175">
        <v>15.95</v>
      </c>
      <c r="P240" s="175">
        <v>2.71</v>
      </c>
      <c r="Q240" s="178">
        <v>1.6</v>
      </c>
    </row>
    <row r="241" spans="1:17" x14ac:dyDescent="0.3">
      <c r="A241" s="111" t="s">
        <v>402</v>
      </c>
      <c r="B241" s="175">
        <f t="shared" si="6"/>
        <v>13.33</v>
      </c>
      <c r="C241" s="175">
        <v>1.6</v>
      </c>
      <c r="D241" s="175">
        <v>5.41</v>
      </c>
      <c r="E241" s="175">
        <v>3.88</v>
      </c>
      <c r="F241" s="175">
        <v>0.81</v>
      </c>
      <c r="G241" s="175">
        <v>1.27</v>
      </c>
      <c r="H241" s="175">
        <v>0.19</v>
      </c>
      <c r="I241" s="177">
        <v>0.17</v>
      </c>
      <c r="J241" s="175">
        <f t="shared" si="7"/>
        <v>195.35</v>
      </c>
      <c r="K241" s="175">
        <v>27.42</v>
      </c>
      <c r="L241" s="175">
        <v>64.900000000000006</v>
      </c>
      <c r="M241" s="175">
        <v>73</v>
      </c>
      <c r="N241" s="175">
        <v>9.75</v>
      </c>
      <c r="O241" s="175">
        <v>15.07</v>
      </c>
      <c r="P241" s="175">
        <v>3.21</v>
      </c>
      <c r="Q241" s="178">
        <v>2</v>
      </c>
    </row>
    <row r="242" spans="1:17" x14ac:dyDescent="0.3">
      <c r="A242" s="111" t="s">
        <v>403</v>
      </c>
      <c r="B242" s="175">
        <f t="shared" si="6"/>
        <v>13.749999999999998</v>
      </c>
      <c r="C242" s="175">
        <v>1.61</v>
      </c>
      <c r="D242" s="175">
        <v>5.89</v>
      </c>
      <c r="E242" s="175">
        <v>3.88</v>
      </c>
      <c r="F242" s="175">
        <v>0.81</v>
      </c>
      <c r="G242" s="175">
        <v>1.1200000000000001</v>
      </c>
      <c r="H242" s="175">
        <v>0.28000000000000003</v>
      </c>
      <c r="I242" s="177">
        <v>0.16</v>
      </c>
      <c r="J242" s="175">
        <f t="shared" si="7"/>
        <v>200.31999999999996</v>
      </c>
      <c r="K242" s="175">
        <v>27.17</v>
      </c>
      <c r="L242" s="175">
        <v>70.69</v>
      </c>
      <c r="M242" s="175">
        <v>72.84</v>
      </c>
      <c r="N242" s="175">
        <v>9.75</v>
      </c>
      <c r="O242" s="175">
        <v>13.5</v>
      </c>
      <c r="P242" s="175">
        <v>4.3899999999999997</v>
      </c>
      <c r="Q242" s="178">
        <v>1.98</v>
      </c>
    </row>
    <row r="243" spans="1:17" x14ac:dyDescent="0.3">
      <c r="A243" s="111" t="s">
        <v>404</v>
      </c>
      <c r="B243" s="175">
        <f t="shared" si="6"/>
        <v>14.08</v>
      </c>
      <c r="C243" s="175">
        <v>2.52</v>
      </c>
      <c r="D243" s="175">
        <v>5.6</v>
      </c>
      <c r="E243" s="175">
        <v>3.83</v>
      </c>
      <c r="F243" s="175">
        <v>0.81</v>
      </c>
      <c r="G243" s="175">
        <v>1.01</v>
      </c>
      <c r="H243" s="175">
        <v>0.17</v>
      </c>
      <c r="I243" s="177">
        <v>0.14000000000000001</v>
      </c>
      <c r="J243" s="175">
        <f t="shared" si="7"/>
        <v>200.71</v>
      </c>
      <c r="K243" s="175">
        <v>38</v>
      </c>
      <c r="L243" s="175">
        <v>67.239999999999995</v>
      </c>
      <c r="M243" s="175">
        <v>68.64</v>
      </c>
      <c r="N243" s="175">
        <v>9.75</v>
      </c>
      <c r="O243" s="175">
        <v>13.21</v>
      </c>
      <c r="P243" s="175">
        <v>2.2400000000000002</v>
      </c>
      <c r="Q243" s="178">
        <v>1.63</v>
      </c>
    </row>
    <row r="244" spans="1:17" x14ac:dyDescent="0.3">
      <c r="A244" s="111" t="s">
        <v>405</v>
      </c>
      <c r="B244" s="175">
        <f t="shared" si="6"/>
        <v>15.82</v>
      </c>
      <c r="C244" s="175">
        <v>2.54</v>
      </c>
      <c r="D244" s="175">
        <v>5.76</v>
      </c>
      <c r="E244" s="175">
        <v>5.08</v>
      </c>
      <c r="F244" s="175">
        <v>1.07</v>
      </c>
      <c r="G244" s="175">
        <v>0.87</v>
      </c>
      <c r="H244" s="175">
        <v>0.37</v>
      </c>
      <c r="I244" s="177">
        <v>0.13</v>
      </c>
      <c r="J244" s="175">
        <f t="shared" si="7"/>
        <v>200.04000000000002</v>
      </c>
      <c r="K244" s="175">
        <v>30.81</v>
      </c>
      <c r="L244" s="175">
        <v>69.11</v>
      </c>
      <c r="M244" s="175">
        <v>70.89</v>
      </c>
      <c r="N244" s="175">
        <v>12.87</v>
      </c>
      <c r="O244" s="175">
        <v>11.03</v>
      </c>
      <c r="P244" s="175">
        <v>3.81</v>
      </c>
      <c r="Q244" s="178">
        <v>1.52</v>
      </c>
    </row>
    <row r="245" spans="1:17" x14ac:dyDescent="0.3">
      <c r="A245" s="111" t="s">
        <v>406</v>
      </c>
      <c r="B245" s="175">
        <f t="shared" si="6"/>
        <v>17.419999999999998</v>
      </c>
      <c r="C245" s="175">
        <v>2.91</v>
      </c>
      <c r="D245" s="175">
        <v>5.46</v>
      </c>
      <c r="E245" s="175">
        <v>6.65</v>
      </c>
      <c r="F245" s="175">
        <v>1.07</v>
      </c>
      <c r="G245" s="175">
        <v>0.86</v>
      </c>
      <c r="H245" s="175">
        <v>0.31</v>
      </c>
      <c r="I245" s="177">
        <v>0.16</v>
      </c>
      <c r="J245" s="175">
        <f t="shared" si="7"/>
        <v>197.59</v>
      </c>
      <c r="K245" s="175">
        <v>30.32</v>
      </c>
      <c r="L245" s="175">
        <v>65.48</v>
      </c>
      <c r="M245" s="175">
        <v>72.45</v>
      </c>
      <c r="N245" s="175">
        <v>12.87</v>
      </c>
      <c r="O245" s="175">
        <v>11.03</v>
      </c>
      <c r="P245" s="175">
        <v>3.51</v>
      </c>
      <c r="Q245" s="178">
        <v>1.93</v>
      </c>
    </row>
    <row r="246" spans="1:17" x14ac:dyDescent="0.3">
      <c r="A246" s="111" t="s">
        <v>407</v>
      </c>
      <c r="B246" s="175">
        <f t="shared" si="6"/>
        <v>19.440000000000001</v>
      </c>
      <c r="C246" s="175">
        <v>2.9</v>
      </c>
      <c r="D246" s="175">
        <v>5.63</v>
      </c>
      <c r="E246" s="175">
        <v>7.93</v>
      </c>
      <c r="F246" s="175">
        <v>1.07</v>
      </c>
      <c r="G246" s="175">
        <v>1.32</v>
      </c>
      <c r="H246" s="175">
        <v>0.44</v>
      </c>
      <c r="I246" s="177">
        <v>0.15</v>
      </c>
      <c r="J246" s="175">
        <f t="shared" si="7"/>
        <v>197.77999999999997</v>
      </c>
      <c r="K246" s="175">
        <v>27.16</v>
      </c>
      <c r="L246" s="175">
        <v>67.52</v>
      </c>
      <c r="M246" s="175">
        <v>69.849999999999994</v>
      </c>
      <c r="N246" s="175">
        <v>12.87</v>
      </c>
      <c r="O246" s="175">
        <v>14.53</v>
      </c>
      <c r="P246" s="175">
        <v>4.01</v>
      </c>
      <c r="Q246" s="178">
        <v>1.84</v>
      </c>
    </row>
    <row r="247" spans="1:17" x14ac:dyDescent="0.3">
      <c r="A247" s="111" t="s">
        <v>408</v>
      </c>
      <c r="B247" s="175">
        <f t="shared" si="6"/>
        <v>20.409999999999997</v>
      </c>
      <c r="C247" s="175">
        <v>3.16</v>
      </c>
      <c r="D247" s="175">
        <v>5.49</v>
      </c>
      <c r="E247" s="175">
        <v>8.5399999999999991</v>
      </c>
      <c r="F247" s="175">
        <v>1.1299999999999999</v>
      </c>
      <c r="G247" s="175">
        <v>1.46</v>
      </c>
      <c r="H247" s="175">
        <v>0.49</v>
      </c>
      <c r="I247" s="177">
        <v>0.14000000000000001</v>
      </c>
      <c r="J247" s="175">
        <f t="shared" si="7"/>
        <v>198.11</v>
      </c>
      <c r="K247" s="175">
        <v>28.1</v>
      </c>
      <c r="L247" s="175">
        <v>65.900000000000006</v>
      </c>
      <c r="M247" s="175">
        <v>69.34</v>
      </c>
      <c r="N247" s="175">
        <v>12.13</v>
      </c>
      <c r="O247" s="175">
        <v>16.22</v>
      </c>
      <c r="P247" s="175">
        <v>4.68</v>
      </c>
      <c r="Q247" s="178">
        <v>1.74</v>
      </c>
    </row>
    <row r="248" spans="1:17" x14ac:dyDescent="0.3">
      <c r="A248" s="111" t="s">
        <v>409</v>
      </c>
      <c r="B248" s="175">
        <f t="shared" si="6"/>
        <v>19.259999999999998</v>
      </c>
      <c r="C248" s="175">
        <v>2.89</v>
      </c>
      <c r="D248" s="175">
        <v>5.51</v>
      </c>
      <c r="E248" s="175">
        <v>7.95</v>
      </c>
      <c r="F248" s="175">
        <v>1.1299999999999999</v>
      </c>
      <c r="G248" s="175">
        <v>1.29</v>
      </c>
      <c r="H248" s="175">
        <v>0.36</v>
      </c>
      <c r="I248" s="177">
        <v>0.13</v>
      </c>
      <c r="J248" s="175">
        <f t="shared" si="7"/>
        <v>197.2</v>
      </c>
      <c r="K248" s="175">
        <v>27</v>
      </c>
      <c r="L248" s="175">
        <v>66.11</v>
      </c>
      <c r="M248" s="175">
        <v>70.38</v>
      </c>
      <c r="N248" s="175">
        <v>12.23</v>
      </c>
      <c r="O248" s="175">
        <v>16</v>
      </c>
      <c r="P248" s="175">
        <v>3.92</v>
      </c>
      <c r="Q248" s="178">
        <v>1.56</v>
      </c>
    </row>
    <row r="249" spans="1:17" x14ac:dyDescent="0.3">
      <c r="A249" s="111" t="s">
        <v>410</v>
      </c>
      <c r="B249" s="175">
        <f t="shared" si="6"/>
        <v>18.78</v>
      </c>
      <c r="C249" s="175">
        <v>3</v>
      </c>
      <c r="D249" s="175">
        <v>5.48</v>
      </c>
      <c r="E249" s="175">
        <v>7.35</v>
      </c>
      <c r="F249" s="175">
        <v>1.1299999999999999</v>
      </c>
      <c r="G249" s="175">
        <v>1.25</v>
      </c>
      <c r="H249" s="175">
        <v>0.42</v>
      </c>
      <c r="I249" s="177">
        <v>0.15</v>
      </c>
      <c r="J249" s="175">
        <f t="shared" si="7"/>
        <v>198.66</v>
      </c>
      <c r="K249" s="175">
        <v>29.74</v>
      </c>
      <c r="L249" s="175">
        <v>65.72</v>
      </c>
      <c r="M249" s="175">
        <v>69.040000000000006</v>
      </c>
      <c r="N249" s="175">
        <v>12.3</v>
      </c>
      <c r="O249" s="175">
        <v>15.23</v>
      </c>
      <c r="P249" s="175">
        <v>4.8099999999999996</v>
      </c>
      <c r="Q249" s="178">
        <v>1.82</v>
      </c>
    </row>
    <row r="250" spans="1:17" x14ac:dyDescent="0.3">
      <c r="A250" s="111" t="s">
        <v>411</v>
      </c>
      <c r="B250" s="175">
        <f t="shared" si="6"/>
        <v>15.88</v>
      </c>
      <c r="C250" s="175">
        <v>2.29</v>
      </c>
      <c r="D250" s="175">
        <v>5.6</v>
      </c>
      <c r="E250" s="175">
        <v>5.32</v>
      </c>
      <c r="F250" s="175">
        <v>0.93</v>
      </c>
      <c r="G250" s="175">
        <v>1.24</v>
      </c>
      <c r="H250" s="175">
        <v>0.34</v>
      </c>
      <c r="I250" s="177">
        <v>0.16</v>
      </c>
      <c r="J250" s="175">
        <f t="shared" si="7"/>
        <v>199.75</v>
      </c>
      <c r="K250" s="175">
        <v>31.03</v>
      </c>
      <c r="L250" s="175">
        <v>67.239999999999995</v>
      </c>
      <c r="M250" s="175">
        <v>68.28</v>
      </c>
      <c r="N250" s="175">
        <v>11.7</v>
      </c>
      <c r="O250" s="175">
        <v>15.37</v>
      </c>
      <c r="P250" s="175">
        <v>4.18</v>
      </c>
      <c r="Q250" s="178">
        <v>1.95</v>
      </c>
    </row>
    <row r="251" spans="1:17" x14ac:dyDescent="0.3">
      <c r="A251" s="111" t="s">
        <v>412</v>
      </c>
      <c r="B251" s="175">
        <f t="shared" si="6"/>
        <v>14.77</v>
      </c>
      <c r="C251" s="175">
        <v>1.79</v>
      </c>
      <c r="D251" s="175">
        <v>5.48</v>
      </c>
      <c r="E251" s="175">
        <v>4.72</v>
      </c>
      <c r="F251" s="175">
        <v>0.93</v>
      </c>
      <c r="G251" s="175">
        <v>1.26</v>
      </c>
      <c r="H251" s="175">
        <v>0.43</v>
      </c>
      <c r="I251" s="177">
        <v>0.16</v>
      </c>
      <c r="J251" s="175">
        <f t="shared" si="7"/>
        <v>195.94999999999996</v>
      </c>
      <c r="K251" s="175">
        <v>27.18</v>
      </c>
      <c r="L251" s="175">
        <v>65.739999999999995</v>
      </c>
      <c r="M251" s="175">
        <v>68.489999999999995</v>
      </c>
      <c r="N251" s="175">
        <v>11.78</v>
      </c>
      <c r="O251" s="175">
        <v>15.35</v>
      </c>
      <c r="P251" s="175">
        <v>5.51</v>
      </c>
      <c r="Q251" s="178">
        <v>1.9</v>
      </c>
    </row>
    <row r="252" spans="1:17" x14ac:dyDescent="0.3">
      <c r="A252" s="111" t="s">
        <v>413</v>
      </c>
      <c r="B252" s="175">
        <f t="shared" si="6"/>
        <v>13.63</v>
      </c>
      <c r="C252" s="175">
        <v>1.6</v>
      </c>
      <c r="D252" s="175">
        <v>5.49</v>
      </c>
      <c r="E252" s="175">
        <v>3.89</v>
      </c>
      <c r="F252" s="175">
        <v>0.93</v>
      </c>
      <c r="G252" s="175">
        <v>1.22</v>
      </c>
      <c r="H252" s="175">
        <v>0.34</v>
      </c>
      <c r="I252" s="177">
        <v>0.16</v>
      </c>
      <c r="J252" s="175">
        <f t="shared" si="7"/>
        <v>197.12</v>
      </c>
      <c r="K252" s="175">
        <v>26.77</v>
      </c>
      <c r="L252" s="175">
        <v>65.91</v>
      </c>
      <c r="M252" s="175">
        <v>70.349999999999994</v>
      </c>
      <c r="N252" s="175">
        <v>12.02</v>
      </c>
      <c r="O252" s="175">
        <v>14.65</v>
      </c>
      <c r="P252" s="175">
        <v>5.49</v>
      </c>
      <c r="Q252" s="178">
        <v>1.93</v>
      </c>
    </row>
    <row r="253" spans="1:17" x14ac:dyDescent="0.3">
      <c r="A253" s="111" t="s">
        <v>414</v>
      </c>
      <c r="B253" s="175">
        <f t="shared" si="6"/>
        <v>13.48</v>
      </c>
      <c r="C253" s="175">
        <v>1.53</v>
      </c>
      <c r="D253" s="175">
        <v>5.65</v>
      </c>
      <c r="E253" s="175">
        <v>3.63</v>
      </c>
      <c r="F253" s="175">
        <v>0.89</v>
      </c>
      <c r="G253" s="175">
        <v>1.27</v>
      </c>
      <c r="H253" s="175">
        <v>0.34</v>
      </c>
      <c r="I253" s="177">
        <v>0.17</v>
      </c>
      <c r="J253" s="175">
        <f t="shared" si="7"/>
        <v>199.76000000000005</v>
      </c>
      <c r="K253" s="175">
        <v>27.09</v>
      </c>
      <c r="L253" s="175">
        <v>67.84</v>
      </c>
      <c r="M253" s="175">
        <v>70.400000000000006</v>
      </c>
      <c r="N253" s="175">
        <v>12.14</v>
      </c>
      <c r="O253" s="175">
        <v>14.93</v>
      </c>
      <c r="P253" s="175">
        <v>5.27</v>
      </c>
      <c r="Q253" s="178">
        <v>2.09</v>
      </c>
    </row>
    <row r="254" spans="1:17" x14ac:dyDescent="0.3">
      <c r="A254" s="111" t="s">
        <v>415</v>
      </c>
      <c r="B254" s="175">
        <f t="shared" si="6"/>
        <v>13.59</v>
      </c>
      <c r="C254" s="175">
        <v>1.58</v>
      </c>
      <c r="D254" s="175">
        <v>5.8</v>
      </c>
      <c r="E254" s="175">
        <v>3.63</v>
      </c>
      <c r="F254" s="175">
        <v>0.89</v>
      </c>
      <c r="G254" s="175">
        <v>1.2</v>
      </c>
      <c r="H254" s="175">
        <v>0.32</v>
      </c>
      <c r="I254" s="177">
        <v>0.17</v>
      </c>
      <c r="J254" s="175">
        <f t="shared" si="7"/>
        <v>205.09</v>
      </c>
      <c r="K254" s="175">
        <v>28</v>
      </c>
      <c r="L254" s="175">
        <v>69.540000000000006</v>
      </c>
      <c r="M254" s="175">
        <v>74.209999999999994</v>
      </c>
      <c r="N254" s="175">
        <v>12.42</v>
      </c>
      <c r="O254" s="175">
        <v>14.24</v>
      </c>
      <c r="P254" s="175">
        <v>4.6500000000000004</v>
      </c>
      <c r="Q254" s="178">
        <v>2.0299999999999998</v>
      </c>
    </row>
    <row r="255" spans="1:17" x14ac:dyDescent="0.3">
      <c r="A255" s="111" t="s">
        <v>416</v>
      </c>
      <c r="B255" s="175">
        <f t="shared" si="6"/>
        <v>14.08</v>
      </c>
      <c r="C255" s="175">
        <v>1.55</v>
      </c>
      <c r="D255" s="175">
        <v>5.69</v>
      </c>
      <c r="E255" s="175">
        <v>4.32</v>
      </c>
      <c r="F255" s="175">
        <v>0.89</v>
      </c>
      <c r="G255" s="175">
        <v>1.18</v>
      </c>
      <c r="H255" s="175">
        <v>0.28000000000000003</v>
      </c>
      <c r="I255" s="177">
        <v>0.17</v>
      </c>
      <c r="J255" s="175">
        <f t="shared" si="7"/>
        <v>195.77</v>
      </c>
      <c r="K255" s="175">
        <v>21.93</v>
      </c>
      <c r="L255" s="175">
        <v>68.34</v>
      </c>
      <c r="M255" s="175">
        <v>72.27</v>
      </c>
      <c r="N255" s="175">
        <v>12.56</v>
      </c>
      <c r="O255" s="175">
        <v>14.95</v>
      </c>
      <c r="P255" s="175">
        <v>3.72</v>
      </c>
      <c r="Q255" s="178">
        <v>2</v>
      </c>
    </row>
    <row r="256" spans="1:17" x14ac:dyDescent="0.3">
      <c r="A256" s="111" t="s">
        <v>417</v>
      </c>
      <c r="B256" s="175">
        <f t="shared" si="6"/>
        <v>16.309999999999999</v>
      </c>
      <c r="C256" s="175">
        <v>2.14</v>
      </c>
      <c r="D256" s="175">
        <v>5.76</v>
      </c>
      <c r="E256" s="175">
        <v>5.43</v>
      </c>
      <c r="F256" s="175">
        <v>1.2</v>
      </c>
      <c r="G256" s="175">
        <v>1.36</v>
      </c>
      <c r="H256" s="175">
        <v>0.28999999999999998</v>
      </c>
      <c r="I256" s="177">
        <v>0.13</v>
      </c>
      <c r="J256" s="175">
        <f t="shared" si="7"/>
        <v>197.43</v>
      </c>
      <c r="K256" s="175">
        <v>23.98</v>
      </c>
      <c r="L256" s="175">
        <v>69.12</v>
      </c>
      <c r="M256" s="175">
        <v>70.02</v>
      </c>
      <c r="N256" s="175">
        <v>13.22</v>
      </c>
      <c r="O256" s="175">
        <v>16.579999999999998</v>
      </c>
      <c r="P256" s="175">
        <v>2.98</v>
      </c>
      <c r="Q256" s="178">
        <v>1.53</v>
      </c>
    </row>
    <row r="257" spans="1:17" x14ac:dyDescent="0.3">
      <c r="A257" s="111" t="s">
        <v>418</v>
      </c>
      <c r="B257" s="175">
        <f t="shared" si="6"/>
        <v>17.14</v>
      </c>
      <c r="C257" s="175">
        <v>1.91</v>
      </c>
      <c r="D257" s="175">
        <v>5.58</v>
      </c>
      <c r="E257" s="175">
        <v>6.55</v>
      </c>
      <c r="F257" s="175">
        <v>1.2</v>
      </c>
      <c r="G257" s="175">
        <v>1.3</v>
      </c>
      <c r="H257" s="175">
        <v>0.48</v>
      </c>
      <c r="I257" s="177">
        <v>0.12</v>
      </c>
      <c r="J257" s="175">
        <f t="shared" si="7"/>
        <v>195.06000000000003</v>
      </c>
      <c r="K257" s="175">
        <v>18.86</v>
      </c>
      <c r="L257" s="175">
        <v>67</v>
      </c>
      <c r="M257" s="175">
        <v>72.73</v>
      </c>
      <c r="N257" s="175">
        <v>13.4</v>
      </c>
      <c r="O257" s="175">
        <v>16.25</v>
      </c>
      <c r="P257" s="175">
        <v>5.33</v>
      </c>
      <c r="Q257" s="178">
        <v>1.49</v>
      </c>
    </row>
    <row r="258" spans="1:17" x14ac:dyDescent="0.3">
      <c r="A258" s="111" t="s">
        <v>419</v>
      </c>
      <c r="B258" s="175">
        <f t="shared" si="6"/>
        <v>17.689999999999998</v>
      </c>
      <c r="C258" s="175">
        <v>1.69</v>
      </c>
      <c r="D258" s="175">
        <v>5.88</v>
      </c>
      <c r="E258" s="175">
        <v>6.77</v>
      </c>
      <c r="F258" s="175">
        <v>1.2</v>
      </c>
      <c r="G258" s="175">
        <v>1.44</v>
      </c>
      <c r="H258" s="175">
        <v>0.56000000000000005</v>
      </c>
      <c r="I258" s="177">
        <v>0.15</v>
      </c>
      <c r="J258" s="175">
        <f t="shared" si="7"/>
        <v>194.32999999999998</v>
      </c>
      <c r="K258" s="175">
        <v>18.21</v>
      </c>
      <c r="L258" s="175">
        <v>70.61</v>
      </c>
      <c r="M258" s="175">
        <v>68.95</v>
      </c>
      <c r="N258" s="175">
        <v>13.55</v>
      </c>
      <c r="O258" s="175">
        <v>15.98</v>
      </c>
      <c r="P258" s="175">
        <v>5.29</v>
      </c>
      <c r="Q258" s="178">
        <v>1.74</v>
      </c>
    </row>
    <row r="259" spans="1:17" x14ac:dyDescent="0.3">
      <c r="A259" s="111" t="s">
        <v>420</v>
      </c>
      <c r="B259" s="175">
        <f t="shared" si="6"/>
        <v>18.98</v>
      </c>
      <c r="C259" s="175">
        <v>1.68</v>
      </c>
      <c r="D259" s="175">
        <v>5.37</v>
      </c>
      <c r="E259" s="175">
        <v>8.68</v>
      </c>
      <c r="F259" s="175">
        <v>1.28</v>
      </c>
      <c r="G259" s="175">
        <v>1.31</v>
      </c>
      <c r="H259" s="175">
        <v>0.5</v>
      </c>
      <c r="I259" s="177">
        <v>0.16</v>
      </c>
      <c r="J259" s="175">
        <f t="shared" si="7"/>
        <v>188.68</v>
      </c>
      <c r="K259" s="175">
        <v>15.02</v>
      </c>
      <c r="L259" s="175">
        <v>64.39</v>
      </c>
      <c r="M259" s="175">
        <v>73.95</v>
      </c>
      <c r="N259" s="175">
        <v>13.77</v>
      </c>
      <c r="O259" s="175">
        <v>14.92</v>
      </c>
      <c r="P259" s="175">
        <v>4.75</v>
      </c>
      <c r="Q259" s="178">
        <v>1.88</v>
      </c>
    </row>
    <row r="260" spans="1:17" x14ac:dyDescent="0.3">
      <c r="A260" s="111" t="s">
        <v>421</v>
      </c>
      <c r="B260" s="175">
        <f t="shared" si="6"/>
        <v>18.380000000000003</v>
      </c>
      <c r="C260" s="175">
        <v>1.71</v>
      </c>
      <c r="D260" s="175">
        <v>5.45</v>
      </c>
      <c r="E260" s="175">
        <v>8.14</v>
      </c>
      <c r="F260" s="175">
        <v>1.28</v>
      </c>
      <c r="G260" s="175">
        <v>1.2</v>
      </c>
      <c r="H260" s="175">
        <v>0.43</v>
      </c>
      <c r="I260" s="177">
        <v>0.17</v>
      </c>
      <c r="J260" s="175">
        <f t="shared" si="7"/>
        <v>193.51</v>
      </c>
      <c r="K260" s="175">
        <v>16.690000000000001</v>
      </c>
      <c r="L260" s="175">
        <v>65.36</v>
      </c>
      <c r="M260" s="175">
        <v>75.94</v>
      </c>
      <c r="N260" s="175">
        <v>13.89</v>
      </c>
      <c r="O260" s="175">
        <v>14.9</v>
      </c>
      <c r="P260" s="175">
        <v>4.6399999999999997</v>
      </c>
      <c r="Q260" s="178">
        <v>2.09</v>
      </c>
    </row>
    <row r="261" spans="1:17" x14ac:dyDescent="0.3">
      <c r="A261" s="111" t="s">
        <v>422</v>
      </c>
      <c r="B261" s="175">
        <f t="shared" si="6"/>
        <v>18.480000000000004</v>
      </c>
      <c r="C261" s="175">
        <v>1.5</v>
      </c>
      <c r="D261" s="175">
        <v>5.72</v>
      </c>
      <c r="E261" s="175">
        <v>8.2200000000000006</v>
      </c>
      <c r="F261" s="175">
        <v>1.28</v>
      </c>
      <c r="G261" s="175">
        <v>1.21</v>
      </c>
      <c r="H261" s="175">
        <v>0.36</v>
      </c>
      <c r="I261" s="177">
        <v>0.19</v>
      </c>
      <c r="J261" s="175">
        <f t="shared" si="7"/>
        <v>196.73999999999998</v>
      </c>
      <c r="K261" s="175">
        <v>15.54</v>
      </c>
      <c r="L261" s="175">
        <v>68.63</v>
      </c>
      <c r="M261" s="175">
        <v>77.45</v>
      </c>
      <c r="N261" s="175">
        <v>14</v>
      </c>
      <c r="O261" s="175">
        <v>14.85</v>
      </c>
      <c r="P261" s="175">
        <v>4.01</v>
      </c>
      <c r="Q261" s="178">
        <v>2.2599999999999998</v>
      </c>
    </row>
    <row r="262" spans="1:17" x14ac:dyDescent="0.3">
      <c r="A262" s="111" t="s">
        <v>423</v>
      </c>
      <c r="B262" s="175">
        <f t="shared" si="6"/>
        <v>16.18</v>
      </c>
      <c r="C262" s="175">
        <v>0.91</v>
      </c>
      <c r="D262" s="175">
        <v>5.7</v>
      </c>
      <c r="E262" s="175">
        <v>6.79</v>
      </c>
      <c r="F262" s="175">
        <v>1.1000000000000001</v>
      </c>
      <c r="G262" s="175">
        <v>1.1399999999999999</v>
      </c>
      <c r="H262" s="175">
        <v>0.38</v>
      </c>
      <c r="I262" s="177">
        <v>0.16</v>
      </c>
      <c r="J262" s="175">
        <f t="shared" si="7"/>
        <v>193.89999999999998</v>
      </c>
      <c r="K262" s="175">
        <v>12.33</v>
      </c>
      <c r="L262" s="175">
        <v>68.41</v>
      </c>
      <c r="M262" s="175">
        <v>78.41</v>
      </c>
      <c r="N262" s="175">
        <v>13.74</v>
      </c>
      <c r="O262" s="175">
        <v>14.42</v>
      </c>
      <c r="P262" s="175">
        <v>4.71</v>
      </c>
      <c r="Q262" s="178">
        <v>1.88</v>
      </c>
    </row>
    <row r="263" spans="1:17" x14ac:dyDescent="0.3">
      <c r="A263" s="111" t="s">
        <v>424</v>
      </c>
      <c r="B263" s="175">
        <f t="shared" ref="B263:B323" si="8">SUM(C263:I263)</f>
        <v>14.19</v>
      </c>
      <c r="C263" s="175">
        <v>0.72</v>
      </c>
      <c r="D263" s="175">
        <v>5.63</v>
      </c>
      <c r="E263" s="175">
        <v>5.01</v>
      </c>
      <c r="F263" s="175">
        <v>1.1000000000000001</v>
      </c>
      <c r="G263" s="175">
        <v>1.19</v>
      </c>
      <c r="H263" s="175">
        <v>0.38</v>
      </c>
      <c r="I263" s="177">
        <v>0.16</v>
      </c>
      <c r="J263" s="175">
        <f t="shared" ref="J263:J326" si="9">SUM(K263:Q263)</f>
        <v>193.23999999999998</v>
      </c>
      <c r="K263" s="175">
        <v>12.36</v>
      </c>
      <c r="L263" s="175">
        <v>67.599999999999994</v>
      </c>
      <c r="M263" s="175">
        <v>78.14</v>
      </c>
      <c r="N263" s="175">
        <v>13.82</v>
      </c>
      <c r="O263" s="175">
        <v>14.57</v>
      </c>
      <c r="P263" s="175">
        <v>4.78</v>
      </c>
      <c r="Q263" s="178">
        <v>1.97</v>
      </c>
    </row>
    <row r="264" spans="1:17" x14ac:dyDescent="0.3">
      <c r="A264" s="111" t="s">
        <v>425</v>
      </c>
      <c r="B264" s="175">
        <f t="shared" si="8"/>
        <v>13.59</v>
      </c>
      <c r="C264" s="175">
        <v>0.78</v>
      </c>
      <c r="D264" s="175">
        <v>5.74</v>
      </c>
      <c r="E264" s="175">
        <v>4.32</v>
      </c>
      <c r="F264" s="175">
        <v>1.1000000000000001</v>
      </c>
      <c r="G264" s="175">
        <v>1.24</v>
      </c>
      <c r="H264" s="175">
        <v>0.27</v>
      </c>
      <c r="I264" s="177">
        <v>0.14000000000000001</v>
      </c>
      <c r="J264" s="175">
        <f t="shared" si="9"/>
        <v>199.45999999999995</v>
      </c>
      <c r="K264" s="175">
        <v>13.99</v>
      </c>
      <c r="L264" s="175">
        <v>68.89</v>
      </c>
      <c r="M264" s="175">
        <v>81.459999999999994</v>
      </c>
      <c r="N264" s="175">
        <v>14.07</v>
      </c>
      <c r="O264" s="175">
        <v>14.98</v>
      </c>
      <c r="P264" s="175">
        <v>4.3899999999999997</v>
      </c>
      <c r="Q264" s="178">
        <v>1.68</v>
      </c>
    </row>
    <row r="265" spans="1:17" x14ac:dyDescent="0.3">
      <c r="A265" s="111" t="s">
        <v>426</v>
      </c>
      <c r="B265" s="175">
        <f t="shared" si="8"/>
        <v>13.16</v>
      </c>
      <c r="C265" s="175">
        <v>0.67</v>
      </c>
      <c r="D265" s="175">
        <v>5.7</v>
      </c>
      <c r="E265" s="175">
        <v>3.98</v>
      </c>
      <c r="F265" s="175">
        <v>0.94</v>
      </c>
      <c r="G265" s="175">
        <v>1.37</v>
      </c>
      <c r="H265" s="175">
        <v>0.35</v>
      </c>
      <c r="I265" s="177">
        <v>0.15</v>
      </c>
      <c r="J265" s="175">
        <f t="shared" si="9"/>
        <v>193.54999999999998</v>
      </c>
      <c r="K265" s="175">
        <v>12.5</v>
      </c>
      <c r="L265" s="175">
        <v>68.44</v>
      </c>
      <c r="M265" s="175">
        <v>76.22</v>
      </c>
      <c r="N265" s="175">
        <v>12.81</v>
      </c>
      <c r="O265" s="175">
        <v>16.350000000000001</v>
      </c>
      <c r="P265" s="175">
        <v>5.42</v>
      </c>
      <c r="Q265" s="178">
        <v>1.81</v>
      </c>
    </row>
    <row r="266" spans="1:17" x14ac:dyDescent="0.3">
      <c r="A266" s="111" t="s">
        <v>427</v>
      </c>
      <c r="B266" s="175">
        <f t="shared" si="8"/>
        <v>12.99</v>
      </c>
      <c r="C266" s="175">
        <v>0.56999999999999995</v>
      </c>
      <c r="D266" s="175">
        <v>5.78</v>
      </c>
      <c r="E266" s="175">
        <v>3.81</v>
      </c>
      <c r="F266" s="175">
        <v>0.94</v>
      </c>
      <c r="G266" s="175">
        <v>1.35</v>
      </c>
      <c r="H266" s="175">
        <v>0.38</v>
      </c>
      <c r="I266" s="177">
        <v>0.16</v>
      </c>
      <c r="J266" s="175">
        <f t="shared" si="9"/>
        <v>192.59999999999997</v>
      </c>
      <c r="K266" s="175">
        <v>10.57</v>
      </c>
      <c r="L266" s="175">
        <v>69.41</v>
      </c>
      <c r="M266" s="175">
        <v>76.22</v>
      </c>
      <c r="N266" s="175">
        <v>13.04</v>
      </c>
      <c r="O266" s="175">
        <v>16.059999999999999</v>
      </c>
      <c r="P266" s="175">
        <v>5.42</v>
      </c>
      <c r="Q266" s="178">
        <v>1.88</v>
      </c>
    </row>
    <row r="267" spans="1:17" x14ac:dyDescent="0.3">
      <c r="A267" s="111" t="s">
        <v>428</v>
      </c>
      <c r="B267" s="175">
        <f t="shared" si="8"/>
        <v>13.479999999999999</v>
      </c>
      <c r="C267" s="175">
        <v>0.75</v>
      </c>
      <c r="D267" s="175">
        <v>5.84</v>
      </c>
      <c r="E267" s="175">
        <v>4.13</v>
      </c>
      <c r="F267" s="175">
        <v>0.94</v>
      </c>
      <c r="G267" s="175">
        <v>1.33</v>
      </c>
      <c r="H267" s="175">
        <v>0.39</v>
      </c>
      <c r="I267" s="177">
        <v>0.1</v>
      </c>
      <c r="J267" s="175">
        <f t="shared" si="9"/>
        <v>194.23000000000002</v>
      </c>
      <c r="K267" s="175">
        <v>11.14</v>
      </c>
      <c r="L267" s="175">
        <v>70.08</v>
      </c>
      <c r="M267" s="175">
        <v>77.209999999999994</v>
      </c>
      <c r="N267" s="175">
        <v>13.17</v>
      </c>
      <c r="O267" s="175">
        <v>16.37</v>
      </c>
      <c r="P267" s="175">
        <v>5.05</v>
      </c>
      <c r="Q267" s="178">
        <v>1.21</v>
      </c>
    </row>
    <row r="268" spans="1:17" x14ac:dyDescent="0.3">
      <c r="A268" s="111" t="s">
        <v>429</v>
      </c>
      <c r="B268" s="175">
        <f t="shared" si="8"/>
        <v>15.929999999999998</v>
      </c>
      <c r="C268" s="175">
        <v>0.97</v>
      </c>
      <c r="D268" s="175">
        <v>5.85</v>
      </c>
      <c r="E268" s="175">
        <v>6.24</v>
      </c>
      <c r="F268" s="175">
        <v>1.2</v>
      </c>
      <c r="G268" s="175">
        <v>1.31</v>
      </c>
      <c r="H268" s="175">
        <v>0.32</v>
      </c>
      <c r="I268" s="177">
        <v>0.04</v>
      </c>
      <c r="J268" s="175">
        <f t="shared" si="9"/>
        <v>193.57000000000002</v>
      </c>
      <c r="K268" s="175">
        <v>11.88</v>
      </c>
      <c r="L268" s="175">
        <v>70.209999999999994</v>
      </c>
      <c r="M268" s="175">
        <v>78.7</v>
      </c>
      <c r="N268" s="175">
        <v>13.3</v>
      </c>
      <c r="O268" s="175">
        <v>15.55</v>
      </c>
      <c r="P268" s="175">
        <v>3.4</v>
      </c>
      <c r="Q268" s="178">
        <v>0.53</v>
      </c>
    </row>
    <row r="269" spans="1:17" x14ac:dyDescent="0.3">
      <c r="A269" s="111" t="s">
        <v>430</v>
      </c>
      <c r="B269" s="175">
        <f t="shared" si="8"/>
        <v>18.239999999999998</v>
      </c>
      <c r="C269" s="175">
        <v>1.22</v>
      </c>
      <c r="D269" s="175">
        <v>5.61</v>
      </c>
      <c r="E269" s="175">
        <v>8.43</v>
      </c>
      <c r="F269" s="175">
        <v>1.2</v>
      </c>
      <c r="G269" s="175">
        <v>1.36</v>
      </c>
      <c r="H269" s="175">
        <v>0.36</v>
      </c>
      <c r="I269" s="177">
        <v>0.06</v>
      </c>
      <c r="J269" s="175">
        <f t="shared" si="9"/>
        <v>193.40999999999997</v>
      </c>
      <c r="K269" s="175">
        <v>11.07</v>
      </c>
      <c r="L269" s="175">
        <v>67.319999999999993</v>
      </c>
      <c r="M269" s="175">
        <v>80.17</v>
      </c>
      <c r="N269" s="175">
        <v>13.48</v>
      </c>
      <c r="O269" s="175">
        <v>16.690000000000001</v>
      </c>
      <c r="P269" s="175">
        <v>4.01</v>
      </c>
      <c r="Q269" s="178">
        <v>0.67</v>
      </c>
    </row>
    <row r="270" spans="1:17" x14ac:dyDescent="0.3">
      <c r="A270" s="111" t="s">
        <v>431</v>
      </c>
      <c r="B270" s="175">
        <f t="shared" si="8"/>
        <v>18.84</v>
      </c>
      <c r="C270" s="175">
        <v>1.23</v>
      </c>
      <c r="D270" s="175">
        <v>5.93</v>
      </c>
      <c r="E270" s="175">
        <v>8.64</v>
      </c>
      <c r="F270" s="175">
        <v>1.2</v>
      </c>
      <c r="G270" s="175">
        <v>1.38</v>
      </c>
      <c r="H270" s="175">
        <v>0.42</v>
      </c>
      <c r="I270" s="177">
        <v>0.04</v>
      </c>
      <c r="J270" s="175">
        <f t="shared" si="9"/>
        <v>196.13</v>
      </c>
      <c r="K270" s="175">
        <v>12.39</v>
      </c>
      <c r="L270" s="175">
        <v>71.16</v>
      </c>
      <c r="M270" s="175">
        <v>79.209999999999994</v>
      </c>
      <c r="N270" s="175">
        <v>13.59</v>
      </c>
      <c r="O270" s="175">
        <v>15.3</v>
      </c>
      <c r="P270" s="175">
        <v>4.03</v>
      </c>
      <c r="Q270" s="178">
        <v>0.45</v>
      </c>
    </row>
    <row r="271" spans="1:17" x14ac:dyDescent="0.3">
      <c r="A271" s="111" t="s">
        <v>432</v>
      </c>
      <c r="B271" s="175">
        <f t="shared" si="8"/>
        <v>19.850000000000001</v>
      </c>
      <c r="C271" s="175">
        <v>1.65</v>
      </c>
      <c r="D271" s="175">
        <v>5.46</v>
      </c>
      <c r="E271" s="175">
        <v>9.7200000000000006</v>
      </c>
      <c r="F271" s="175">
        <v>1.3</v>
      </c>
      <c r="G271" s="175">
        <v>1.27</v>
      </c>
      <c r="H271" s="175">
        <v>0.44</v>
      </c>
      <c r="I271" s="177">
        <v>0.01</v>
      </c>
      <c r="J271" s="175">
        <f t="shared" si="9"/>
        <v>191.33999999999997</v>
      </c>
      <c r="K271" s="175">
        <v>13.7</v>
      </c>
      <c r="L271" s="175">
        <v>65.56</v>
      </c>
      <c r="M271" s="175">
        <v>78.98</v>
      </c>
      <c r="N271" s="175">
        <v>14.04</v>
      </c>
      <c r="O271" s="175">
        <v>14.67</v>
      </c>
      <c r="P271" s="175">
        <v>4.22</v>
      </c>
      <c r="Q271" s="178">
        <v>0.17</v>
      </c>
    </row>
    <row r="272" spans="1:17" x14ac:dyDescent="0.3">
      <c r="A272" s="111" t="s">
        <v>433</v>
      </c>
      <c r="B272" s="175">
        <f t="shared" si="8"/>
        <v>17.91</v>
      </c>
      <c r="C272" s="175">
        <v>1.31</v>
      </c>
      <c r="D272" s="175">
        <v>5.8</v>
      </c>
      <c r="E272" s="175">
        <v>7.68</v>
      </c>
      <c r="F272" s="175">
        <v>1.3</v>
      </c>
      <c r="G272" s="175">
        <v>1.25</v>
      </c>
      <c r="H272" s="175">
        <v>0.48</v>
      </c>
      <c r="I272" s="177">
        <v>0.09</v>
      </c>
      <c r="J272" s="175">
        <f t="shared" si="9"/>
        <v>194.42000000000002</v>
      </c>
      <c r="K272" s="175">
        <v>14.06</v>
      </c>
      <c r="L272" s="175">
        <v>69.66</v>
      </c>
      <c r="M272" s="175">
        <v>74.87</v>
      </c>
      <c r="N272" s="175">
        <v>14.18</v>
      </c>
      <c r="O272" s="175">
        <v>15.52</v>
      </c>
      <c r="P272" s="175">
        <v>5.04</v>
      </c>
      <c r="Q272" s="178">
        <v>1.0900000000000001</v>
      </c>
    </row>
    <row r="273" spans="1:17" x14ac:dyDescent="0.3">
      <c r="A273" s="111" t="s">
        <v>434</v>
      </c>
      <c r="B273" s="175">
        <f t="shared" si="8"/>
        <v>17</v>
      </c>
      <c r="C273" s="175">
        <v>0.76</v>
      </c>
      <c r="D273" s="175">
        <v>5.67</v>
      </c>
      <c r="E273" s="175">
        <v>7.38</v>
      </c>
      <c r="F273" s="175">
        <v>1.3</v>
      </c>
      <c r="G273" s="175">
        <v>1.28</v>
      </c>
      <c r="H273" s="175">
        <v>0.49</v>
      </c>
      <c r="I273" s="177">
        <v>0.12</v>
      </c>
      <c r="J273" s="175">
        <f t="shared" si="9"/>
        <v>192.58000000000004</v>
      </c>
      <c r="K273" s="175">
        <v>9.9700000000000006</v>
      </c>
      <c r="L273" s="175">
        <v>68.03</v>
      </c>
      <c r="M273" s="175">
        <v>77.8</v>
      </c>
      <c r="N273" s="175">
        <v>14.3</v>
      </c>
      <c r="O273" s="175">
        <v>15.69</v>
      </c>
      <c r="P273" s="175">
        <v>5.36</v>
      </c>
      <c r="Q273" s="178">
        <v>1.43</v>
      </c>
    </row>
    <row r="274" spans="1:17" x14ac:dyDescent="0.3">
      <c r="A274" s="111" t="s">
        <v>435</v>
      </c>
      <c r="B274" s="175">
        <f t="shared" si="8"/>
        <v>15.42</v>
      </c>
      <c r="C274" s="175">
        <v>0.55000000000000004</v>
      </c>
      <c r="D274" s="175">
        <v>5.93</v>
      </c>
      <c r="E274" s="175">
        <v>6</v>
      </c>
      <c r="F274" s="175">
        <v>1.1599999999999999</v>
      </c>
      <c r="G274" s="175">
        <v>1.1599999999999999</v>
      </c>
      <c r="H274" s="175">
        <v>0.45</v>
      </c>
      <c r="I274" s="177">
        <v>0.17</v>
      </c>
      <c r="J274" s="175">
        <f t="shared" si="9"/>
        <v>192.07</v>
      </c>
      <c r="K274" s="175">
        <v>8.6199999999999992</v>
      </c>
      <c r="L274" s="175">
        <v>71.17</v>
      </c>
      <c r="M274" s="175">
        <v>75.55</v>
      </c>
      <c r="N274" s="175">
        <v>14.42</v>
      </c>
      <c r="O274" s="175">
        <v>14.72</v>
      </c>
      <c r="P274" s="175">
        <v>5.53</v>
      </c>
      <c r="Q274" s="178">
        <v>2.06</v>
      </c>
    </row>
    <row r="275" spans="1:17" x14ac:dyDescent="0.3">
      <c r="A275" s="111" t="s">
        <v>436</v>
      </c>
      <c r="B275" s="175">
        <f t="shared" si="8"/>
        <v>14.200000000000001</v>
      </c>
      <c r="C275" s="175">
        <v>0.55000000000000004</v>
      </c>
      <c r="D275" s="175">
        <v>5.64</v>
      </c>
      <c r="E275" s="175">
        <v>4.97</v>
      </c>
      <c r="F275" s="175">
        <v>1.1599999999999999</v>
      </c>
      <c r="G275" s="175">
        <v>1.31</v>
      </c>
      <c r="H275" s="175">
        <v>0.42</v>
      </c>
      <c r="I275" s="177">
        <v>0.15</v>
      </c>
      <c r="J275" s="175">
        <f t="shared" si="9"/>
        <v>196.4</v>
      </c>
      <c r="K275" s="175">
        <v>10.53</v>
      </c>
      <c r="L275" s="175">
        <v>67.69</v>
      </c>
      <c r="M275" s="175">
        <v>80.5</v>
      </c>
      <c r="N275" s="175">
        <v>14.5</v>
      </c>
      <c r="O275" s="175">
        <v>15.93</v>
      </c>
      <c r="P275" s="175">
        <v>5.43</v>
      </c>
      <c r="Q275" s="178">
        <v>1.82</v>
      </c>
    </row>
    <row r="276" spans="1:17" x14ac:dyDescent="0.3">
      <c r="A276" s="111" t="s">
        <v>437</v>
      </c>
      <c r="B276" s="175">
        <f t="shared" si="8"/>
        <v>13.280000000000001</v>
      </c>
      <c r="C276" s="175">
        <v>0.52</v>
      </c>
      <c r="D276" s="175">
        <v>5.79</v>
      </c>
      <c r="E276" s="175">
        <v>3.85</v>
      </c>
      <c r="F276" s="175">
        <v>1.1599999999999999</v>
      </c>
      <c r="G276" s="175">
        <v>1.36</v>
      </c>
      <c r="H276" s="175">
        <v>0.47</v>
      </c>
      <c r="I276" s="177">
        <v>0.13</v>
      </c>
      <c r="J276" s="175">
        <f t="shared" si="9"/>
        <v>194.34999999999997</v>
      </c>
      <c r="K276" s="175">
        <v>9.83</v>
      </c>
      <c r="L276" s="175">
        <v>69.52</v>
      </c>
      <c r="M276" s="175">
        <v>74.72</v>
      </c>
      <c r="N276" s="175">
        <v>14.72</v>
      </c>
      <c r="O276" s="175">
        <v>16.73</v>
      </c>
      <c r="P276" s="175">
        <v>7.29</v>
      </c>
      <c r="Q276" s="178">
        <v>1.54</v>
      </c>
    </row>
    <row r="277" spans="1:17" x14ac:dyDescent="0.3">
      <c r="A277" s="111" t="s">
        <v>438</v>
      </c>
      <c r="B277" s="175">
        <f t="shared" si="8"/>
        <v>13.07</v>
      </c>
      <c r="C277" s="175">
        <v>0.47</v>
      </c>
      <c r="D277" s="175">
        <v>5.83</v>
      </c>
      <c r="E277" s="175">
        <v>3.89</v>
      </c>
      <c r="F277" s="175">
        <v>1.06</v>
      </c>
      <c r="G277" s="175">
        <v>1.26</v>
      </c>
      <c r="H277" s="175">
        <v>0.4</v>
      </c>
      <c r="I277" s="177">
        <v>0.16</v>
      </c>
      <c r="J277" s="175">
        <f t="shared" si="9"/>
        <v>193.26000000000002</v>
      </c>
      <c r="K277" s="175">
        <v>9.07</v>
      </c>
      <c r="L277" s="175">
        <v>70.010000000000005</v>
      </c>
      <c r="M277" s="175">
        <v>76.44</v>
      </c>
      <c r="N277" s="175">
        <v>14.43</v>
      </c>
      <c r="O277" s="175">
        <v>15.26</v>
      </c>
      <c r="P277" s="175">
        <v>6.08</v>
      </c>
      <c r="Q277" s="178">
        <v>1.97</v>
      </c>
    </row>
    <row r="278" spans="1:17" x14ac:dyDescent="0.3">
      <c r="A278" s="111" t="s">
        <v>439</v>
      </c>
      <c r="B278" s="175">
        <f t="shared" si="8"/>
        <v>13.09</v>
      </c>
      <c r="C278" s="175">
        <v>0.49</v>
      </c>
      <c r="D278" s="175">
        <v>5.81</v>
      </c>
      <c r="E278" s="175">
        <v>3.8</v>
      </c>
      <c r="F278" s="175">
        <v>1.06</v>
      </c>
      <c r="G278" s="175">
        <v>1.36</v>
      </c>
      <c r="H278" s="175">
        <v>0.41</v>
      </c>
      <c r="I278" s="177">
        <v>0.16</v>
      </c>
      <c r="J278" s="175">
        <f t="shared" si="9"/>
        <v>194.42</v>
      </c>
      <c r="K278" s="175">
        <v>9.35</v>
      </c>
      <c r="L278" s="175">
        <v>69.72</v>
      </c>
      <c r="M278" s="175">
        <v>77.040000000000006</v>
      </c>
      <c r="N278" s="175">
        <v>14.63</v>
      </c>
      <c r="O278" s="175">
        <v>16.03</v>
      </c>
      <c r="P278" s="175">
        <v>5.7</v>
      </c>
      <c r="Q278" s="178">
        <v>1.95</v>
      </c>
    </row>
    <row r="279" spans="1:17" x14ac:dyDescent="0.3">
      <c r="A279" s="111" t="s">
        <v>440</v>
      </c>
      <c r="B279" s="175">
        <f t="shared" si="8"/>
        <v>14.060000000000004</v>
      </c>
      <c r="C279" s="175">
        <v>0.7</v>
      </c>
      <c r="D279" s="175">
        <v>5.94</v>
      </c>
      <c r="E279" s="175">
        <v>4.4800000000000004</v>
      </c>
      <c r="F279" s="175">
        <v>1.06</v>
      </c>
      <c r="G279" s="175">
        <v>1.29</v>
      </c>
      <c r="H279" s="175">
        <v>0.46</v>
      </c>
      <c r="I279" s="177">
        <v>0.13</v>
      </c>
      <c r="J279" s="175">
        <f t="shared" si="9"/>
        <v>197.84</v>
      </c>
      <c r="K279" s="175">
        <v>10.3</v>
      </c>
      <c r="L279" s="175">
        <v>71.260000000000005</v>
      </c>
      <c r="M279" s="175">
        <v>78.680000000000007</v>
      </c>
      <c r="N279" s="175">
        <v>14.76</v>
      </c>
      <c r="O279" s="175">
        <v>15.44</v>
      </c>
      <c r="P279" s="175">
        <v>5.85</v>
      </c>
      <c r="Q279" s="178">
        <v>1.55</v>
      </c>
    </row>
    <row r="280" spans="1:17" x14ac:dyDescent="0.3">
      <c r="A280" s="111" t="s">
        <v>441</v>
      </c>
      <c r="B280" s="175">
        <f t="shared" si="8"/>
        <v>15.170000000000002</v>
      </c>
      <c r="C280" s="175">
        <v>0.65</v>
      </c>
      <c r="D280" s="175">
        <v>5.7</v>
      </c>
      <c r="E280" s="175">
        <v>5.63</v>
      </c>
      <c r="F280" s="175">
        <v>1.24</v>
      </c>
      <c r="G280" s="175">
        <v>1.29</v>
      </c>
      <c r="H280" s="175">
        <v>0.6</v>
      </c>
      <c r="I280" s="177">
        <v>0.06</v>
      </c>
      <c r="J280" s="175">
        <f t="shared" si="9"/>
        <v>189.92</v>
      </c>
      <c r="K280" s="175">
        <v>8.65</v>
      </c>
      <c r="L280" s="175">
        <v>68.39</v>
      </c>
      <c r="M280" s="175">
        <v>77.02</v>
      </c>
      <c r="N280" s="175">
        <v>13.68</v>
      </c>
      <c r="O280" s="175">
        <v>14.95</v>
      </c>
      <c r="P280" s="175">
        <v>6.45</v>
      </c>
      <c r="Q280" s="178">
        <v>0.78</v>
      </c>
    </row>
    <row r="281" spans="1:17" x14ac:dyDescent="0.3">
      <c r="A281" s="111" t="s">
        <v>442</v>
      </c>
      <c r="B281" s="175">
        <f t="shared" si="8"/>
        <v>18</v>
      </c>
      <c r="C281" s="175">
        <v>1.24</v>
      </c>
      <c r="D281" s="175">
        <v>5.96</v>
      </c>
      <c r="E281" s="175">
        <v>7.86</v>
      </c>
      <c r="F281" s="175">
        <v>1.24</v>
      </c>
      <c r="G281" s="175">
        <v>1.1499999999999999</v>
      </c>
      <c r="H281" s="175">
        <v>0.55000000000000004</v>
      </c>
      <c r="I281" s="177">
        <v>0</v>
      </c>
      <c r="J281" s="175">
        <f t="shared" si="9"/>
        <v>194.73</v>
      </c>
      <c r="K281" s="175">
        <v>11.13</v>
      </c>
      <c r="L281" s="175">
        <v>71.52</v>
      </c>
      <c r="M281" s="175">
        <v>78.3</v>
      </c>
      <c r="N281" s="175">
        <v>13.84</v>
      </c>
      <c r="O281" s="175">
        <v>13.85</v>
      </c>
      <c r="P281" s="175">
        <v>6.13</v>
      </c>
      <c r="Q281" s="178">
        <v>-0.04</v>
      </c>
    </row>
    <row r="282" spans="1:17" x14ac:dyDescent="0.3">
      <c r="A282" s="111" t="s">
        <v>443</v>
      </c>
      <c r="B282" s="175">
        <f t="shared" si="8"/>
        <v>19.549999999999994</v>
      </c>
      <c r="C282" s="175">
        <v>1.42</v>
      </c>
      <c r="D282" s="175">
        <v>5.97</v>
      </c>
      <c r="E282" s="175">
        <v>9.1</v>
      </c>
      <c r="F282" s="175">
        <v>1.24</v>
      </c>
      <c r="G282" s="175">
        <v>1.1499999999999999</v>
      </c>
      <c r="H282" s="175">
        <v>0.59</v>
      </c>
      <c r="I282" s="177">
        <v>0.08</v>
      </c>
      <c r="J282" s="175">
        <f t="shared" si="9"/>
        <v>196.63000000000002</v>
      </c>
      <c r="K282" s="175">
        <v>13.05</v>
      </c>
      <c r="L282" s="175">
        <v>71.650000000000006</v>
      </c>
      <c r="M282" s="175">
        <v>78.349999999999994</v>
      </c>
      <c r="N282" s="175">
        <v>13.93</v>
      </c>
      <c r="O282" s="175">
        <v>12.71</v>
      </c>
      <c r="P282" s="175">
        <v>6.03</v>
      </c>
      <c r="Q282" s="178">
        <v>0.91</v>
      </c>
    </row>
    <row r="283" spans="1:17" x14ac:dyDescent="0.3">
      <c r="A283" s="111" t="s">
        <v>444</v>
      </c>
      <c r="B283" s="175">
        <f t="shared" si="8"/>
        <v>19.12</v>
      </c>
      <c r="C283" s="175">
        <v>0.81</v>
      </c>
      <c r="D283" s="175">
        <v>5.57</v>
      </c>
      <c r="E283" s="175">
        <v>9.36</v>
      </c>
      <c r="F283" s="175">
        <v>1.33</v>
      </c>
      <c r="G283" s="175">
        <v>1.2</v>
      </c>
      <c r="H283" s="175">
        <v>0.67</v>
      </c>
      <c r="I283" s="177">
        <v>0.18</v>
      </c>
      <c r="J283" s="175">
        <f t="shared" si="9"/>
        <v>189.46</v>
      </c>
      <c r="K283" s="175">
        <v>6.93</v>
      </c>
      <c r="L283" s="175">
        <v>66.88</v>
      </c>
      <c r="M283" s="175">
        <v>78.3</v>
      </c>
      <c r="N283" s="175">
        <v>14.57</v>
      </c>
      <c r="O283" s="175">
        <v>13.83</v>
      </c>
      <c r="P283" s="175">
        <v>6.73</v>
      </c>
      <c r="Q283" s="178">
        <v>2.2200000000000002</v>
      </c>
    </row>
    <row r="284" spans="1:17" x14ac:dyDescent="0.3">
      <c r="A284" s="111" t="s">
        <v>445</v>
      </c>
      <c r="B284" s="175">
        <f t="shared" si="8"/>
        <v>18.880000000000006</v>
      </c>
      <c r="C284" s="175">
        <v>1.1200000000000001</v>
      </c>
      <c r="D284" s="175">
        <v>5.65</v>
      </c>
      <c r="E284" s="175">
        <v>8.92</v>
      </c>
      <c r="F284" s="175">
        <v>1.33</v>
      </c>
      <c r="G284" s="175">
        <v>1.17</v>
      </c>
      <c r="H284" s="175">
        <v>0.55000000000000004</v>
      </c>
      <c r="I284" s="177">
        <v>0.14000000000000001</v>
      </c>
      <c r="J284" s="175">
        <f t="shared" si="9"/>
        <v>193.36</v>
      </c>
      <c r="K284" s="175">
        <v>9.8699999999999992</v>
      </c>
      <c r="L284" s="175">
        <v>67.81</v>
      </c>
      <c r="M284" s="175">
        <v>78.84</v>
      </c>
      <c r="N284" s="175">
        <v>14.69</v>
      </c>
      <c r="O284" s="175">
        <v>14.61</v>
      </c>
      <c r="P284" s="175">
        <v>5.83</v>
      </c>
      <c r="Q284" s="178">
        <v>1.71</v>
      </c>
    </row>
    <row r="285" spans="1:17" x14ac:dyDescent="0.3">
      <c r="A285" s="111" t="s">
        <v>446</v>
      </c>
      <c r="B285" s="175">
        <f t="shared" si="8"/>
        <v>18.920000000000002</v>
      </c>
      <c r="C285" s="175">
        <v>1.42</v>
      </c>
      <c r="D285" s="175">
        <v>5.48</v>
      </c>
      <c r="E285" s="175">
        <v>8.75</v>
      </c>
      <c r="F285" s="175">
        <v>1.33</v>
      </c>
      <c r="G285" s="175">
        <v>1.23</v>
      </c>
      <c r="H285" s="175">
        <v>0.56999999999999995</v>
      </c>
      <c r="I285" s="177">
        <v>0.14000000000000001</v>
      </c>
      <c r="J285" s="175">
        <f t="shared" si="9"/>
        <v>196.04</v>
      </c>
      <c r="K285" s="175">
        <v>14.83</v>
      </c>
      <c r="L285" s="175">
        <v>65.760000000000005</v>
      </c>
      <c r="M285" s="175">
        <v>77.459999999999994</v>
      </c>
      <c r="N285" s="175">
        <v>14.79</v>
      </c>
      <c r="O285" s="175">
        <v>15.2</v>
      </c>
      <c r="P285" s="175">
        <v>6.38</v>
      </c>
      <c r="Q285" s="178">
        <v>1.62</v>
      </c>
    </row>
    <row r="286" spans="1:17" x14ac:dyDescent="0.3">
      <c r="A286" s="111" t="s">
        <v>447</v>
      </c>
      <c r="B286" s="175">
        <f t="shared" si="8"/>
        <v>15.87</v>
      </c>
      <c r="C286" s="175">
        <v>0.59</v>
      </c>
      <c r="D286" s="175">
        <v>5.91</v>
      </c>
      <c r="E286" s="175">
        <v>6.23</v>
      </c>
      <c r="F286" s="175">
        <v>1.28</v>
      </c>
      <c r="G286" s="175">
        <v>1.18</v>
      </c>
      <c r="H286" s="175">
        <v>0.53</v>
      </c>
      <c r="I286" s="177">
        <v>0.15</v>
      </c>
      <c r="J286" s="175">
        <f t="shared" si="9"/>
        <v>201.22000000000003</v>
      </c>
      <c r="K286" s="175">
        <v>9.01</v>
      </c>
      <c r="L286" s="175">
        <v>70.930000000000007</v>
      </c>
      <c r="M286" s="175">
        <v>82.06</v>
      </c>
      <c r="N286" s="175">
        <v>15.86</v>
      </c>
      <c r="O286" s="175">
        <v>15.03</v>
      </c>
      <c r="P286" s="175">
        <v>6.59</v>
      </c>
      <c r="Q286" s="178">
        <v>1.74</v>
      </c>
    </row>
    <row r="287" spans="1:17" x14ac:dyDescent="0.3">
      <c r="A287" s="111" t="s">
        <v>448</v>
      </c>
      <c r="B287" s="175">
        <f t="shared" si="8"/>
        <v>13.5</v>
      </c>
      <c r="C287" s="175">
        <v>0.47</v>
      </c>
      <c r="D287" s="175">
        <v>5.58</v>
      </c>
      <c r="E287" s="175">
        <v>4.38</v>
      </c>
      <c r="F287" s="175">
        <v>1.28</v>
      </c>
      <c r="G287" s="175">
        <v>1.18</v>
      </c>
      <c r="H287" s="175">
        <v>0.46</v>
      </c>
      <c r="I287" s="177">
        <v>0.15</v>
      </c>
      <c r="J287" s="175">
        <f t="shared" si="9"/>
        <v>186.36</v>
      </c>
      <c r="K287" s="175">
        <v>8.82</v>
      </c>
      <c r="L287" s="175">
        <v>66.989999999999995</v>
      </c>
      <c r="M287" s="175">
        <v>72.430000000000007</v>
      </c>
      <c r="N287" s="175">
        <v>15.93</v>
      </c>
      <c r="O287" s="175">
        <v>14.18</v>
      </c>
      <c r="P287" s="175">
        <v>6.17</v>
      </c>
      <c r="Q287" s="178">
        <v>1.84</v>
      </c>
    </row>
    <row r="288" spans="1:17" x14ac:dyDescent="0.3">
      <c r="A288" s="111" t="s">
        <v>449</v>
      </c>
      <c r="B288" s="175">
        <f t="shared" si="8"/>
        <v>12.99</v>
      </c>
      <c r="C288" s="175">
        <v>0.47</v>
      </c>
      <c r="D288" s="175">
        <v>5.79</v>
      </c>
      <c r="E288" s="175">
        <v>3.69</v>
      </c>
      <c r="F288" s="175">
        <v>1.28</v>
      </c>
      <c r="G288" s="175">
        <v>1.23</v>
      </c>
      <c r="H288" s="175">
        <v>0.39</v>
      </c>
      <c r="I288" s="177">
        <v>0.14000000000000001</v>
      </c>
      <c r="J288" s="175">
        <f t="shared" si="9"/>
        <v>189.48</v>
      </c>
      <c r="K288" s="175">
        <v>8.41</v>
      </c>
      <c r="L288" s="175">
        <v>69.459999999999994</v>
      </c>
      <c r="M288" s="175">
        <v>72.36</v>
      </c>
      <c r="N288" s="175">
        <v>16.12</v>
      </c>
      <c r="O288" s="175">
        <v>15.43</v>
      </c>
      <c r="P288" s="175">
        <v>5.97</v>
      </c>
      <c r="Q288" s="178">
        <v>1.73</v>
      </c>
    </row>
    <row r="289" spans="1:17" x14ac:dyDescent="0.3">
      <c r="A289" s="111" t="s">
        <v>450</v>
      </c>
      <c r="B289" s="175">
        <f t="shared" si="8"/>
        <v>12.83</v>
      </c>
      <c r="C289" s="175">
        <v>0.4</v>
      </c>
      <c r="D289" s="175">
        <v>5.72</v>
      </c>
      <c r="E289" s="175">
        <v>3.73</v>
      </c>
      <c r="F289" s="175">
        <v>1.23</v>
      </c>
      <c r="G289" s="175">
        <v>1.23</v>
      </c>
      <c r="H289" s="175">
        <v>0.35</v>
      </c>
      <c r="I289" s="177">
        <v>0.17</v>
      </c>
      <c r="J289" s="175">
        <f t="shared" si="9"/>
        <v>187.02</v>
      </c>
      <c r="K289" s="175">
        <v>7.19</v>
      </c>
      <c r="L289" s="175">
        <v>68.59</v>
      </c>
      <c r="M289" s="175">
        <v>71.94</v>
      </c>
      <c r="N289" s="175">
        <v>16.739999999999998</v>
      </c>
      <c r="O289" s="175">
        <v>15.09</v>
      </c>
      <c r="P289" s="175">
        <v>5.43</v>
      </c>
      <c r="Q289" s="178">
        <v>2.04</v>
      </c>
    </row>
    <row r="290" spans="1:17" x14ac:dyDescent="0.3">
      <c r="A290" s="111" t="s">
        <v>451</v>
      </c>
      <c r="B290" s="175">
        <f t="shared" si="8"/>
        <v>13.01</v>
      </c>
      <c r="C290" s="175">
        <v>0.42</v>
      </c>
      <c r="D290" s="175">
        <v>5.84</v>
      </c>
      <c r="E290" s="175">
        <v>3.63</v>
      </c>
      <c r="F290" s="175">
        <v>1.23</v>
      </c>
      <c r="G290" s="175">
        <v>1.29</v>
      </c>
      <c r="H290" s="175">
        <v>0.45</v>
      </c>
      <c r="I290" s="177">
        <v>0.15</v>
      </c>
      <c r="J290" s="175">
        <f t="shared" si="9"/>
        <v>191.62</v>
      </c>
      <c r="K290" s="175">
        <v>7.26</v>
      </c>
      <c r="L290" s="175">
        <v>70.040000000000006</v>
      </c>
      <c r="M290" s="175">
        <v>74.239999999999995</v>
      </c>
      <c r="N290" s="175">
        <v>16.89</v>
      </c>
      <c r="O290" s="175">
        <v>15.25</v>
      </c>
      <c r="P290" s="175">
        <v>6.2</v>
      </c>
      <c r="Q290" s="178">
        <v>1.74</v>
      </c>
    </row>
    <row r="291" spans="1:17" x14ac:dyDescent="0.3">
      <c r="A291" s="111" t="s">
        <v>452</v>
      </c>
      <c r="B291" s="175">
        <f t="shared" si="8"/>
        <v>13.61</v>
      </c>
      <c r="C291" s="175">
        <v>0.71</v>
      </c>
      <c r="D291" s="175">
        <v>5.82</v>
      </c>
      <c r="E291" s="175">
        <v>3.96</v>
      </c>
      <c r="F291" s="175">
        <v>1.23</v>
      </c>
      <c r="G291" s="175">
        <v>1.21</v>
      </c>
      <c r="H291" s="175">
        <v>0.56999999999999995</v>
      </c>
      <c r="I291" s="177">
        <v>0.11</v>
      </c>
      <c r="J291" s="175">
        <f t="shared" si="9"/>
        <v>191.62000000000003</v>
      </c>
      <c r="K291" s="175">
        <v>9.65</v>
      </c>
      <c r="L291" s="175">
        <v>69.790000000000006</v>
      </c>
      <c r="M291" s="175">
        <v>72.34</v>
      </c>
      <c r="N291" s="175">
        <v>17</v>
      </c>
      <c r="O291" s="175">
        <v>14.25</v>
      </c>
      <c r="P291" s="175">
        <v>7.29</v>
      </c>
      <c r="Q291" s="178">
        <v>1.3</v>
      </c>
    </row>
    <row r="292" spans="1:17" x14ac:dyDescent="0.3">
      <c r="A292" s="111" t="s">
        <v>453</v>
      </c>
      <c r="B292" s="175">
        <f t="shared" si="8"/>
        <v>15.309999999999999</v>
      </c>
      <c r="C292" s="175">
        <v>0.63</v>
      </c>
      <c r="D292" s="175">
        <v>5.56</v>
      </c>
      <c r="E292" s="175">
        <v>5.92</v>
      </c>
      <c r="F292" s="175">
        <v>1.52</v>
      </c>
      <c r="G292" s="175">
        <v>0.99</v>
      </c>
      <c r="H292" s="175">
        <v>0.61</v>
      </c>
      <c r="I292" s="177">
        <v>0.08</v>
      </c>
      <c r="J292" s="175">
        <f t="shared" si="9"/>
        <v>184.55</v>
      </c>
      <c r="K292" s="175">
        <v>7.65</v>
      </c>
      <c r="L292" s="175">
        <v>66.709999999999994</v>
      </c>
      <c r="M292" s="175">
        <v>74.52</v>
      </c>
      <c r="N292" s="175">
        <v>16.68</v>
      </c>
      <c r="O292" s="175">
        <v>11.28</v>
      </c>
      <c r="P292" s="175">
        <v>6.8</v>
      </c>
      <c r="Q292" s="178">
        <v>0.91</v>
      </c>
    </row>
    <row r="293" spans="1:17" x14ac:dyDescent="0.3">
      <c r="A293" s="111" t="s">
        <v>454</v>
      </c>
      <c r="B293" s="175">
        <f t="shared" si="8"/>
        <v>17.360000000000003</v>
      </c>
      <c r="C293" s="175">
        <v>0.94</v>
      </c>
      <c r="D293" s="175">
        <v>6.01</v>
      </c>
      <c r="E293" s="175">
        <v>7.1</v>
      </c>
      <c r="F293" s="175">
        <v>1.52</v>
      </c>
      <c r="G293" s="175">
        <v>1.02</v>
      </c>
      <c r="H293" s="175">
        <v>0.67</v>
      </c>
      <c r="I293" s="177">
        <v>0.1</v>
      </c>
      <c r="J293" s="175">
        <f t="shared" si="9"/>
        <v>192.39000000000001</v>
      </c>
      <c r="K293" s="175">
        <v>8.27</v>
      </c>
      <c r="L293" s="175">
        <v>72.13</v>
      </c>
      <c r="M293" s="175">
        <v>74.45</v>
      </c>
      <c r="N293" s="175">
        <v>16.829999999999998</v>
      </c>
      <c r="O293" s="175">
        <v>12.12</v>
      </c>
      <c r="P293" s="175">
        <v>7.41</v>
      </c>
      <c r="Q293" s="178">
        <v>1.18</v>
      </c>
    </row>
    <row r="294" spans="1:17" x14ac:dyDescent="0.3">
      <c r="A294" s="111" t="s">
        <v>455</v>
      </c>
      <c r="B294" s="175">
        <f t="shared" si="8"/>
        <v>18.11</v>
      </c>
      <c r="C294" s="175">
        <v>0.73</v>
      </c>
      <c r="D294" s="175">
        <v>5.89</v>
      </c>
      <c r="E294" s="175">
        <v>8.07</v>
      </c>
      <c r="F294" s="175">
        <v>1.52</v>
      </c>
      <c r="G294" s="175">
        <v>1.1299999999999999</v>
      </c>
      <c r="H294" s="175">
        <v>0.63</v>
      </c>
      <c r="I294" s="177">
        <v>0.14000000000000001</v>
      </c>
      <c r="J294" s="175">
        <f t="shared" si="9"/>
        <v>189.28</v>
      </c>
      <c r="K294" s="175">
        <v>6.9</v>
      </c>
      <c r="L294" s="175">
        <v>70.63</v>
      </c>
      <c r="M294" s="175">
        <v>74.11</v>
      </c>
      <c r="N294" s="175">
        <v>16.899999999999999</v>
      </c>
      <c r="O294" s="175">
        <v>12.44</v>
      </c>
      <c r="P294" s="175">
        <v>6.62</v>
      </c>
      <c r="Q294" s="178">
        <v>1.68</v>
      </c>
    </row>
    <row r="295" spans="1:17" x14ac:dyDescent="0.3">
      <c r="A295" s="111" t="s">
        <v>456</v>
      </c>
      <c r="B295" s="175">
        <f t="shared" si="8"/>
        <v>19.32</v>
      </c>
      <c r="C295" s="175">
        <v>0.85</v>
      </c>
      <c r="D295" s="175">
        <v>5.68</v>
      </c>
      <c r="E295" s="175">
        <v>9.61</v>
      </c>
      <c r="F295" s="175">
        <v>1.43</v>
      </c>
      <c r="G295" s="175">
        <v>1.05</v>
      </c>
      <c r="H295" s="175">
        <v>0.59</v>
      </c>
      <c r="I295" s="177">
        <v>0.11</v>
      </c>
      <c r="J295" s="175">
        <f t="shared" si="9"/>
        <v>187.72999999999996</v>
      </c>
      <c r="K295" s="175">
        <v>6.38</v>
      </c>
      <c r="L295" s="175">
        <v>68.2</v>
      </c>
      <c r="M295" s="175">
        <v>78.069999999999993</v>
      </c>
      <c r="N295" s="175">
        <v>15.7</v>
      </c>
      <c r="O295" s="175">
        <v>11.97</v>
      </c>
      <c r="P295" s="175">
        <v>6.04</v>
      </c>
      <c r="Q295" s="178">
        <v>1.37</v>
      </c>
    </row>
    <row r="296" spans="1:17" x14ac:dyDescent="0.3">
      <c r="A296" s="111" t="s">
        <v>457</v>
      </c>
      <c r="B296" s="175">
        <f t="shared" si="8"/>
        <v>16.53</v>
      </c>
      <c r="C296" s="175">
        <v>0.54</v>
      </c>
      <c r="D296" s="175">
        <v>5.43</v>
      </c>
      <c r="E296" s="175">
        <v>7.36</v>
      </c>
      <c r="F296" s="175">
        <v>1.43</v>
      </c>
      <c r="G296" s="175">
        <v>0.98</v>
      </c>
      <c r="H296" s="175">
        <v>0.6</v>
      </c>
      <c r="I296" s="177">
        <v>0.19</v>
      </c>
      <c r="J296" s="175">
        <f t="shared" si="9"/>
        <v>182.57999999999998</v>
      </c>
      <c r="K296" s="175">
        <v>5.75</v>
      </c>
      <c r="L296" s="175">
        <v>65.12</v>
      </c>
      <c r="M296" s="175">
        <v>74.959999999999994</v>
      </c>
      <c r="N296" s="175">
        <v>15.82</v>
      </c>
      <c r="O296" s="175">
        <v>12.49</v>
      </c>
      <c r="P296" s="175">
        <v>6.22</v>
      </c>
      <c r="Q296" s="178">
        <v>2.2200000000000002</v>
      </c>
    </row>
    <row r="297" spans="1:17" x14ac:dyDescent="0.3">
      <c r="A297" s="111" t="s">
        <v>458</v>
      </c>
      <c r="B297" s="175">
        <f t="shared" si="8"/>
        <v>16.379999999999995</v>
      </c>
      <c r="C297" s="175">
        <v>0.48</v>
      </c>
      <c r="D297" s="175">
        <v>5.39</v>
      </c>
      <c r="E297" s="175">
        <v>7.18</v>
      </c>
      <c r="F297" s="175">
        <v>1.43</v>
      </c>
      <c r="G297" s="175">
        <v>0.96</v>
      </c>
      <c r="H297" s="175">
        <v>0.72</v>
      </c>
      <c r="I297" s="177">
        <v>0.22</v>
      </c>
      <c r="J297" s="175">
        <f t="shared" si="9"/>
        <v>183.01000000000002</v>
      </c>
      <c r="K297" s="175">
        <v>5.93</v>
      </c>
      <c r="L297" s="175">
        <v>64.69</v>
      </c>
      <c r="M297" s="175">
        <v>73.849999999999994</v>
      </c>
      <c r="N297" s="175">
        <v>15.92</v>
      </c>
      <c r="O297" s="175">
        <v>12.11</v>
      </c>
      <c r="P297" s="175">
        <v>7.86</v>
      </c>
      <c r="Q297" s="178">
        <v>2.65</v>
      </c>
    </row>
    <row r="298" spans="1:17" x14ac:dyDescent="0.3">
      <c r="A298" s="111" t="s">
        <v>459</v>
      </c>
      <c r="B298" s="175">
        <f t="shared" si="8"/>
        <v>15.39</v>
      </c>
      <c r="C298" s="175">
        <v>0.48</v>
      </c>
      <c r="D298" s="175">
        <v>5.71</v>
      </c>
      <c r="E298" s="175">
        <v>6.05</v>
      </c>
      <c r="F298" s="175">
        <v>1.41</v>
      </c>
      <c r="G298" s="175">
        <v>1.05</v>
      </c>
      <c r="H298" s="175">
        <v>0.55000000000000004</v>
      </c>
      <c r="I298" s="177">
        <v>0.14000000000000001</v>
      </c>
      <c r="J298" s="175">
        <f t="shared" si="9"/>
        <v>192.17000000000002</v>
      </c>
      <c r="K298" s="175">
        <v>7.14</v>
      </c>
      <c r="L298" s="175">
        <v>68.489999999999995</v>
      </c>
      <c r="M298" s="175">
        <v>77.290000000000006</v>
      </c>
      <c r="N298" s="175">
        <v>17.600000000000001</v>
      </c>
      <c r="O298" s="175">
        <v>13.28</v>
      </c>
      <c r="P298" s="175">
        <v>6.72</v>
      </c>
      <c r="Q298" s="178">
        <v>1.65</v>
      </c>
    </row>
    <row r="299" spans="1:17" x14ac:dyDescent="0.3">
      <c r="A299" s="111" t="s">
        <v>460</v>
      </c>
      <c r="B299" s="175">
        <f t="shared" si="8"/>
        <v>14.04</v>
      </c>
      <c r="C299" s="175">
        <v>0.38</v>
      </c>
      <c r="D299" s="175">
        <v>5.54</v>
      </c>
      <c r="E299" s="175">
        <v>5.04</v>
      </c>
      <c r="F299" s="175">
        <v>1.41</v>
      </c>
      <c r="G299" s="175">
        <v>1.04</v>
      </c>
      <c r="H299" s="175">
        <v>0.44</v>
      </c>
      <c r="I299" s="177">
        <v>0.19</v>
      </c>
      <c r="J299" s="175">
        <f t="shared" si="9"/>
        <v>187.19999999999996</v>
      </c>
      <c r="K299" s="175">
        <v>6.69</v>
      </c>
      <c r="L299" s="175">
        <v>66.52</v>
      </c>
      <c r="M299" s="175">
        <v>75.569999999999993</v>
      </c>
      <c r="N299" s="175">
        <v>17.72</v>
      </c>
      <c r="O299" s="175">
        <v>12.48</v>
      </c>
      <c r="P299" s="175">
        <v>5.95</v>
      </c>
      <c r="Q299" s="178">
        <v>2.27</v>
      </c>
    </row>
    <row r="300" spans="1:17" x14ac:dyDescent="0.3">
      <c r="A300" s="111" t="s">
        <v>461</v>
      </c>
      <c r="B300" s="175">
        <f t="shared" si="8"/>
        <v>12.969999999999999</v>
      </c>
      <c r="C300" s="175">
        <v>0.39</v>
      </c>
      <c r="D300" s="175">
        <v>5.64</v>
      </c>
      <c r="E300" s="175">
        <v>4.1399999999999997</v>
      </c>
      <c r="F300" s="175">
        <v>1.41</v>
      </c>
      <c r="G300" s="175">
        <v>0.72</v>
      </c>
      <c r="H300" s="175">
        <v>0.51</v>
      </c>
      <c r="I300" s="177">
        <v>0.16</v>
      </c>
      <c r="J300" s="175">
        <f t="shared" si="9"/>
        <v>187.02999999999997</v>
      </c>
      <c r="K300" s="175">
        <v>6.58</v>
      </c>
      <c r="L300" s="175">
        <v>67.73</v>
      </c>
      <c r="M300" s="175">
        <v>75.95</v>
      </c>
      <c r="N300" s="175">
        <v>17.89</v>
      </c>
      <c r="O300" s="175">
        <v>9.33</v>
      </c>
      <c r="P300" s="175">
        <v>7.67</v>
      </c>
      <c r="Q300" s="178">
        <v>1.88</v>
      </c>
    </row>
    <row r="301" spans="1:17" x14ac:dyDescent="0.3">
      <c r="A301" s="111" t="s">
        <v>462</v>
      </c>
      <c r="B301" s="175">
        <f t="shared" si="8"/>
        <v>12.56</v>
      </c>
      <c r="C301" s="175">
        <v>0.4</v>
      </c>
      <c r="D301" s="175">
        <v>5.53</v>
      </c>
      <c r="E301" s="175">
        <v>3.84</v>
      </c>
      <c r="F301" s="175">
        <v>1.29</v>
      </c>
      <c r="G301" s="175">
        <v>0.88</v>
      </c>
      <c r="H301" s="175">
        <v>0.48</v>
      </c>
      <c r="I301" s="177">
        <v>0.14000000000000001</v>
      </c>
      <c r="J301" s="175">
        <f t="shared" si="9"/>
        <v>184.76999999999995</v>
      </c>
      <c r="K301" s="175">
        <v>7.04</v>
      </c>
      <c r="L301" s="175">
        <v>66.400000000000006</v>
      </c>
      <c r="M301" s="175">
        <v>73.88</v>
      </c>
      <c r="N301" s="175">
        <v>17.57</v>
      </c>
      <c r="O301" s="175">
        <v>10.89</v>
      </c>
      <c r="P301" s="175">
        <v>7.32</v>
      </c>
      <c r="Q301" s="178">
        <v>1.67</v>
      </c>
    </row>
    <row r="302" spans="1:17" x14ac:dyDescent="0.3">
      <c r="A302" s="111" t="s">
        <v>463</v>
      </c>
      <c r="B302" s="175">
        <f t="shared" si="8"/>
        <v>12.410000000000002</v>
      </c>
      <c r="C302" s="175">
        <v>0.4</v>
      </c>
      <c r="D302" s="175">
        <v>5.65</v>
      </c>
      <c r="E302" s="175">
        <v>3.35</v>
      </c>
      <c r="F302" s="175">
        <v>1.29</v>
      </c>
      <c r="G302" s="175">
        <v>0.98</v>
      </c>
      <c r="H302" s="175">
        <v>0.61</v>
      </c>
      <c r="I302" s="177">
        <v>0.13</v>
      </c>
      <c r="J302" s="175">
        <f t="shared" si="9"/>
        <v>184.69000000000003</v>
      </c>
      <c r="K302" s="175">
        <v>6.73</v>
      </c>
      <c r="L302" s="175">
        <v>67.81</v>
      </c>
      <c r="M302" s="175">
        <v>70.84</v>
      </c>
      <c r="N302" s="175">
        <v>17.68</v>
      </c>
      <c r="O302" s="175">
        <v>11.68</v>
      </c>
      <c r="P302" s="175">
        <v>8.3699999999999992</v>
      </c>
      <c r="Q302" s="178">
        <v>1.58</v>
      </c>
    </row>
    <row r="303" spans="1:17" x14ac:dyDescent="0.3">
      <c r="A303" s="111" t="s">
        <v>464</v>
      </c>
      <c r="B303" s="175">
        <f t="shared" si="8"/>
        <v>13.139999999999999</v>
      </c>
      <c r="C303" s="175">
        <v>0.43</v>
      </c>
      <c r="D303" s="175">
        <v>5.78</v>
      </c>
      <c r="E303" s="175">
        <v>3.84</v>
      </c>
      <c r="F303" s="175">
        <v>1.29</v>
      </c>
      <c r="G303" s="175">
        <v>1.07</v>
      </c>
      <c r="H303" s="175">
        <v>0.62</v>
      </c>
      <c r="I303" s="177">
        <v>0.11</v>
      </c>
      <c r="J303" s="175">
        <f t="shared" si="9"/>
        <v>185.90000000000003</v>
      </c>
      <c r="K303" s="175">
        <v>5.77</v>
      </c>
      <c r="L303" s="175">
        <v>69.37</v>
      </c>
      <c r="M303" s="175">
        <v>71.39</v>
      </c>
      <c r="N303" s="175">
        <v>17.77</v>
      </c>
      <c r="O303" s="175">
        <v>12.61</v>
      </c>
      <c r="P303" s="175">
        <v>7.65</v>
      </c>
      <c r="Q303" s="178">
        <v>1.34</v>
      </c>
    </row>
    <row r="304" spans="1:17" x14ac:dyDescent="0.3">
      <c r="A304" s="111" t="s">
        <v>465</v>
      </c>
      <c r="B304" s="175">
        <f t="shared" si="8"/>
        <v>15.87</v>
      </c>
      <c r="C304" s="175">
        <v>0.48</v>
      </c>
      <c r="D304" s="175">
        <v>5.68</v>
      </c>
      <c r="E304" s="175">
        <v>6.13</v>
      </c>
      <c r="F304" s="175">
        <v>1.68</v>
      </c>
      <c r="G304" s="175">
        <v>1.1399999999999999</v>
      </c>
      <c r="H304" s="175">
        <v>0.65</v>
      </c>
      <c r="I304" s="177">
        <v>0.11</v>
      </c>
      <c r="J304" s="175">
        <f t="shared" si="9"/>
        <v>188.02</v>
      </c>
      <c r="K304" s="175">
        <v>5.92</v>
      </c>
      <c r="L304" s="175">
        <v>68.11</v>
      </c>
      <c r="M304" s="175">
        <v>74.25</v>
      </c>
      <c r="N304" s="175">
        <v>18.399999999999999</v>
      </c>
      <c r="O304" s="175">
        <v>12.93</v>
      </c>
      <c r="P304" s="175">
        <v>7.14</v>
      </c>
      <c r="Q304" s="178">
        <v>1.27</v>
      </c>
    </row>
    <row r="305" spans="1:19" x14ac:dyDescent="0.3">
      <c r="A305" s="111" t="s">
        <v>466</v>
      </c>
      <c r="B305" s="175">
        <f t="shared" si="8"/>
        <v>17.670000000000002</v>
      </c>
      <c r="C305" s="175">
        <v>0.66</v>
      </c>
      <c r="D305" s="175">
        <v>5.59</v>
      </c>
      <c r="E305" s="175">
        <v>7.92</v>
      </c>
      <c r="F305" s="175">
        <v>1.68</v>
      </c>
      <c r="G305" s="175">
        <v>1.1000000000000001</v>
      </c>
      <c r="H305" s="175">
        <v>0.55000000000000004</v>
      </c>
      <c r="I305" s="177">
        <v>0.17</v>
      </c>
      <c r="J305" s="175">
        <f t="shared" si="9"/>
        <v>188.73000000000002</v>
      </c>
      <c r="K305" s="175">
        <v>5.66</v>
      </c>
      <c r="L305" s="175">
        <v>67.11</v>
      </c>
      <c r="M305" s="175">
        <v>76.34</v>
      </c>
      <c r="N305" s="175">
        <v>18.510000000000002</v>
      </c>
      <c r="O305" s="175">
        <v>13.05</v>
      </c>
      <c r="P305" s="175">
        <v>6.06</v>
      </c>
      <c r="Q305" s="178">
        <v>2</v>
      </c>
    </row>
    <row r="306" spans="1:19" x14ac:dyDescent="0.3">
      <c r="A306" s="111" t="s">
        <v>467</v>
      </c>
      <c r="B306" s="175">
        <f t="shared" si="8"/>
        <v>18.189999999999998</v>
      </c>
      <c r="C306" s="175">
        <v>0.64</v>
      </c>
      <c r="D306" s="175">
        <v>5.75</v>
      </c>
      <c r="E306" s="175">
        <v>8.1</v>
      </c>
      <c r="F306" s="175">
        <v>1.68</v>
      </c>
      <c r="G306" s="175">
        <v>1.1200000000000001</v>
      </c>
      <c r="H306" s="175">
        <v>0.74</v>
      </c>
      <c r="I306" s="177">
        <v>0.16</v>
      </c>
      <c r="J306" s="175">
        <f t="shared" si="9"/>
        <v>186.69</v>
      </c>
      <c r="K306" s="175">
        <v>5.92</v>
      </c>
      <c r="L306" s="175">
        <v>68.989999999999995</v>
      </c>
      <c r="M306" s="175">
        <v>71.25</v>
      </c>
      <c r="N306" s="175">
        <v>18.55</v>
      </c>
      <c r="O306" s="175">
        <v>12.2</v>
      </c>
      <c r="P306" s="175">
        <v>7.84</v>
      </c>
      <c r="Q306" s="178">
        <v>1.94</v>
      </c>
    </row>
    <row r="307" spans="1:19" x14ac:dyDescent="0.3">
      <c r="A307" s="111" t="s">
        <v>468</v>
      </c>
      <c r="B307" s="175">
        <f t="shared" si="8"/>
        <v>17.779999999999998</v>
      </c>
      <c r="C307" s="175">
        <v>0.8</v>
      </c>
      <c r="D307" s="175">
        <v>5.35</v>
      </c>
      <c r="E307" s="175">
        <v>7.87</v>
      </c>
      <c r="F307" s="175">
        <v>1.63</v>
      </c>
      <c r="G307" s="175">
        <v>1.1299999999999999</v>
      </c>
      <c r="H307" s="175">
        <v>0.88</v>
      </c>
      <c r="I307" s="177">
        <v>0.12</v>
      </c>
      <c r="J307" s="175">
        <f t="shared" si="9"/>
        <v>182.21</v>
      </c>
      <c r="K307" s="175">
        <v>6.86</v>
      </c>
      <c r="L307" s="175">
        <v>64.16</v>
      </c>
      <c r="M307" s="175">
        <v>69.64</v>
      </c>
      <c r="N307" s="175">
        <v>18.2</v>
      </c>
      <c r="O307" s="175">
        <v>12.8</v>
      </c>
      <c r="P307" s="175">
        <v>9.1199999999999992</v>
      </c>
      <c r="Q307" s="178">
        <v>1.43</v>
      </c>
    </row>
    <row r="308" spans="1:19" x14ac:dyDescent="0.3">
      <c r="A308" s="111" t="s">
        <v>469</v>
      </c>
      <c r="B308" s="175">
        <f t="shared" si="8"/>
        <v>17.399999999999999</v>
      </c>
      <c r="C308" s="175">
        <v>0.65</v>
      </c>
      <c r="D308" s="175">
        <v>5.55</v>
      </c>
      <c r="E308" s="175">
        <v>7.54</v>
      </c>
      <c r="F308" s="175">
        <v>1.63</v>
      </c>
      <c r="G308" s="175">
        <v>0.9</v>
      </c>
      <c r="H308" s="175">
        <v>0.95</v>
      </c>
      <c r="I308" s="177">
        <v>0.18</v>
      </c>
      <c r="J308" s="175">
        <f t="shared" si="9"/>
        <v>189.44</v>
      </c>
      <c r="K308" s="175">
        <v>6.8</v>
      </c>
      <c r="L308" s="175">
        <v>66.569999999999993</v>
      </c>
      <c r="M308" s="175">
        <v>74.290000000000006</v>
      </c>
      <c r="N308" s="175">
        <v>18.3</v>
      </c>
      <c r="O308" s="175">
        <v>11.61</v>
      </c>
      <c r="P308" s="175">
        <v>9.7200000000000006</v>
      </c>
      <c r="Q308" s="178">
        <v>2.15</v>
      </c>
    </row>
    <row r="309" spans="1:19" x14ac:dyDescent="0.3">
      <c r="A309" s="111" t="s">
        <v>470</v>
      </c>
      <c r="B309" s="175">
        <f t="shared" si="8"/>
        <v>16.609999999999996</v>
      </c>
      <c r="C309" s="175">
        <v>0.49</v>
      </c>
      <c r="D309" s="175">
        <v>5.18</v>
      </c>
      <c r="E309" s="175">
        <v>7.53</v>
      </c>
      <c r="F309" s="175">
        <v>1.63</v>
      </c>
      <c r="G309" s="175">
        <v>0.76</v>
      </c>
      <c r="H309" s="175">
        <v>0.82</v>
      </c>
      <c r="I309" s="177">
        <v>0.2</v>
      </c>
      <c r="J309" s="175">
        <f t="shared" si="9"/>
        <v>180.27</v>
      </c>
      <c r="K309" s="175">
        <v>5.78</v>
      </c>
      <c r="L309" s="175">
        <v>62.14</v>
      </c>
      <c r="M309" s="175">
        <v>72.819999999999993</v>
      </c>
      <c r="N309" s="175">
        <v>18.38</v>
      </c>
      <c r="O309" s="175">
        <v>9.8000000000000007</v>
      </c>
      <c r="P309" s="175">
        <v>8.9499999999999993</v>
      </c>
      <c r="Q309" s="178">
        <v>2.4</v>
      </c>
    </row>
    <row r="310" spans="1:19" x14ac:dyDescent="0.3">
      <c r="A310" s="111" t="s">
        <v>471</v>
      </c>
      <c r="B310" s="175">
        <f t="shared" si="8"/>
        <v>11.76</v>
      </c>
      <c r="C310" s="175">
        <v>0.41</v>
      </c>
      <c r="D310" s="175">
        <v>3.5</v>
      </c>
      <c r="E310" s="175">
        <v>4.8499999999999996</v>
      </c>
      <c r="F310" s="175">
        <v>1.41</v>
      </c>
      <c r="G310" s="175">
        <v>0.86</v>
      </c>
      <c r="H310" s="175">
        <v>0.57999999999999996</v>
      </c>
      <c r="I310" s="177">
        <v>0.15</v>
      </c>
      <c r="J310" s="175">
        <f t="shared" si="9"/>
        <v>153.38999999999999</v>
      </c>
      <c r="K310" s="175">
        <v>6.32</v>
      </c>
      <c r="L310" s="175">
        <v>41.96</v>
      </c>
      <c r="M310" s="175">
        <v>67.849999999999994</v>
      </c>
      <c r="N310" s="175">
        <v>17.440000000000001</v>
      </c>
      <c r="O310" s="175">
        <v>10.82</v>
      </c>
      <c r="P310" s="175">
        <v>7.18</v>
      </c>
      <c r="Q310" s="178">
        <v>1.82</v>
      </c>
    </row>
    <row r="311" spans="1:19" x14ac:dyDescent="0.3">
      <c r="A311" s="111" t="s">
        <v>472</v>
      </c>
      <c r="B311" s="175">
        <f t="shared" si="8"/>
        <v>10.15</v>
      </c>
      <c r="C311" s="175">
        <v>0.34</v>
      </c>
      <c r="D311" s="175">
        <v>2.62</v>
      </c>
      <c r="E311" s="175">
        <v>4.13</v>
      </c>
      <c r="F311" s="175">
        <v>1.41</v>
      </c>
      <c r="G311" s="175">
        <v>0.93</v>
      </c>
      <c r="H311" s="175">
        <v>0.56999999999999995</v>
      </c>
      <c r="I311" s="177">
        <v>0.15</v>
      </c>
      <c r="J311" s="175">
        <f t="shared" si="9"/>
        <v>145.62</v>
      </c>
      <c r="K311" s="175">
        <v>6.17</v>
      </c>
      <c r="L311" s="175">
        <v>31.49</v>
      </c>
      <c r="M311" s="175">
        <v>69.680000000000007</v>
      </c>
      <c r="N311" s="175">
        <v>17.55</v>
      </c>
      <c r="O311" s="175">
        <v>11.09</v>
      </c>
      <c r="P311" s="175">
        <v>7.81</v>
      </c>
      <c r="Q311" s="178">
        <v>1.83</v>
      </c>
    </row>
    <row r="312" spans="1:19" x14ac:dyDescent="0.3">
      <c r="A312" s="111" t="s">
        <v>473</v>
      </c>
      <c r="B312" s="175">
        <f t="shared" si="8"/>
        <v>10.130000000000001</v>
      </c>
      <c r="C312" s="175">
        <v>0.36</v>
      </c>
      <c r="D312" s="175">
        <v>3.19</v>
      </c>
      <c r="E312" s="175">
        <v>3.78</v>
      </c>
      <c r="F312" s="175">
        <v>1.41</v>
      </c>
      <c r="G312" s="175">
        <v>0.74</v>
      </c>
      <c r="H312" s="175">
        <v>0.56999999999999995</v>
      </c>
      <c r="I312" s="177">
        <v>0.08</v>
      </c>
      <c r="J312" s="175">
        <f t="shared" si="9"/>
        <v>154.6</v>
      </c>
      <c r="K312" s="175">
        <v>6.36</v>
      </c>
      <c r="L312" s="175">
        <v>38.299999999999997</v>
      </c>
      <c r="M312" s="175">
        <v>73.069999999999993</v>
      </c>
      <c r="N312" s="175">
        <v>17.670000000000002</v>
      </c>
      <c r="O312" s="175">
        <v>9.7799999999999994</v>
      </c>
      <c r="P312" s="175">
        <v>8.4600000000000009</v>
      </c>
      <c r="Q312" s="178">
        <v>0.96</v>
      </c>
    </row>
    <row r="313" spans="1:19" x14ac:dyDescent="0.3">
      <c r="A313" s="111" t="s">
        <v>474</v>
      </c>
      <c r="B313" s="175">
        <f t="shared" si="8"/>
        <v>10.57</v>
      </c>
      <c r="C313" s="175">
        <v>0.37</v>
      </c>
      <c r="D313" s="175">
        <v>3.67</v>
      </c>
      <c r="E313" s="175">
        <v>3.78</v>
      </c>
      <c r="F313" s="175">
        <v>1.3</v>
      </c>
      <c r="G313" s="175">
        <v>0.87</v>
      </c>
      <c r="H313" s="175">
        <v>0.56000000000000005</v>
      </c>
      <c r="I313" s="177">
        <v>0.02</v>
      </c>
      <c r="J313" s="175">
        <f t="shared" si="9"/>
        <v>161.41999999999999</v>
      </c>
      <c r="K313" s="175">
        <v>6.23</v>
      </c>
      <c r="L313" s="175">
        <v>44.09</v>
      </c>
      <c r="M313" s="175">
        <v>73.44</v>
      </c>
      <c r="N313" s="175">
        <v>17.89</v>
      </c>
      <c r="O313" s="175">
        <v>10.86</v>
      </c>
      <c r="P313" s="175">
        <v>8.7200000000000006</v>
      </c>
      <c r="Q313" s="178">
        <v>0.19</v>
      </c>
    </row>
    <row r="314" spans="1:19" x14ac:dyDescent="0.3">
      <c r="A314" s="111" t="s">
        <v>475</v>
      </c>
      <c r="B314" s="175">
        <f t="shared" si="8"/>
        <v>10.9</v>
      </c>
      <c r="C314" s="175">
        <v>0.38</v>
      </c>
      <c r="D314" s="175">
        <v>4.21</v>
      </c>
      <c r="E314" s="175">
        <v>3.64</v>
      </c>
      <c r="F314" s="175">
        <v>1.3</v>
      </c>
      <c r="G314" s="175">
        <v>0.7</v>
      </c>
      <c r="H314" s="175">
        <v>0.55000000000000004</v>
      </c>
      <c r="I314" s="177">
        <v>0.12</v>
      </c>
      <c r="J314" s="175">
        <f t="shared" si="9"/>
        <v>164.97</v>
      </c>
      <c r="K314" s="175">
        <v>6.21</v>
      </c>
      <c r="L314" s="175">
        <v>50.53</v>
      </c>
      <c r="M314" s="175">
        <v>72.91</v>
      </c>
      <c r="N314" s="175">
        <v>17.97</v>
      </c>
      <c r="O314" s="175">
        <v>8.41</v>
      </c>
      <c r="P314" s="175">
        <v>7.52</v>
      </c>
      <c r="Q314" s="178">
        <v>1.42</v>
      </c>
    </row>
    <row r="315" spans="1:19" x14ac:dyDescent="0.3">
      <c r="A315" s="111" t="s">
        <v>476</v>
      </c>
      <c r="B315" s="175">
        <f t="shared" si="8"/>
        <v>11.59</v>
      </c>
      <c r="C315" s="175">
        <v>0.42</v>
      </c>
      <c r="D315" s="175">
        <v>4.38</v>
      </c>
      <c r="E315" s="175">
        <v>4.04</v>
      </c>
      <c r="F315" s="175">
        <v>1.3</v>
      </c>
      <c r="G315" s="175">
        <v>0.76</v>
      </c>
      <c r="H315" s="175">
        <v>0.62</v>
      </c>
      <c r="I315" s="177">
        <v>7.0000000000000007E-2</v>
      </c>
      <c r="J315" s="175">
        <f t="shared" si="9"/>
        <v>164.8</v>
      </c>
      <c r="K315" s="175">
        <v>5.57</v>
      </c>
      <c r="L315" s="175">
        <v>52.52</v>
      </c>
      <c r="M315" s="175">
        <v>71.11</v>
      </c>
      <c r="N315" s="175">
        <v>18.05</v>
      </c>
      <c r="O315" s="175">
        <v>9.0299999999999994</v>
      </c>
      <c r="P315" s="175">
        <v>7.72</v>
      </c>
      <c r="Q315" s="178">
        <v>0.8</v>
      </c>
    </row>
    <row r="316" spans="1:19" x14ac:dyDescent="0.3">
      <c r="A316" s="111" t="s">
        <v>477</v>
      </c>
      <c r="B316" s="175">
        <f t="shared" si="8"/>
        <v>14.57</v>
      </c>
      <c r="C316" s="175">
        <v>0.4</v>
      </c>
      <c r="D316" s="175">
        <v>4.54</v>
      </c>
      <c r="E316" s="175">
        <v>6.08</v>
      </c>
      <c r="F316" s="175">
        <v>1.64</v>
      </c>
      <c r="G316" s="175">
        <v>1.04</v>
      </c>
      <c r="H316" s="175">
        <v>0.71</v>
      </c>
      <c r="I316" s="177">
        <v>0.16</v>
      </c>
      <c r="J316" s="175">
        <f t="shared" si="9"/>
        <v>174.01</v>
      </c>
      <c r="K316" s="175">
        <v>4.99</v>
      </c>
      <c r="L316" s="175">
        <v>54.45</v>
      </c>
      <c r="M316" s="175">
        <v>75.11</v>
      </c>
      <c r="N316" s="175">
        <v>17.93</v>
      </c>
      <c r="O316" s="175">
        <v>11.67</v>
      </c>
      <c r="P316" s="175">
        <v>7.95</v>
      </c>
      <c r="Q316" s="178">
        <v>1.91</v>
      </c>
    </row>
    <row r="317" spans="1:19" x14ac:dyDescent="0.3">
      <c r="A317" s="111" t="s">
        <v>478</v>
      </c>
      <c r="B317" s="175">
        <f t="shared" si="8"/>
        <v>15.080000000000002</v>
      </c>
      <c r="C317" s="175">
        <v>0.48</v>
      </c>
      <c r="D317" s="175">
        <v>4.41</v>
      </c>
      <c r="E317" s="175">
        <v>6.74</v>
      </c>
      <c r="F317" s="175">
        <v>1.64</v>
      </c>
      <c r="G317" s="175">
        <v>0.97</v>
      </c>
      <c r="H317" s="175">
        <v>0.68</v>
      </c>
      <c r="I317" s="177">
        <v>0.16</v>
      </c>
      <c r="J317" s="175">
        <f t="shared" si="9"/>
        <v>168.67000000000002</v>
      </c>
      <c r="K317" s="175">
        <v>4.57</v>
      </c>
      <c r="L317" s="175">
        <v>52.91</v>
      </c>
      <c r="M317" s="175">
        <v>72.3</v>
      </c>
      <c r="N317" s="175">
        <v>18</v>
      </c>
      <c r="O317" s="175">
        <v>11.34</v>
      </c>
      <c r="P317" s="175">
        <v>7.59</v>
      </c>
      <c r="Q317" s="178">
        <v>1.96</v>
      </c>
    </row>
    <row r="318" spans="1:19" x14ac:dyDescent="0.3">
      <c r="A318" s="111" t="s">
        <v>479</v>
      </c>
      <c r="B318" s="175">
        <f t="shared" si="8"/>
        <v>16.8</v>
      </c>
      <c r="C318" s="175">
        <v>0.53</v>
      </c>
      <c r="D318" s="175">
        <v>4.28</v>
      </c>
      <c r="E318" s="175">
        <v>8.4499999999999993</v>
      </c>
      <c r="F318" s="175">
        <v>1.64</v>
      </c>
      <c r="G318" s="175">
        <v>1.06</v>
      </c>
      <c r="H318" s="175">
        <v>0.71</v>
      </c>
      <c r="I318" s="177">
        <v>0.13</v>
      </c>
      <c r="J318" s="175">
        <f t="shared" si="9"/>
        <v>168.1</v>
      </c>
      <c r="K318" s="175">
        <v>4.93</v>
      </c>
      <c r="L318" s="175">
        <v>51.41</v>
      </c>
      <c r="M318" s="175">
        <v>73.099999999999994</v>
      </c>
      <c r="N318" s="175">
        <v>18.03</v>
      </c>
      <c r="O318" s="175">
        <v>11.42</v>
      </c>
      <c r="P318" s="175">
        <v>7.6</v>
      </c>
      <c r="Q318" s="178">
        <v>1.61</v>
      </c>
    </row>
    <row r="319" spans="1:19" x14ac:dyDescent="0.3">
      <c r="A319" s="112" t="s">
        <v>480</v>
      </c>
      <c r="B319" s="175">
        <f t="shared" si="8"/>
        <v>17.62</v>
      </c>
      <c r="C319" s="175">
        <v>0.69</v>
      </c>
      <c r="D319" s="175">
        <v>3.97</v>
      </c>
      <c r="E319" s="175">
        <v>9.56</v>
      </c>
      <c r="F319" s="175">
        <v>1.6</v>
      </c>
      <c r="G319" s="175">
        <v>0.97</v>
      </c>
      <c r="H319" s="175">
        <v>0.66</v>
      </c>
      <c r="I319" s="177">
        <v>0.17</v>
      </c>
      <c r="J319" s="175">
        <f t="shared" si="9"/>
        <v>163.38</v>
      </c>
      <c r="K319" s="175">
        <v>5.0199999999999996</v>
      </c>
      <c r="L319" s="175">
        <v>47.61</v>
      </c>
      <c r="M319" s="175">
        <v>73.34</v>
      </c>
      <c r="N319" s="175">
        <v>17.7</v>
      </c>
      <c r="O319" s="175">
        <v>10.78</v>
      </c>
      <c r="P319" s="175">
        <v>6.9</v>
      </c>
      <c r="Q319" s="178">
        <v>2.0299999999999998</v>
      </c>
      <c r="S319" s="179"/>
    </row>
    <row r="320" spans="1:19" x14ac:dyDescent="0.3">
      <c r="A320" s="112" t="s">
        <v>481</v>
      </c>
      <c r="B320" s="175">
        <f t="shared" si="8"/>
        <v>15.29</v>
      </c>
      <c r="C320" s="175">
        <v>0.5</v>
      </c>
      <c r="D320" s="175">
        <v>3.74</v>
      </c>
      <c r="E320" s="175">
        <v>7.76</v>
      </c>
      <c r="F320" s="175">
        <v>1.6</v>
      </c>
      <c r="G320" s="175">
        <v>0.74</v>
      </c>
      <c r="H320" s="175">
        <v>0.76</v>
      </c>
      <c r="I320" s="177">
        <v>0.19</v>
      </c>
      <c r="J320" s="175">
        <f t="shared" si="9"/>
        <v>160.24</v>
      </c>
      <c r="K320" s="175">
        <v>5.01</v>
      </c>
      <c r="L320" s="175">
        <v>44.85</v>
      </c>
      <c r="M320" s="175">
        <v>72.98</v>
      </c>
      <c r="N320" s="175">
        <v>17.75</v>
      </c>
      <c r="O320" s="175">
        <v>9.67</v>
      </c>
      <c r="P320" s="175">
        <v>7.68</v>
      </c>
      <c r="Q320" s="178">
        <v>2.2999999999999998</v>
      </c>
      <c r="S320" s="179"/>
    </row>
    <row r="321" spans="1:19" x14ac:dyDescent="0.3">
      <c r="A321" s="112" t="s">
        <v>482</v>
      </c>
      <c r="B321" s="175">
        <f t="shared" si="8"/>
        <v>15.059999999999999</v>
      </c>
      <c r="C321" s="175">
        <v>0.45</v>
      </c>
      <c r="D321" s="175">
        <v>3.86</v>
      </c>
      <c r="E321" s="175">
        <v>7.53</v>
      </c>
      <c r="F321" s="175">
        <v>1.6</v>
      </c>
      <c r="G321" s="175">
        <v>0.75</v>
      </c>
      <c r="H321" s="175">
        <v>0.69</v>
      </c>
      <c r="I321" s="177">
        <v>0.18</v>
      </c>
      <c r="J321" s="175">
        <f t="shared" si="9"/>
        <v>164.45</v>
      </c>
      <c r="K321" s="175">
        <v>5.49</v>
      </c>
      <c r="L321" s="175">
        <v>46.32</v>
      </c>
      <c r="M321" s="175">
        <v>75.540000000000006</v>
      </c>
      <c r="N321" s="175">
        <v>17.78</v>
      </c>
      <c r="O321" s="175">
        <v>9.69</v>
      </c>
      <c r="P321" s="175">
        <v>7.45</v>
      </c>
      <c r="Q321" s="178">
        <v>2.1800000000000002</v>
      </c>
      <c r="S321" s="179"/>
    </row>
    <row r="322" spans="1:19" x14ac:dyDescent="0.3">
      <c r="A322" s="112" t="s">
        <v>483</v>
      </c>
      <c r="B322" s="175">
        <f t="shared" si="8"/>
        <v>14.560000000000002</v>
      </c>
      <c r="C322" s="175">
        <v>0.44</v>
      </c>
      <c r="D322" s="175">
        <v>4.38</v>
      </c>
      <c r="E322" s="175">
        <v>6.8</v>
      </c>
      <c r="F322" s="175">
        <v>1.5</v>
      </c>
      <c r="G322" s="175">
        <v>0.81</v>
      </c>
      <c r="H322" s="175">
        <v>0.5</v>
      </c>
      <c r="I322" s="177">
        <v>0.13</v>
      </c>
      <c r="J322" s="175">
        <f t="shared" si="9"/>
        <v>169.93000000000004</v>
      </c>
      <c r="K322" s="175">
        <v>6.06</v>
      </c>
      <c r="L322" s="175">
        <v>52.56</v>
      </c>
      <c r="M322" s="175">
        <v>74.59</v>
      </c>
      <c r="N322" s="175">
        <v>18.84</v>
      </c>
      <c r="O322" s="175">
        <v>10.08</v>
      </c>
      <c r="P322" s="175">
        <v>6.21</v>
      </c>
      <c r="Q322" s="178">
        <v>1.59</v>
      </c>
      <c r="S322" s="179"/>
    </row>
    <row r="323" spans="1:19" x14ac:dyDescent="0.3">
      <c r="A323" s="112" t="s">
        <v>484</v>
      </c>
      <c r="B323" s="175">
        <f t="shared" si="8"/>
        <v>13.61</v>
      </c>
      <c r="C323" s="175">
        <v>0.44</v>
      </c>
      <c r="D323" s="175">
        <v>4.5599999999999996</v>
      </c>
      <c r="E323" s="175">
        <v>5.63</v>
      </c>
      <c r="F323" s="175">
        <v>1.5</v>
      </c>
      <c r="G323" s="175">
        <v>0.76</v>
      </c>
      <c r="H323" s="175">
        <v>0.54</v>
      </c>
      <c r="I323" s="177">
        <v>0.18</v>
      </c>
      <c r="J323" s="175">
        <f t="shared" si="9"/>
        <v>179.04999999999998</v>
      </c>
      <c r="K323" s="175">
        <v>7.59</v>
      </c>
      <c r="L323" s="175">
        <v>54.77</v>
      </c>
      <c r="M323" s="175">
        <v>79.16</v>
      </c>
      <c r="N323" s="175">
        <v>18.940000000000001</v>
      </c>
      <c r="O323" s="175">
        <v>9.0299999999999994</v>
      </c>
      <c r="P323" s="175">
        <v>7.44</v>
      </c>
      <c r="Q323" s="178">
        <v>2.12</v>
      </c>
      <c r="S323" s="179"/>
    </row>
    <row r="324" spans="1:19" x14ac:dyDescent="0.3">
      <c r="A324" s="112" t="s">
        <v>485</v>
      </c>
      <c r="B324" s="175">
        <f t="shared" ref="B324:B328" si="10">SUM(C324:I324)</f>
        <v>11.389999999999999</v>
      </c>
      <c r="C324" s="175">
        <v>0.42</v>
      </c>
      <c r="D324" s="175">
        <v>4.5599999999999996</v>
      </c>
      <c r="E324" s="175">
        <v>3.39</v>
      </c>
      <c r="F324" s="175">
        <v>1.5</v>
      </c>
      <c r="G324" s="175">
        <v>0.86</v>
      </c>
      <c r="H324" s="175">
        <v>0.45</v>
      </c>
      <c r="I324" s="177">
        <v>0.21</v>
      </c>
      <c r="J324" s="175">
        <f t="shared" si="9"/>
        <v>166.01000000000002</v>
      </c>
      <c r="K324" s="175">
        <v>7.59</v>
      </c>
      <c r="L324" s="175">
        <v>54.67</v>
      </c>
      <c r="M324" s="175">
        <v>64.010000000000005</v>
      </c>
      <c r="N324" s="175">
        <v>19.05</v>
      </c>
      <c r="O324" s="175">
        <v>11.5</v>
      </c>
      <c r="P324" s="175">
        <v>6.62</v>
      </c>
      <c r="Q324" s="178">
        <v>2.57</v>
      </c>
      <c r="S324" s="179"/>
    </row>
    <row r="325" spans="1:19" x14ac:dyDescent="0.3">
      <c r="A325" s="112" t="s">
        <v>486</v>
      </c>
      <c r="B325" s="175">
        <f t="shared" si="10"/>
        <v>11.33</v>
      </c>
      <c r="C325" s="175">
        <v>0.46</v>
      </c>
      <c r="D325" s="175">
        <v>4.49</v>
      </c>
      <c r="E325" s="175">
        <v>3.73</v>
      </c>
      <c r="F325" s="175">
        <v>1.3</v>
      </c>
      <c r="G325" s="175">
        <v>0.74</v>
      </c>
      <c r="H325" s="175">
        <v>0.37</v>
      </c>
      <c r="I325" s="177">
        <v>0.24</v>
      </c>
      <c r="J325" s="175">
        <f t="shared" si="9"/>
        <v>169.22</v>
      </c>
      <c r="K325" s="175">
        <v>7.67</v>
      </c>
      <c r="L325" s="175">
        <v>53.91</v>
      </c>
      <c r="M325" s="175">
        <v>71.930000000000007</v>
      </c>
      <c r="N325" s="175">
        <v>17.940000000000001</v>
      </c>
      <c r="O325" s="175">
        <v>9.2100000000000009</v>
      </c>
      <c r="P325" s="175">
        <v>5.72</v>
      </c>
      <c r="Q325" s="178">
        <v>2.84</v>
      </c>
      <c r="S325" s="179"/>
    </row>
    <row r="326" spans="1:19" x14ac:dyDescent="0.3">
      <c r="A326" s="112" t="s">
        <v>487</v>
      </c>
      <c r="B326" s="175">
        <f t="shared" si="10"/>
        <v>11.63</v>
      </c>
      <c r="C326" s="175">
        <v>0.43</v>
      </c>
      <c r="D326" s="175">
        <v>4.82</v>
      </c>
      <c r="E326" s="175">
        <v>3.63</v>
      </c>
      <c r="F326" s="175">
        <v>1.3</v>
      </c>
      <c r="G326" s="175">
        <v>0.73</v>
      </c>
      <c r="H326" s="175">
        <v>0.47</v>
      </c>
      <c r="I326" s="177">
        <v>0.25</v>
      </c>
      <c r="J326" s="175">
        <f t="shared" si="9"/>
        <v>176.47</v>
      </c>
      <c r="K326" s="175">
        <v>6.84</v>
      </c>
      <c r="L326" s="175">
        <v>57.88</v>
      </c>
      <c r="M326" s="175">
        <v>75.400000000000006</v>
      </c>
      <c r="N326" s="175">
        <v>18.02</v>
      </c>
      <c r="O326" s="175">
        <v>8.86</v>
      </c>
      <c r="P326" s="175">
        <v>6.46</v>
      </c>
      <c r="Q326" s="178">
        <v>3.01</v>
      </c>
      <c r="S326" s="179"/>
    </row>
    <row r="327" spans="1:19" x14ac:dyDescent="0.3">
      <c r="A327" s="113" t="s">
        <v>630</v>
      </c>
      <c r="B327" s="175">
        <f t="shared" si="10"/>
        <v>12.129999999999999</v>
      </c>
      <c r="C327" s="175">
        <v>0.45</v>
      </c>
      <c r="D327" s="175">
        <v>4.9400000000000004</v>
      </c>
      <c r="E327" s="175">
        <v>4.04</v>
      </c>
      <c r="F327" s="175">
        <v>1.3</v>
      </c>
      <c r="G327" s="175">
        <v>0.78</v>
      </c>
      <c r="H327" s="175">
        <v>0.45</v>
      </c>
      <c r="I327" s="177">
        <v>0.17</v>
      </c>
      <c r="J327" s="175">
        <f t="shared" ref="J327" si="11">SUM(K327:Q327)</f>
        <v>176.69000000000003</v>
      </c>
      <c r="K327" s="175">
        <v>5.97</v>
      </c>
      <c r="L327" s="175">
        <v>59.25</v>
      </c>
      <c r="M327" s="175">
        <v>76.52</v>
      </c>
      <c r="N327" s="175">
        <v>18.09</v>
      </c>
      <c r="O327" s="175">
        <v>9.24</v>
      </c>
      <c r="P327" s="175">
        <v>5.58</v>
      </c>
      <c r="Q327" s="178">
        <v>2.04</v>
      </c>
      <c r="S327" s="179"/>
    </row>
    <row r="328" spans="1:19" x14ac:dyDescent="0.3">
      <c r="A328" s="113" t="s">
        <v>632</v>
      </c>
      <c r="B328" s="175">
        <f t="shared" si="10"/>
        <v>13.729999999999999</v>
      </c>
      <c r="C328" s="175">
        <v>0.41</v>
      </c>
      <c r="D328" s="175">
        <v>5.01</v>
      </c>
      <c r="E328" s="175">
        <v>5.03</v>
      </c>
      <c r="F328" s="175">
        <v>1.63</v>
      </c>
      <c r="G328" s="175">
        <v>0.75</v>
      </c>
      <c r="H328" s="175">
        <v>0.74</v>
      </c>
      <c r="I328" s="177">
        <v>0.16</v>
      </c>
      <c r="J328" s="175">
        <f t="shared" ref="J328" si="12">SUM(K328:Q328)</f>
        <v>169.32999999999998</v>
      </c>
      <c r="K328" s="175">
        <v>5.37</v>
      </c>
      <c r="L328" s="175">
        <v>60.15</v>
      </c>
      <c r="M328" s="175">
        <v>67.39</v>
      </c>
      <c r="N328" s="175">
        <v>17.7</v>
      </c>
      <c r="O328" s="175">
        <v>8.41</v>
      </c>
      <c r="P328" s="175">
        <v>8.35</v>
      </c>
      <c r="Q328" s="178">
        <v>1.96</v>
      </c>
      <c r="S328" s="179"/>
    </row>
    <row r="329" spans="1:19" x14ac:dyDescent="0.3">
      <c r="A329" s="112" t="s">
        <v>634</v>
      </c>
      <c r="B329" s="175">
        <f>SUM(C329:I329)</f>
        <v>15.969999999999997</v>
      </c>
      <c r="C329" s="175">
        <v>0.52</v>
      </c>
      <c r="D329" s="175">
        <v>4.93</v>
      </c>
      <c r="E329" s="175">
        <v>7.18</v>
      </c>
      <c r="F329" s="175">
        <v>1.63</v>
      </c>
      <c r="G329" s="175">
        <v>0.92</v>
      </c>
      <c r="H329" s="175">
        <v>0.69</v>
      </c>
      <c r="I329" s="175">
        <v>0.1</v>
      </c>
      <c r="J329" s="184">
        <f>SUM(K329:Q329)</f>
        <v>174.34000000000003</v>
      </c>
      <c r="K329" s="175">
        <v>4.87</v>
      </c>
      <c r="L329" s="175">
        <v>59.12</v>
      </c>
      <c r="M329" s="175">
        <v>73.2</v>
      </c>
      <c r="N329" s="175">
        <v>17.739999999999998</v>
      </c>
      <c r="O329" s="175">
        <v>10.61</v>
      </c>
      <c r="P329" s="175">
        <v>7.62</v>
      </c>
      <c r="Q329" s="175">
        <v>1.18</v>
      </c>
      <c r="S329" s="179"/>
    </row>
    <row r="330" spans="1:19" x14ac:dyDescent="0.3">
      <c r="A330" s="113" t="s">
        <v>633</v>
      </c>
      <c r="B330" s="175">
        <f>SUM(C330:I330)</f>
        <v>16.87</v>
      </c>
      <c r="C330" s="175">
        <v>0.53</v>
      </c>
      <c r="D330" s="175">
        <v>5.27</v>
      </c>
      <c r="E330" s="175">
        <v>7.69</v>
      </c>
      <c r="F330" s="175">
        <v>1.63</v>
      </c>
      <c r="G330" s="175">
        <v>0.96</v>
      </c>
      <c r="H330" s="175">
        <v>0.66</v>
      </c>
      <c r="I330" s="175">
        <v>0.13</v>
      </c>
      <c r="J330" s="184">
        <f>SUM(K330:Q330)</f>
        <v>174.45</v>
      </c>
      <c r="K330" s="175">
        <v>5.1100000000000003</v>
      </c>
      <c r="L330" s="175">
        <v>63.22</v>
      </c>
      <c r="M330" s="175">
        <v>69.56</v>
      </c>
      <c r="N330" s="175">
        <v>17.78</v>
      </c>
      <c r="O330" s="175">
        <v>10.31</v>
      </c>
      <c r="P330" s="175">
        <v>6.94</v>
      </c>
      <c r="Q330" s="175">
        <v>1.53</v>
      </c>
      <c r="S330" s="179"/>
    </row>
    <row r="331" spans="1:19" x14ac:dyDescent="0.3">
      <c r="A331" s="180"/>
      <c r="B331" s="179"/>
      <c r="C331" s="179"/>
      <c r="D331" s="179"/>
      <c r="E331" s="179"/>
      <c r="F331" s="179"/>
      <c r="G331" s="179"/>
      <c r="H331" s="179"/>
      <c r="I331" s="179"/>
      <c r="J331" s="179"/>
      <c r="K331" s="179"/>
      <c r="L331" s="179"/>
      <c r="M331" s="179"/>
      <c r="N331" s="179"/>
      <c r="O331" s="179"/>
      <c r="P331" s="179"/>
      <c r="Q331" s="179"/>
    </row>
    <row r="332" spans="1:19" x14ac:dyDescent="0.3">
      <c r="A332" s="180"/>
      <c r="B332" s="179"/>
      <c r="C332" s="179"/>
      <c r="D332" s="179"/>
      <c r="E332" s="179"/>
      <c r="F332" s="179"/>
      <c r="G332" s="179"/>
      <c r="H332" s="179"/>
      <c r="I332" s="179"/>
      <c r="J332" s="179"/>
      <c r="K332" s="179"/>
      <c r="L332" s="179"/>
      <c r="M332" s="179"/>
      <c r="N332" s="179"/>
      <c r="O332" s="179"/>
      <c r="P332" s="179"/>
      <c r="Q332" s="179"/>
    </row>
    <row r="333" spans="1:19" x14ac:dyDescent="0.3">
      <c r="A333" s="180"/>
      <c r="B333" s="179"/>
      <c r="C333" s="179"/>
      <c r="D333" s="179"/>
      <c r="E333" s="179"/>
      <c r="F333" s="179"/>
      <c r="G333" s="179"/>
      <c r="H333" s="179"/>
      <c r="I333" s="179"/>
      <c r="J333" s="179"/>
      <c r="K333" s="179"/>
      <c r="L333" s="179"/>
      <c r="M333" s="179"/>
      <c r="N333" s="179"/>
      <c r="O333" s="179"/>
      <c r="P333" s="179"/>
      <c r="Q333" s="179"/>
    </row>
    <row r="334" spans="1:19" x14ac:dyDescent="0.3">
      <c r="A334" s="180"/>
      <c r="B334" s="179"/>
      <c r="C334" s="179"/>
      <c r="D334" s="179"/>
      <c r="E334" s="179"/>
      <c r="F334" s="179"/>
      <c r="G334" s="179"/>
      <c r="H334" s="179"/>
      <c r="I334" s="179"/>
      <c r="J334" s="179"/>
      <c r="K334" s="179"/>
      <c r="L334" s="179"/>
      <c r="M334" s="179"/>
      <c r="N334" s="179"/>
      <c r="O334" s="179"/>
      <c r="P334" s="179"/>
      <c r="Q334" s="179"/>
    </row>
    <row r="335" spans="1:19" x14ac:dyDescent="0.3">
      <c r="A335" s="180"/>
      <c r="B335" s="185"/>
      <c r="C335" s="185"/>
      <c r="D335" s="185"/>
      <c r="E335" s="185"/>
      <c r="F335" s="185"/>
      <c r="G335" s="185"/>
      <c r="H335" s="185"/>
      <c r="I335" s="185"/>
      <c r="J335" s="185"/>
      <c r="K335" s="185"/>
      <c r="L335" s="185"/>
      <c r="M335" s="185"/>
      <c r="N335" s="185"/>
      <c r="O335" s="185"/>
      <c r="P335" s="185"/>
      <c r="Q335" s="185"/>
    </row>
    <row r="336" spans="1:19" x14ac:dyDescent="0.3">
      <c r="A336" s="180"/>
      <c r="B336" s="185"/>
      <c r="C336" s="185"/>
      <c r="D336" s="185"/>
      <c r="E336" s="185"/>
      <c r="F336" s="185"/>
      <c r="G336" s="185"/>
      <c r="H336" s="185"/>
      <c r="I336" s="185"/>
      <c r="J336" s="185"/>
      <c r="K336" s="185"/>
      <c r="L336" s="185"/>
      <c r="M336" s="185"/>
      <c r="N336" s="185"/>
      <c r="O336" s="185"/>
      <c r="P336" s="185"/>
      <c r="Q336" s="185"/>
    </row>
    <row r="337" spans="1:17" x14ac:dyDescent="0.3">
      <c r="A337" s="180"/>
      <c r="B337" s="179"/>
      <c r="C337" s="179"/>
      <c r="D337" s="179"/>
      <c r="E337" s="179"/>
      <c r="F337" s="179"/>
      <c r="G337" s="179"/>
      <c r="H337" s="179"/>
      <c r="I337" s="179"/>
      <c r="J337" s="179"/>
      <c r="K337" s="179"/>
      <c r="L337" s="179"/>
      <c r="M337" s="179"/>
      <c r="N337" s="179"/>
      <c r="O337" s="179"/>
      <c r="P337" s="179"/>
      <c r="Q337" s="179"/>
    </row>
    <row r="338" spans="1:17" x14ac:dyDescent="0.3">
      <c r="A338" s="180"/>
      <c r="B338" s="179"/>
      <c r="C338" s="179"/>
      <c r="D338" s="179"/>
      <c r="E338" s="179"/>
      <c r="F338" s="179"/>
      <c r="G338" s="179"/>
      <c r="H338" s="179"/>
      <c r="I338" s="179"/>
      <c r="J338" s="179"/>
      <c r="K338" s="179"/>
      <c r="L338" s="179"/>
      <c r="M338" s="179"/>
      <c r="N338" s="179"/>
      <c r="O338" s="179"/>
      <c r="P338" s="179"/>
      <c r="Q338" s="179"/>
    </row>
    <row r="339" spans="1:17" x14ac:dyDescent="0.3">
      <c r="A339" s="180"/>
      <c r="B339" s="179"/>
      <c r="C339" s="179"/>
      <c r="D339" s="179"/>
      <c r="E339" s="179"/>
      <c r="F339" s="179"/>
      <c r="G339" s="179"/>
      <c r="H339" s="179"/>
      <c r="I339" s="179"/>
      <c r="J339" s="179"/>
      <c r="K339" s="179"/>
      <c r="L339" s="179"/>
      <c r="M339" s="179"/>
      <c r="N339" s="179"/>
      <c r="O339" s="179"/>
      <c r="P339" s="179"/>
      <c r="Q339" s="179"/>
    </row>
    <row r="340" spans="1:17" x14ac:dyDescent="0.3">
      <c r="A340" s="180"/>
      <c r="B340" s="179"/>
      <c r="C340" s="179"/>
      <c r="D340" s="179"/>
      <c r="E340" s="179"/>
      <c r="F340" s="179"/>
      <c r="G340" s="179"/>
      <c r="H340" s="179"/>
      <c r="I340" s="179"/>
      <c r="J340" s="179"/>
      <c r="K340" s="179"/>
      <c r="L340" s="179"/>
      <c r="M340" s="179"/>
      <c r="N340" s="179"/>
      <c r="O340" s="179"/>
      <c r="P340" s="179"/>
      <c r="Q340" s="179"/>
    </row>
    <row r="341" spans="1:17" x14ac:dyDescent="0.3">
      <c r="A341" s="180"/>
      <c r="B341" s="179"/>
      <c r="C341" s="179"/>
      <c r="D341" s="179"/>
      <c r="E341" s="179"/>
      <c r="F341" s="179"/>
      <c r="G341" s="179"/>
      <c r="H341" s="179"/>
      <c r="I341" s="179"/>
      <c r="J341" s="179"/>
      <c r="K341" s="179"/>
      <c r="L341" s="179"/>
      <c r="M341" s="179"/>
      <c r="N341" s="179"/>
      <c r="O341" s="179"/>
      <c r="P341" s="179"/>
      <c r="Q341" s="179"/>
    </row>
    <row r="342" spans="1:17" x14ac:dyDescent="0.3">
      <c r="A342" s="180"/>
      <c r="B342" s="179"/>
      <c r="C342" s="179"/>
      <c r="D342" s="179"/>
      <c r="E342" s="179"/>
      <c r="F342" s="179"/>
      <c r="G342" s="179"/>
      <c r="H342" s="179"/>
      <c r="I342" s="179"/>
      <c r="J342" s="179"/>
      <c r="K342" s="179"/>
      <c r="L342" s="179"/>
      <c r="M342" s="179"/>
      <c r="N342" s="179"/>
      <c r="O342" s="179"/>
      <c r="P342" s="179"/>
      <c r="Q342" s="179"/>
    </row>
    <row r="343" spans="1:17" x14ac:dyDescent="0.3">
      <c r="A343" s="180"/>
      <c r="B343" s="179"/>
      <c r="C343" s="179"/>
      <c r="D343" s="179"/>
      <c r="E343" s="179"/>
      <c r="F343" s="179"/>
      <c r="G343" s="179"/>
      <c r="H343" s="179"/>
      <c r="I343" s="179"/>
      <c r="J343" s="179"/>
      <c r="K343" s="179"/>
      <c r="L343" s="179"/>
      <c r="M343" s="179"/>
      <c r="N343" s="179"/>
      <c r="O343" s="179"/>
      <c r="P343" s="179"/>
      <c r="Q343" s="179"/>
    </row>
    <row r="344" spans="1:17" x14ac:dyDescent="0.3">
      <c r="A344" s="180"/>
      <c r="B344" s="179"/>
      <c r="C344" s="179"/>
      <c r="D344" s="179"/>
      <c r="E344" s="179"/>
      <c r="F344" s="179"/>
      <c r="G344" s="179"/>
      <c r="H344" s="179"/>
      <c r="I344" s="179"/>
      <c r="J344" s="179"/>
      <c r="K344" s="179"/>
      <c r="L344" s="179"/>
      <c r="M344" s="179"/>
      <c r="N344" s="179"/>
      <c r="O344" s="179"/>
      <c r="P344" s="179"/>
      <c r="Q344" s="179"/>
    </row>
    <row r="345" spans="1:17" x14ac:dyDescent="0.3">
      <c r="A345" s="180"/>
      <c r="B345" s="179"/>
      <c r="C345" s="179"/>
      <c r="D345" s="179"/>
      <c r="E345" s="179"/>
      <c r="F345" s="179"/>
      <c r="G345" s="179"/>
      <c r="H345" s="179"/>
      <c r="I345" s="179"/>
      <c r="J345" s="179"/>
      <c r="K345" s="179"/>
      <c r="L345" s="179"/>
      <c r="M345" s="179"/>
      <c r="N345" s="179"/>
      <c r="O345" s="179"/>
      <c r="P345" s="179"/>
      <c r="Q345" s="179"/>
    </row>
    <row r="346" spans="1:17" x14ac:dyDescent="0.3">
      <c r="A346" s="180"/>
      <c r="B346" s="179"/>
      <c r="C346" s="179"/>
      <c r="D346" s="179"/>
      <c r="E346" s="179"/>
      <c r="F346" s="179"/>
      <c r="G346" s="179"/>
      <c r="H346" s="179"/>
      <c r="I346" s="179"/>
      <c r="J346" s="179"/>
      <c r="K346" s="179"/>
      <c r="L346" s="179"/>
      <c r="M346" s="179"/>
      <c r="N346" s="179"/>
      <c r="O346" s="179"/>
      <c r="P346" s="179"/>
      <c r="Q346" s="179"/>
    </row>
    <row r="347" spans="1:17" x14ac:dyDescent="0.3">
      <c r="A347" s="180"/>
      <c r="B347" s="179"/>
      <c r="C347" s="179"/>
      <c r="D347" s="179"/>
      <c r="E347" s="179"/>
      <c r="F347" s="179"/>
      <c r="G347" s="179"/>
      <c r="H347" s="179"/>
      <c r="I347" s="179"/>
      <c r="J347" s="179"/>
      <c r="K347" s="179"/>
      <c r="L347" s="179"/>
      <c r="M347" s="179"/>
      <c r="N347" s="179"/>
      <c r="O347" s="179"/>
      <c r="P347" s="179"/>
      <c r="Q347" s="179"/>
    </row>
    <row r="348" spans="1:17" x14ac:dyDescent="0.3">
      <c r="A348" s="180"/>
      <c r="B348" s="179"/>
      <c r="C348" s="179"/>
      <c r="D348" s="179"/>
      <c r="E348" s="179"/>
      <c r="F348" s="179"/>
      <c r="G348" s="179"/>
      <c r="H348" s="179"/>
      <c r="I348" s="179"/>
      <c r="J348" s="179"/>
      <c r="K348" s="179"/>
      <c r="L348" s="179"/>
      <c r="M348" s="179"/>
      <c r="N348" s="179"/>
      <c r="O348" s="179"/>
      <c r="P348" s="179"/>
      <c r="Q348" s="179"/>
    </row>
    <row r="349" spans="1:17" x14ac:dyDescent="0.3">
      <c r="A349" s="180"/>
      <c r="B349" s="179"/>
      <c r="C349" s="179"/>
      <c r="D349" s="179"/>
      <c r="E349" s="179"/>
      <c r="F349" s="179"/>
      <c r="G349" s="179"/>
      <c r="H349" s="179"/>
      <c r="I349" s="179"/>
      <c r="J349" s="179"/>
      <c r="K349" s="179"/>
      <c r="L349" s="179"/>
      <c r="M349" s="179"/>
      <c r="N349" s="179"/>
      <c r="O349" s="179"/>
      <c r="P349" s="179"/>
      <c r="Q349" s="179"/>
    </row>
    <row r="350" spans="1:17" x14ac:dyDescent="0.3">
      <c r="A350" s="180"/>
      <c r="B350" s="179"/>
      <c r="C350" s="179"/>
      <c r="D350" s="179"/>
      <c r="E350" s="179"/>
      <c r="F350" s="179"/>
      <c r="G350" s="179"/>
      <c r="H350" s="179"/>
      <c r="I350" s="179"/>
      <c r="J350" s="179"/>
      <c r="K350" s="179"/>
      <c r="L350" s="179"/>
      <c r="M350" s="179"/>
      <c r="N350" s="179"/>
      <c r="O350" s="179"/>
      <c r="P350" s="179"/>
      <c r="Q350" s="179"/>
    </row>
    <row r="351" spans="1:17" x14ac:dyDescent="0.3">
      <c r="A351" s="180"/>
      <c r="B351" s="179"/>
      <c r="C351" s="179"/>
      <c r="D351" s="179"/>
      <c r="E351" s="179"/>
      <c r="F351" s="179"/>
      <c r="G351" s="179"/>
      <c r="H351" s="179"/>
      <c r="I351" s="179"/>
      <c r="J351" s="179"/>
      <c r="K351" s="179"/>
      <c r="L351" s="179"/>
      <c r="M351" s="179"/>
      <c r="N351" s="179"/>
      <c r="O351" s="179"/>
      <c r="P351" s="179"/>
      <c r="Q351" s="179"/>
    </row>
    <row r="352" spans="1:17" x14ac:dyDescent="0.3">
      <c r="A352" s="180"/>
      <c r="B352" s="179"/>
      <c r="C352" s="179"/>
      <c r="D352" s="179"/>
      <c r="E352" s="179"/>
      <c r="F352" s="179"/>
      <c r="G352" s="179"/>
      <c r="H352" s="179"/>
      <c r="I352" s="179"/>
      <c r="J352" s="179"/>
      <c r="K352" s="179"/>
      <c r="L352" s="179"/>
      <c r="M352" s="179"/>
      <c r="N352" s="179"/>
      <c r="O352" s="179"/>
      <c r="P352" s="179"/>
      <c r="Q352" s="179"/>
    </row>
    <row r="353" spans="1:17" x14ac:dyDescent="0.3">
      <c r="A353" s="180"/>
      <c r="B353" s="179"/>
      <c r="C353" s="179"/>
      <c r="D353" s="179"/>
      <c r="E353" s="179"/>
      <c r="F353" s="179"/>
      <c r="G353" s="179"/>
      <c r="H353" s="179"/>
      <c r="I353" s="179"/>
      <c r="J353" s="179"/>
      <c r="K353" s="179"/>
      <c r="L353" s="179"/>
      <c r="M353" s="179"/>
      <c r="N353" s="179"/>
      <c r="O353" s="179"/>
      <c r="P353" s="179"/>
      <c r="Q353" s="179"/>
    </row>
    <row r="354" spans="1:17" x14ac:dyDescent="0.3">
      <c r="A354" s="180"/>
      <c r="B354" s="179"/>
      <c r="C354" s="179"/>
      <c r="D354" s="179"/>
      <c r="E354" s="179"/>
      <c r="F354" s="179"/>
      <c r="G354" s="179"/>
      <c r="H354" s="179"/>
      <c r="I354" s="179"/>
      <c r="J354" s="179"/>
      <c r="K354" s="179"/>
      <c r="L354" s="179"/>
      <c r="M354" s="179"/>
      <c r="N354" s="179"/>
      <c r="O354" s="179"/>
      <c r="P354" s="179"/>
      <c r="Q354" s="179"/>
    </row>
    <row r="355" spans="1:17" x14ac:dyDescent="0.3">
      <c r="A355" s="180"/>
      <c r="B355" s="179"/>
      <c r="C355" s="179"/>
      <c r="D355" s="179"/>
      <c r="E355" s="179"/>
      <c r="F355" s="179"/>
      <c r="G355" s="179"/>
      <c r="H355" s="179"/>
      <c r="I355" s="179"/>
      <c r="J355" s="179"/>
      <c r="K355" s="179"/>
      <c r="L355" s="179"/>
      <c r="M355" s="179"/>
      <c r="N355" s="179"/>
      <c r="O355" s="179"/>
      <c r="P355" s="179"/>
      <c r="Q355" s="179"/>
    </row>
    <row r="356" spans="1:17" x14ac:dyDescent="0.3">
      <c r="A356" s="180"/>
      <c r="B356" s="179"/>
      <c r="C356" s="179"/>
      <c r="D356" s="179"/>
      <c r="E356" s="179"/>
      <c r="F356" s="179"/>
      <c r="G356" s="179"/>
      <c r="H356" s="179"/>
      <c r="I356" s="179"/>
      <c r="J356" s="179"/>
      <c r="K356" s="179"/>
      <c r="L356" s="179"/>
      <c r="M356" s="179"/>
      <c r="N356" s="179"/>
      <c r="O356" s="179"/>
      <c r="P356" s="179"/>
      <c r="Q356" s="179"/>
    </row>
    <row r="357" spans="1:17" x14ac:dyDescent="0.3">
      <c r="A357" s="180"/>
      <c r="B357" s="179"/>
      <c r="C357" s="179"/>
      <c r="D357" s="179"/>
      <c r="E357" s="179"/>
      <c r="F357" s="179"/>
      <c r="G357" s="179"/>
      <c r="H357" s="179"/>
      <c r="I357" s="179"/>
      <c r="J357" s="179"/>
      <c r="K357" s="179"/>
      <c r="L357" s="179"/>
      <c r="M357" s="179"/>
      <c r="N357" s="179"/>
      <c r="O357" s="179"/>
      <c r="P357" s="179"/>
      <c r="Q357" s="179"/>
    </row>
    <row r="358" spans="1:17" x14ac:dyDescent="0.3">
      <c r="A358" s="180"/>
      <c r="B358" s="179"/>
      <c r="C358" s="179"/>
      <c r="D358" s="179"/>
      <c r="E358" s="179"/>
      <c r="F358" s="179"/>
      <c r="G358" s="179"/>
      <c r="H358" s="179"/>
      <c r="I358" s="179"/>
      <c r="J358" s="179"/>
      <c r="K358" s="179"/>
      <c r="L358" s="179"/>
      <c r="M358" s="179"/>
      <c r="N358" s="179"/>
      <c r="O358" s="179"/>
      <c r="P358" s="179"/>
      <c r="Q358" s="179"/>
    </row>
    <row r="359" spans="1:17" x14ac:dyDescent="0.3">
      <c r="A359" s="180"/>
      <c r="B359" s="179"/>
      <c r="C359" s="179"/>
      <c r="D359" s="179"/>
      <c r="E359" s="179"/>
      <c r="F359" s="179"/>
      <c r="G359" s="179"/>
      <c r="H359" s="179"/>
      <c r="I359" s="179"/>
      <c r="J359" s="179"/>
      <c r="K359" s="179"/>
      <c r="L359" s="179"/>
      <c r="M359" s="179"/>
      <c r="N359" s="179"/>
      <c r="O359" s="179"/>
      <c r="P359" s="179"/>
      <c r="Q359" s="179"/>
    </row>
    <row r="361" spans="1:17" x14ac:dyDescent="0.3">
      <c r="B361" s="179"/>
    </row>
    <row r="362" spans="1:17" x14ac:dyDescent="0.3">
      <c r="B362" s="179"/>
    </row>
    <row r="363" spans="1:17" x14ac:dyDescent="0.3">
      <c r="B363" s="183"/>
      <c r="C363" s="181"/>
      <c r="D363" s="182"/>
      <c r="E363" s="181"/>
      <c r="F363" s="181"/>
      <c r="G363" s="181"/>
      <c r="H363" s="181"/>
      <c r="I363" s="181"/>
      <c r="J363" s="181"/>
      <c r="K363" s="181"/>
      <c r="L363" s="181"/>
      <c r="M363" s="181"/>
      <c r="N363" s="181"/>
      <c r="O363" s="181"/>
      <c r="P363" s="181"/>
      <c r="Q363" s="181"/>
    </row>
    <row r="364" spans="1:17" x14ac:dyDescent="0.3">
      <c r="B364" s="181"/>
      <c r="C364" s="181"/>
      <c r="D364" s="181"/>
      <c r="E364" s="181"/>
      <c r="F364" s="181"/>
      <c r="G364" s="181"/>
      <c r="H364" s="181"/>
      <c r="I364" s="181"/>
      <c r="J364" s="181"/>
      <c r="K364" s="181"/>
      <c r="L364" s="181"/>
      <c r="M364" s="181"/>
      <c r="N364" s="181"/>
      <c r="O364" s="181"/>
      <c r="P364" s="181"/>
      <c r="Q364" s="181"/>
    </row>
    <row r="365" spans="1:17" x14ac:dyDescent="0.3">
      <c r="B365" s="181"/>
    </row>
  </sheetData>
  <dataConsolidate/>
  <phoneticPr fontId="12" type="noConversion"/>
  <pageMargins left="0.61" right="0.23" top="1" bottom="1" header="0.5" footer="0.5"/>
  <pageSetup paperSize="9" scale="51" fitToHeight="3" orientation="landscape"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F9239-4D7B-4246-88C9-BCB99B438DED}">
  <dimension ref="A1:D325"/>
  <sheetViews>
    <sheetView tabSelected="1" zoomScale="115" zoomScaleNormal="115" workbookViewId="0">
      <selection activeCell="D2" sqref="D2"/>
    </sheetView>
  </sheetViews>
  <sheetFormatPr defaultRowHeight="13.8" x14ac:dyDescent="0.25"/>
  <cols>
    <col min="1" max="1" width="11.44140625" customWidth="1"/>
  </cols>
  <sheetData>
    <row r="1" spans="1:4" ht="14.4" x14ac:dyDescent="0.3">
      <c r="A1" t="s">
        <v>657</v>
      </c>
      <c r="B1" t="s">
        <v>658</v>
      </c>
      <c r="C1" s="199" t="s">
        <v>659</v>
      </c>
      <c r="D1" t="s">
        <v>675</v>
      </c>
    </row>
    <row r="2" spans="1:4" ht="15.6" x14ac:dyDescent="0.3">
      <c r="A2" s="200">
        <v>34700</v>
      </c>
      <c r="B2" s="197">
        <v>31</v>
      </c>
      <c r="C2" s="199">
        <v>21.030000000000005</v>
      </c>
      <c r="D2">
        <f>C2*365.25/(12*B2)</f>
        <v>20.64840725806452</v>
      </c>
    </row>
    <row r="3" spans="1:4" ht="15.6" x14ac:dyDescent="0.3">
      <c r="A3" s="200">
        <v>34731</v>
      </c>
      <c r="B3" s="197">
        <v>28</v>
      </c>
      <c r="C3" s="199">
        <v>20</v>
      </c>
      <c r="D3">
        <f t="shared" ref="D3:D66" si="0">C3*365.25/(12*B3)</f>
        <v>21.741071428571427</v>
      </c>
    </row>
    <row r="4" spans="1:4" ht="15.6" x14ac:dyDescent="0.3">
      <c r="A4" s="200">
        <v>34759</v>
      </c>
      <c r="B4" s="197">
        <v>31</v>
      </c>
      <c r="C4" s="199">
        <v>22.540000000000003</v>
      </c>
      <c r="D4">
        <f t="shared" si="0"/>
        <v>22.131008064516131</v>
      </c>
    </row>
    <row r="5" spans="1:4" ht="15.6" x14ac:dyDescent="0.3">
      <c r="A5" s="200">
        <v>34790</v>
      </c>
      <c r="B5" s="197">
        <v>30</v>
      </c>
      <c r="C5" s="199">
        <v>17.580000000000002</v>
      </c>
      <c r="D5">
        <f t="shared" si="0"/>
        <v>17.836375</v>
      </c>
    </row>
    <row r="6" spans="1:4" ht="15.6" x14ac:dyDescent="0.3">
      <c r="A6" s="200">
        <v>34820</v>
      </c>
      <c r="B6" s="197">
        <v>31</v>
      </c>
      <c r="C6" s="199">
        <v>16.430000000000003</v>
      </c>
      <c r="D6">
        <f t="shared" si="0"/>
        <v>16.131875000000001</v>
      </c>
    </row>
    <row r="7" spans="1:4" ht="15.6" x14ac:dyDescent="0.3">
      <c r="A7" s="200">
        <v>34851</v>
      </c>
      <c r="B7" s="197">
        <v>30</v>
      </c>
      <c r="C7" s="199">
        <v>15.620000000000001</v>
      </c>
      <c r="D7">
        <f t="shared" si="0"/>
        <v>15.847791666666666</v>
      </c>
    </row>
    <row r="8" spans="1:4" ht="15.6" x14ac:dyDescent="0.3">
      <c r="A8" s="200">
        <v>34881</v>
      </c>
      <c r="B8" s="197">
        <v>31</v>
      </c>
      <c r="C8" s="199">
        <v>14.499999999999998</v>
      </c>
      <c r="D8">
        <f t="shared" si="0"/>
        <v>14.23689516129032</v>
      </c>
    </row>
    <row r="9" spans="1:4" ht="15.6" x14ac:dyDescent="0.3">
      <c r="A9" s="200">
        <v>34912</v>
      </c>
      <c r="B9" s="197">
        <v>31</v>
      </c>
      <c r="C9" s="199">
        <v>14.22</v>
      </c>
      <c r="D9">
        <f t="shared" si="0"/>
        <v>13.961975806451614</v>
      </c>
    </row>
    <row r="10" spans="1:4" ht="15.6" x14ac:dyDescent="0.3">
      <c r="A10" s="200">
        <v>34943</v>
      </c>
      <c r="B10" s="197">
        <v>30</v>
      </c>
      <c r="C10" s="199">
        <v>15.85</v>
      </c>
      <c r="D10">
        <f t="shared" si="0"/>
        <v>16.081145833333331</v>
      </c>
    </row>
    <row r="11" spans="1:4" ht="15.6" x14ac:dyDescent="0.3">
      <c r="A11" s="200">
        <v>34973</v>
      </c>
      <c r="B11" s="197">
        <v>31</v>
      </c>
      <c r="C11" s="199">
        <v>17.71</v>
      </c>
      <c r="D11">
        <f t="shared" si="0"/>
        <v>17.388649193548389</v>
      </c>
    </row>
    <row r="12" spans="1:4" ht="15.6" x14ac:dyDescent="0.3">
      <c r="A12" s="200">
        <v>35004</v>
      </c>
      <c r="B12" s="197">
        <v>30</v>
      </c>
      <c r="C12" s="199">
        <v>19.07</v>
      </c>
      <c r="D12">
        <f t="shared" si="0"/>
        <v>19.348104166666666</v>
      </c>
    </row>
    <row r="13" spans="1:4" ht="15.6" x14ac:dyDescent="0.3">
      <c r="A13" s="200">
        <v>35034</v>
      </c>
      <c r="B13" s="197">
        <v>31</v>
      </c>
      <c r="C13" s="199">
        <v>25.020000000000003</v>
      </c>
      <c r="D13">
        <f t="shared" si="0"/>
        <v>24.566008064516129</v>
      </c>
    </row>
    <row r="14" spans="1:4" ht="15.6" x14ac:dyDescent="0.3">
      <c r="A14" s="200">
        <v>35065</v>
      </c>
      <c r="B14" s="197">
        <v>31</v>
      </c>
      <c r="C14" s="199">
        <v>21.409999999999997</v>
      </c>
      <c r="D14">
        <f t="shared" si="0"/>
        <v>21.021512096774192</v>
      </c>
    </row>
    <row r="15" spans="1:4" ht="15.6" x14ac:dyDescent="0.3">
      <c r="A15" s="200">
        <v>35096</v>
      </c>
      <c r="B15" s="197">
        <v>28</v>
      </c>
      <c r="C15" s="199">
        <v>22.7</v>
      </c>
      <c r="D15">
        <f t="shared" si="0"/>
        <v>24.67611607142857</v>
      </c>
    </row>
    <row r="16" spans="1:4" ht="15.6" x14ac:dyDescent="0.3">
      <c r="A16" s="200">
        <v>35125</v>
      </c>
      <c r="B16" s="197">
        <v>31</v>
      </c>
      <c r="C16" s="199">
        <v>22.96</v>
      </c>
      <c r="D16">
        <f t="shared" si="0"/>
        <v>22.543387096774193</v>
      </c>
    </row>
    <row r="17" spans="1:4" ht="15.6" x14ac:dyDescent="0.3">
      <c r="A17" s="200">
        <v>35156</v>
      </c>
      <c r="B17" s="197">
        <v>30</v>
      </c>
      <c r="C17" s="199">
        <v>18.73</v>
      </c>
      <c r="D17">
        <f t="shared" si="0"/>
        <v>19.003145833333331</v>
      </c>
    </row>
    <row r="18" spans="1:4" ht="15.6" x14ac:dyDescent="0.3">
      <c r="A18" s="200">
        <v>35186</v>
      </c>
      <c r="B18" s="197">
        <v>31</v>
      </c>
      <c r="C18" s="199">
        <v>18.100000000000001</v>
      </c>
      <c r="D18">
        <f t="shared" si="0"/>
        <v>17.771572580645163</v>
      </c>
    </row>
    <row r="19" spans="1:4" ht="15.6" x14ac:dyDescent="0.3">
      <c r="A19" s="200">
        <v>35217</v>
      </c>
      <c r="B19" s="197">
        <v>30</v>
      </c>
      <c r="C19" s="199">
        <v>15.749999999999998</v>
      </c>
      <c r="D19">
        <f t="shared" si="0"/>
        <v>15.979687499999997</v>
      </c>
    </row>
    <row r="20" spans="1:4" ht="15.6" x14ac:dyDescent="0.3">
      <c r="A20" s="200">
        <v>35247</v>
      </c>
      <c r="B20" s="197">
        <v>31</v>
      </c>
      <c r="C20" s="199">
        <v>14.620000000000003</v>
      </c>
      <c r="D20">
        <f t="shared" si="0"/>
        <v>14.354717741935486</v>
      </c>
    </row>
    <row r="21" spans="1:4" ht="15.6" x14ac:dyDescent="0.3">
      <c r="A21" s="200">
        <v>35278</v>
      </c>
      <c r="B21" s="197">
        <v>31</v>
      </c>
      <c r="C21" s="199">
        <v>14.399999999999999</v>
      </c>
      <c r="D21">
        <f t="shared" si="0"/>
        <v>14.138709677419353</v>
      </c>
    </row>
    <row r="22" spans="1:4" ht="15.6" x14ac:dyDescent="0.3">
      <c r="A22" s="200">
        <v>35309</v>
      </c>
      <c r="B22" s="197">
        <v>30</v>
      </c>
      <c r="C22" s="199">
        <v>16.470000000000002</v>
      </c>
      <c r="D22">
        <f t="shared" si="0"/>
        <v>16.7101875</v>
      </c>
    </row>
    <row r="23" spans="1:4" ht="15.6" x14ac:dyDescent="0.3">
      <c r="A23" s="200">
        <v>35339</v>
      </c>
      <c r="B23" s="197">
        <v>31</v>
      </c>
      <c r="C23" s="199">
        <v>18.84</v>
      </c>
      <c r="D23">
        <f t="shared" si="0"/>
        <v>18.498145161290324</v>
      </c>
    </row>
    <row r="24" spans="1:4" ht="15.6" x14ac:dyDescent="0.3">
      <c r="A24" s="200">
        <v>35370</v>
      </c>
      <c r="B24" s="197">
        <v>30</v>
      </c>
      <c r="C24" s="199">
        <v>21.38</v>
      </c>
      <c r="D24">
        <f t="shared" si="0"/>
        <v>21.691791666666667</v>
      </c>
    </row>
    <row r="25" spans="1:4" ht="15.6" x14ac:dyDescent="0.3">
      <c r="A25" s="200">
        <v>35400</v>
      </c>
      <c r="B25" s="197">
        <v>31</v>
      </c>
      <c r="C25" s="199">
        <v>23.700000000000003</v>
      </c>
      <c r="D25">
        <f t="shared" si="0"/>
        <v>23.269959677419358</v>
      </c>
    </row>
    <row r="26" spans="1:4" ht="15.6" x14ac:dyDescent="0.3">
      <c r="A26" s="200">
        <v>35431</v>
      </c>
      <c r="B26" s="197">
        <v>31</v>
      </c>
      <c r="C26" s="199">
        <v>23.98</v>
      </c>
      <c r="D26">
        <f t="shared" si="0"/>
        <v>23.544879032258063</v>
      </c>
    </row>
    <row r="27" spans="1:4" ht="15.6" x14ac:dyDescent="0.3">
      <c r="A27" s="200">
        <v>35462</v>
      </c>
      <c r="B27" s="197">
        <v>28</v>
      </c>
      <c r="C27" s="199">
        <v>19.990000000000002</v>
      </c>
      <c r="D27">
        <f t="shared" si="0"/>
        <v>21.730200892857145</v>
      </c>
    </row>
    <row r="28" spans="1:4" ht="15.6" x14ac:dyDescent="0.3">
      <c r="A28" s="200">
        <v>35490</v>
      </c>
      <c r="B28" s="197">
        <v>31</v>
      </c>
      <c r="C28" s="199">
        <v>20.630000000000003</v>
      </c>
      <c r="D28">
        <f t="shared" si="0"/>
        <v>20.255665322580647</v>
      </c>
    </row>
    <row r="29" spans="1:4" ht="15.6" x14ac:dyDescent="0.3">
      <c r="A29" s="200">
        <v>35521</v>
      </c>
      <c r="B29" s="197">
        <v>30</v>
      </c>
      <c r="C29" s="199">
        <v>18.57</v>
      </c>
      <c r="D29">
        <f t="shared" si="0"/>
        <v>18.840812500000002</v>
      </c>
    </row>
    <row r="30" spans="1:4" ht="15.6" x14ac:dyDescent="0.3">
      <c r="A30" s="200">
        <v>35551</v>
      </c>
      <c r="B30" s="197">
        <v>31</v>
      </c>
      <c r="C30" s="199">
        <v>16.200000000000003</v>
      </c>
      <c r="D30">
        <f t="shared" si="0"/>
        <v>15.906048387096778</v>
      </c>
    </row>
    <row r="31" spans="1:4" ht="15.6" x14ac:dyDescent="0.3">
      <c r="A31" s="200">
        <v>35582</v>
      </c>
      <c r="B31" s="197">
        <v>30</v>
      </c>
      <c r="C31" s="199">
        <v>16.61</v>
      </c>
      <c r="D31">
        <f t="shared" si="0"/>
        <v>16.852229166666667</v>
      </c>
    </row>
    <row r="32" spans="1:4" ht="15.6" x14ac:dyDescent="0.3">
      <c r="A32" s="200">
        <v>35612</v>
      </c>
      <c r="B32" s="197">
        <v>31</v>
      </c>
      <c r="C32" s="199">
        <v>16.309999999999999</v>
      </c>
      <c r="D32">
        <f t="shared" si="0"/>
        <v>16.01405241935484</v>
      </c>
    </row>
    <row r="33" spans="1:4" ht="15.6" x14ac:dyDescent="0.3">
      <c r="A33" s="200">
        <v>35643</v>
      </c>
      <c r="B33" s="197">
        <v>31</v>
      </c>
      <c r="C33" s="199">
        <v>13.469999999999999</v>
      </c>
      <c r="D33">
        <f t="shared" si="0"/>
        <v>13.225584677419354</v>
      </c>
    </row>
    <row r="34" spans="1:4" ht="15.6" x14ac:dyDescent="0.3">
      <c r="A34" s="200">
        <v>35674</v>
      </c>
      <c r="B34" s="197">
        <v>30</v>
      </c>
      <c r="C34" s="199">
        <v>16.48</v>
      </c>
      <c r="D34">
        <f t="shared" si="0"/>
        <v>16.720333333333333</v>
      </c>
    </row>
    <row r="35" spans="1:4" ht="15.6" x14ac:dyDescent="0.3">
      <c r="A35" s="200">
        <v>35704</v>
      </c>
      <c r="B35" s="197">
        <v>31</v>
      </c>
      <c r="C35" s="199">
        <v>18.62</v>
      </c>
      <c r="D35">
        <f t="shared" si="0"/>
        <v>18.282137096774193</v>
      </c>
    </row>
    <row r="36" spans="1:4" ht="15.6" x14ac:dyDescent="0.3">
      <c r="A36" s="200">
        <v>35735</v>
      </c>
      <c r="B36" s="197">
        <v>30</v>
      </c>
      <c r="C36" s="199">
        <v>20.18</v>
      </c>
      <c r="D36">
        <f t="shared" si="0"/>
        <v>20.474291666666666</v>
      </c>
    </row>
    <row r="37" spans="1:4" ht="15.6" x14ac:dyDescent="0.3">
      <c r="A37" s="200">
        <v>35765</v>
      </c>
      <c r="B37" s="197">
        <v>31</v>
      </c>
      <c r="C37" s="199">
        <v>23.090000000000003</v>
      </c>
      <c r="D37">
        <f t="shared" si="0"/>
        <v>22.671028225806456</v>
      </c>
    </row>
    <row r="38" spans="1:4" ht="15.6" x14ac:dyDescent="0.3">
      <c r="A38" s="200">
        <v>35796</v>
      </c>
      <c r="B38" s="197">
        <v>31</v>
      </c>
      <c r="C38" s="199">
        <v>21.64</v>
      </c>
      <c r="D38">
        <f t="shared" si="0"/>
        <v>21.247338709677418</v>
      </c>
    </row>
    <row r="39" spans="1:4" ht="15.6" x14ac:dyDescent="0.3">
      <c r="A39" s="200">
        <v>35827</v>
      </c>
      <c r="B39" s="197">
        <v>28</v>
      </c>
      <c r="C39" s="199">
        <v>20.080000000000002</v>
      </c>
      <c r="D39">
        <f t="shared" si="0"/>
        <v>21.828035714285715</v>
      </c>
    </row>
    <row r="40" spans="1:4" ht="15.6" x14ac:dyDescent="0.3">
      <c r="A40" s="200">
        <v>35855</v>
      </c>
      <c r="B40" s="197">
        <v>31</v>
      </c>
      <c r="C40" s="199">
        <v>21.960000000000004</v>
      </c>
      <c r="D40">
        <f t="shared" si="0"/>
        <v>21.561532258064521</v>
      </c>
    </row>
    <row r="41" spans="1:4" ht="15.6" x14ac:dyDescent="0.3">
      <c r="A41" s="200">
        <v>35886</v>
      </c>
      <c r="B41" s="197">
        <v>30</v>
      </c>
      <c r="C41" s="199">
        <v>19.760000000000002</v>
      </c>
      <c r="D41">
        <f t="shared" si="0"/>
        <v>20.048166666666667</v>
      </c>
    </row>
    <row r="42" spans="1:4" ht="15.6" x14ac:dyDescent="0.3">
      <c r="A42" s="200">
        <v>35916</v>
      </c>
      <c r="B42" s="197">
        <v>31</v>
      </c>
      <c r="C42" s="199">
        <v>16.95</v>
      </c>
      <c r="D42">
        <f t="shared" si="0"/>
        <v>16.642439516129034</v>
      </c>
    </row>
    <row r="43" spans="1:4" ht="15.6" x14ac:dyDescent="0.3">
      <c r="A43" s="200">
        <v>35947</v>
      </c>
      <c r="B43" s="197">
        <v>30</v>
      </c>
      <c r="C43" s="199">
        <v>17.86</v>
      </c>
      <c r="D43">
        <f t="shared" si="0"/>
        <v>18.120458333333332</v>
      </c>
    </row>
    <row r="44" spans="1:4" ht="15.6" x14ac:dyDescent="0.3">
      <c r="A44" s="200">
        <v>35977</v>
      </c>
      <c r="B44" s="197">
        <v>31</v>
      </c>
      <c r="C44" s="199">
        <v>15.9</v>
      </c>
      <c r="D44">
        <f t="shared" si="0"/>
        <v>15.611491935483873</v>
      </c>
    </row>
    <row r="45" spans="1:4" ht="15.6" x14ac:dyDescent="0.3">
      <c r="A45" s="200">
        <v>36008</v>
      </c>
      <c r="B45" s="197">
        <v>31</v>
      </c>
      <c r="C45" s="199">
        <v>15.929999999999998</v>
      </c>
      <c r="D45">
        <f t="shared" si="0"/>
        <v>15.640947580645159</v>
      </c>
    </row>
    <row r="46" spans="1:4" ht="15.6" x14ac:dyDescent="0.3">
      <c r="A46" s="200">
        <v>36039</v>
      </c>
      <c r="B46" s="197">
        <v>30</v>
      </c>
      <c r="C46" s="199">
        <v>16.88</v>
      </c>
      <c r="D46">
        <f t="shared" si="0"/>
        <v>17.126166666666666</v>
      </c>
    </row>
    <row r="47" spans="1:4" ht="15.6" x14ac:dyDescent="0.3">
      <c r="A47" s="200">
        <v>36069</v>
      </c>
      <c r="B47" s="197">
        <v>31</v>
      </c>
      <c r="C47" s="199">
        <v>18.290000000000003</v>
      </c>
      <c r="D47">
        <f t="shared" si="0"/>
        <v>17.958125000000003</v>
      </c>
    </row>
    <row r="48" spans="1:4" ht="15.6" x14ac:dyDescent="0.3">
      <c r="A48" s="200">
        <v>36100</v>
      </c>
      <c r="B48" s="197">
        <v>30</v>
      </c>
      <c r="C48" s="199">
        <v>22.020000000000003</v>
      </c>
      <c r="D48">
        <f t="shared" si="0"/>
        <v>22.341125000000002</v>
      </c>
    </row>
    <row r="49" spans="1:4" ht="15.6" x14ac:dyDescent="0.3">
      <c r="A49" s="200">
        <v>36130</v>
      </c>
      <c r="B49" s="197">
        <v>31</v>
      </c>
      <c r="C49" s="199">
        <v>23.4</v>
      </c>
      <c r="D49">
        <f t="shared" si="0"/>
        <v>22.975403225806453</v>
      </c>
    </row>
    <row r="50" spans="1:4" ht="15.6" x14ac:dyDescent="0.3">
      <c r="A50" s="200">
        <v>36161</v>
      </c>
      <c r="B50" s="197">
        <v>31</v>
      </c>
      <c r="C50" s="199">
        <v>22.749999999999996</v>
      </c>
      <c r="D50">
        <f t="shared" si="0"/>
        <v>22.337197580645157</v>
      </c>
    </row>
    <row r="51" spans="1:4" ht="15.6" x14ac:dyDescent="0.3">
      <c r="A51" s="200">
        <v>36192</v>
      </c>
      <c r="B51" s="197">
        <v>28</v>
      </c>
      <c r="C51" s="199">
        <v>21.110000000000003</v>
      </c>
      <c r="D51">
        <f t="shared" si="0"/>
        <v>22.947700892857146</v>
      </c>
    </row>
    <row r="52" spans="1:4" ht="15.6" x14ac:dyDescent="0.3">
      <c r="A52" s="200">
        <v>36220</v>
      </c>
      <c r="B52" s="197">
        <v>31</v>
      </c>
      <c r="C52" s="199">
        <v>23.25</v>
      </c>
      <c r="D52">
        <f t="shared" si="0"/>
        <v>22.828125</v>
      </c>
    </row>
    <row r="53" spans="1:4" ht="15.6" x14ac:dyDescent="0.3">
      <c r="A53" s="200">
        <v>36251</v>
      </c>
      <c r="B53" s="197">
        <v>30</v>
      </c>
      <c r="C53" s="199">
        <v>18.570000000000004</v>
      </c>
      <c r="D53">
        <f t="shared" si="0"/>
        <v>18.840812500000002</v>
      </c>
    </row>
    <row r="54" spans="1:4" ht="15.6" x14ac:dyDescent="0.3">
      <c r="A54" s="200">
        <v>36281</v>
      </c>
      <c r="B54" s="197">
        <v>31</v>
      </c>
      <c r="C54" s="199">
        <v>17.169999999999998</v>
      </c>
      <c r="D54">
        <f t="shared" si="0"/>
        <v>16.858447580645162</v>
      </c>
    </row>
    <row r="55" spans="1:4" ht="15.6" x14ac:dyDescent="0.3">
      <c r="A55" s="200">
        <v>36312</v>
      </c>
      <c r="B55" s="197">
        <v>30</v>
      </c>
      <c r="C55" s="199">
        <v>16.759999999999998</v>
      </c>
      <c r="D55">
        <f t="shared" si="0"/>
        <v>17.004416666666664</v>
      </c>
    </row>
    <row r="56" spans="1:4" ht="15.6" x14ac:dyDescent="0.3">
      <c r="A56" s="200">
        <v>36342</v>
      </c>
      <c r="B56" s="197">
        <v>31</v>
      </c>
      <c r="C56" s="199">
        <v>16.09</v>
      </c>
      <c r="D56">
        <f t="shared" si="0"/>
        <v>15.79804435483871</v>
      </c>
    </row>
    <row r="57" spans="1:4" ht="15.6" x14ac:dyDescent="0.3">
      <c r="A57" s="200">
        <v>36373</v>
      </c>
      <c r="B57" s="197">
        <v>31</v>
      </c>
      <c r="C57" s="199">
        <v>15.209999999999999</v>
      </c>
      <c r="D57">
        <f t="shared" si="0"/>
        <v>14.934012096774191</v>
      </c>
    </row>
    <row r="58" spans="1:4" ht="15.6" x14ac:dyDescent="0.3">
      <c r="A58" s="200">
        <v>36404</v>
      </c>
      <c r="B58" s="197">
        <v>30</v>
      </c>
      <c r="C58" s="199">
        <v>16.260000000000002</v>
      </c>
      <c r="D58">
        <f t="shared" si="0"/>
        <v>16.497125</v>
      </c>
    </row>
    <row r="59" spans="1:4" ht="15.6" x14ac:dyDescent="0.3">
      <c r="A59" s="200">
        <v>36434</v>
      </c>
      <c r="B59" s="197">
        <v>31</v>
      </c>
      <c r="C59" s="199">
        <v>19.3</v>
      </c>
      <c r="D59">
        <f t="shared" si="0"/>
        <v>18.949798387096774</v>
      </c>
    </row>
    <row r="60" spans="1:4" ht="15.6" x14ac:dyDescent="0.3">
      <c r="A60" s="200">
        <v>36465</v>
      </c>
      <c r="B60" s="197">
        <v>30</v>
      </c>
      <c r="C60" s="199">
        <v>20.890000000000004</v>
      </c>
      <c r="D60">
        <f t="shared" si="0"/>
        <v>21.194645833333336</v>
      </c>
    </row>
    <row r="61" spans="1:4" ht="15.6" x14ac:dyDescent="0.3">
      <c r="A61" s="200">
        <v>36495</v>
      </c>
      <c r="B61" s="197">
        <v>31</v>
      </c>
      <c r="C61" s="199">
        <v>24</v>
      </c>
      <c r="D61">
        <f t="shared" si="0"/>
        <v>23.56451612903226</v>
      </c>
    </row>
    <row r="62" spans="1:4" ht="15.6" x14ac:dyDescent="0.3">
      <c r="A62" s="200">
        <v>36526</v>
      </c>
      <c r="B62" s="197">
        <v>31</v>
      </c>
      <c r="C62" s="199">
        <v>23.509999999999998</v>
      </c>
      <c r="D62">
        <f t="shared" si="0"/>
        <v>23.083407258064515</v>
      </c>
    </row>
    <row r="63" spans="1:4" ht="15.6" x14ac:dyDescent="0.3">
      <c r="A63" s="200">
        <v>36557</v>
      </c>
      <c r="B63" s="197">
        <v>28</v>
      </c>
      <c r="C63" s="199">
        <v>22.110000000000003</v>
      </c>
      <c r="D63">
        <f t="shared" si="0"/>
        <v>24.034754464285715</v>
      </c>
    </row>
    <row r="64" spans="1:4" ht="15.6" x14ac:dyDescent="0.3">
      <c r="A64" s="200">
        <v>36586</v>
      </c>
      <c r="B64" s="197">
        <v>31</v>
      </c>
      <c r="C64" s="199">
        <v>22.279999999999998</v>
      </c>
      <c r="D64">
        <f t="shared" si="0"/>
        <v>21.875725806451612</v>
      </c>
    </row>
    <row r="65" spans="1:4" ht="15.6" x14ac:dyDescent="0.3">
      <c r="A65" s="200">
        <v>36617</v>
      </c>
      <c r="B65" s="197">
        <v>30</v>
      </c>
      <c r="C65" s="199">
        <v>19.62</v>
      </c>
      <c r="D65">
        <f t="shared" si="0"/>
        <v>19.906124999999999</v>
      </c>
    </row>
    <row r="66" spans="1:4" ht="15.6" x14ac:dyDescent="0.3">
      <c r="A66" s="200">
        <v>36647</v>
      </c>
      <c r="B66" s="197">
        <v>31</v>
      </c>
      <c r="C66" s="199">
        <v>17.679999999999996</v>
      </c>
      <c r="D66">
        <f t="shared" si="0"/>
        <v>17.359193548387093</v>
      </c>
    </row>
    <row r="67" spans="1:4" ht="15.6" x14ac:dyDescent="0.3">
      <c r="A67" s="200">
        <v>36678</v>
      </c>
      <c r="B67" s="197">
        <v>30</v>
      </c>
      <c r="C67" s="199">
        <v>16.04</v>
      </c>
      <c r="D67">
        <f t="shared" ref="D67:D130" si="1">C67*365.25/(12*B67)</f>
        <v>16.273916666666665</v>
      </c>
    </row>
    <row r="68" spans="1:4" ht="15.6" x14ac:dyDescent="0.3">
      <c r="A68" s="200">
        <v>36708</v>
      </c>
      <c r="B68" s="197">
        <v>31</v>
      </c>
      <c r="C68" s="199">
        <v>15.689999999999996</v>
      </c>
      <c r="D68">
        <f t="shared" si="1"/>
        <v>15.405302419354834</v>
      </c>
    </row>
    <row r="69" spans="1:4" ht="15.6" x14ac:dyDescent="0.3">
      <c r="A69" s="200">
        <v>36739</v>
      </c>
      <c r="B69" s="197">
        <v>31</v>
      </c>
      <c r="C69" s="199">
        <v>16.37</v>
      </c>
      <c r="D69">
        <f t="shared" si="1"/>
        <v>16.07296370967742</v>
      </c>
    </row>
    <row r="70" spans="1:4" ht="15.6" x14ac:dyDescent="0.3">
      <c r="A70" s="200">
        <v>36770</v>
      </c>
      <c r="B70" s="197">
        <v>30</v>
      </c>
      <c r="C70" s="199">
        <v>16.86</v>
      </c>
      <c r="D70">
        <f t="shared" si="1"/>
        <v>17.105875000000001</v>
      </c>
    </row>
    <row r="71" spans="1:4" ht="15.6" x14ac:dyDescent="0.3">
      <c r="A71" s="200">
        <v>36800</v>
      </c>
      <c r="B71" s="197">
        <v>31</v>
      </c>
      <c r="C71" s="199">
        <v>19.099999999999998</v>
      </c>
      <c r="D71">
        <f t="shared" si="1"/>
        <v>18.753427419354839</v>
      </c>
    </row>
    <row r="72" spans="1:4" ht="15.6" x14ac:dyDescent="0.3">
      <c r="A72" s="200">
        <v>36831</v>
      </c>
      <c r="B72" s="197">
        <v>30</v>
      </c>
      <c r="C72" s="199">
        <v>22.32</v>
      </c>
      <c r="D72">
        <f t="shared" si="1"/>
        <v>22.645500000000002</v>
      </c>
    </row>
    <row r="73" spans="1:4" ht="15.6" x14ac:dyDescent="0.3">
      <c r="A73" s="200">
        <v>36861</v>
      </c>
      <c r="B73" s="197">
        <v>31</v>
      </c>
      <c r="C73" s="199">
        <v>23.18</v>
      </c>
      <c r="D73">
        <f t="shared" si="1"/>
        <v>22.759395161290325</v>
      </c>
    </row>
    <row r="74" spans="1:4" ht="15.6" x14ac:dyDescent="0.3">
      <c r="A74" s="200">
        <v>36892</v>
      </c>
      <c r="B74" s="197">
        <v>31</v>
      </c>
      <c r="C74" s="199">
        <v>24.53</v>
      </c>
      <c r="D74">
        <f t="shared" si="1"/>
        <v>24.084899193548388</v>
      </c>
    </row>
    <row r="75" spans="1:4" ht="15.6" x14ac:dyDescent="0.3">
      <c r="A75" s="200">
        <v>36923</v>
      </c>
      <c r="B75" s="197">
        <v>28</v>
      </c>
      <c r="C75" s="199">
        <v>22.299999999999997</v>
      </c>
      <c r="D75">
        <f t="shared" si="1"/>
        <v>24.241294642857138</v>
      </c>
    </row>
    <row r="76" spans="1:4" ht="15.6" x14ac:dyDescent="0.3">
      <c r="A76" s="200">
        <v>36951</v>
      </c>
      <c r="B76" s="197">
        <v>31</v>
      </c>
      <c r="C76" s="199">
        <v>23.62</v>
      </c>
      <c r="D76">
        <f t="shared" si="1"/>
        <v>23.191411290322581</v>
      </c>
    </row>
    <row r="77" spans="1:4" ht="15.6" x14ac:dyDescent="0.3">
      <c r="A77" s="200">
        <v>36982</v>
      </c>
      <c r="B77" s="197">
        <v>30</v>
      </c>
      <c r="C77" s="199">
        <v>19.310000000000002</v>
      </c>
      <c r="D77">
        <f t="shared" si="1"/>
        <v>19.59160416666667</v>
      </c>
    </row>
    <row r="78" spans="1:4" ht="15.6" x14ac:dyDescent="0.3">
      <c r="A78" s="200">
        <v>37012</v>
      </c>
      <c r="B78" s="197">
        <v>31</v>
      </c>
      <c r="C78" s="199">
        <v>17.420000000000002</v>
      </c>
      <c r="D78">
        <f t="shared" si="1"/>
        <v>17.103911290322582</v>
      </c>
    </row>
    <row r="79" spans="1:4" ht="15.6" x14ac:dyDescent="0.3">
      <c r="A79" s="200">
        <v>37043</v>
      </c>
      <c r="B79" s="197">
        <v>30</v>
      </c>
      <c r="C79" s="199">
        <v>16.34</v>
      </c>
      <c r="D79">
        <f t="shared" si="1"/>
        <v>16.578291666666669</v>
      </c>
    </row>
    <row r="80" spans="1:4" ht="15.6" x14ac:dyDescent="0.3">
      <c r="A80" s="200">
        <v>37073</v>
      </c>
      <c r="B80" s="197">
        <v>31</v>
      </c>
      <c r="C80" s="199">
        <v>15.950000000000001</v>
      </c>
      <c r="D80">
        <f t="shared" si="1"/>
        <v>15.660584677419354</v>
      </c>
    </row>
    <row r="81" spans="1:4" ht="15.6" x14ac:dyDescent="0.3">
      <c r="A81" s="200">
        <v>37104</v>
      </c>
      <c r="B81" s="197">
        <v>31</v>
      </c>
      <c r="C81" s="199">
        <v>15.99</v>
      </c>
      <c r="D81">
        <f t="shared" si="1"/>
        <v>15.699858870967741</v>
      </c>
    </row>
    <row r="82" spans="1:4" ht="15.6" x14ac:dyDescent="0.3">
      <c r="A82" s="200">
        <v>37135</v>
      </c>
      <c r="B82" s="197">
        <v>30</v>
      </c>
      <c r="C82" s="199">
        <v>18.400000000000002</v>
      </c>
      <c r="D82">
        <f t="shared" si="1"/>
        <v>18.668333333333333</v>
      </c>
    </row>
    <row r="83" spans="1:4" ht="15.6" x14ac:dyDescent="0.3">
      <c r="A83" s="200">
        <v>37165</v>
      </c>
      <c r="B83" s="197">
        <v>31</v>
      </c>
      <c r="C83" s="199">
        <v>17.929999999999996</v>
      </c>
      <c r="D83">
        <f t="shared" si="1"/>
        <v>17.604657258064513</v>
      </c>
    </row>
    <row r="84" spans="1:4" ht="15.6" x14ac:dyDescent="0.3">
      <c r="A84" s="200">
        <v>37196</v>
      </c>
      <c r="B84" s="197">
        <v>30</v>
      </c>
      <c r="C84" s="199">
        <v>20.8</v>
      </c>
      <c r="D84">
        <f t="shared" si="1"/>
        <v>21.103333333333332</v>
      </c>
    </row>
    <row r="85" spans="1:4" ht="15.6" x14ac:dyDescent="0.3">
      <c r="A85" s="200">
        <v>37226</v>
      </c>
      <c r="B85" s="197">
        <v>31</v>
      </c>
      <c r="C85" s="199">
        <v>24.259999999999998</v>
      </c>
      <c r="D85">
        <f t="shared" si="1"/>
        <v>23.819798387096775</v>
      </c>
    </row>
    <row r="86" spans="1:4" ht="15.6" x14ac:dyDescent="0.3">
      <c r="A86" s="200">
        <v>37257</v>
      </c>
      <c r="B86" s="197">
        <v>31</v>
      </c>
      <c r="C86" s="199">
        <v>23.25</v>
      </c>
      <c r="D86">
        <f t="shared" si="1"/>
        <v>22.828125</v>
      </c>
    </row>
    <row r="87" spans="1:4" ht="15.6" x14ac:dyDescent="0.3">
      <c r="A87" s="200">
        <v>37288</v>
      </c>
      <c r="B87" s="197">
        <v>28</v>
      </c>
      <c r="C87" s="199">
        <v>20.85</v>
      </c>
      <c r="D87">
        <f t="shared" si="1"/>
        <v>22.665066964285717</v>
      </c>
    </row>
    <row r="88" spans="1:4" ht="15.6" x14ac:dyDescent="0.3">
      <c r="A88" s="200">
        <v>37316</v>
      </c>
      <c r="B88" s="197">
        <v>31</v>
      </c>
      <c r="C88" s="199">
        <v>22.490000000000002</v>
      </c>
      <c r="D88">
        <f t="shared" si="1"/>
        <v>22.081915322580645</v>
      </c>
    </row>
    <row r="89" spans="1:4" ht="15.6" x14ac:dyDescent="0.3">
      <c r="A89" s="200">
        <v>37347</v>
      </c>
      <c r="B89" s="197">
        <v>30</v>
      </c>
      <c r="C89" s="199">
        <v>18.63</v>
      </c>
      <c r="D89">
        <f t="shared" si="1"/>
        <v>18.901687500000001</v>
      </c>
    </row>
    <row r="90" spans="1:4" ht="15.6" x14ac:dyDescent="0.3">
      <c r="A90" s="200">
        <v>37377</v>
      </c>
      <c r="B90" s="197">
        <v>31</v>
      </c>
      <c r="C90" s="199">
        <v>17.100000000000001</v>
      </c>
      <c r="D90">
        <f t="shared" si="1"/>
        <v>16.789717741935487</v>
      </c>
    </row>
    <row r="91" spans="1:4" ht="15.6" x14ac:dyDescent="0.3">
      <c r="A91" s="200">
        <v>37408</v>
      </c>
      <c r="B91" s="197">
        <v>30</v>
      </c>
      <c r="C91" s="199">
        <v>16.279999999999998</v>
      </c>
      <c r="D91">
        <f t="shared" si="1"/>
        <v>16.517416666666666</v>
      </c>
    </row>
    <row r="92" spans="1:4" ht="15.6" x14ac:dyDescent="0.3">
      <c r="A92" s="200">
        <v>37438</v>
      </c>
      <c r="B92" s="197">
        <v>31</v>
      </c>
      <c r="C92" s="199">
        <v>16.670000000000002</v>
      </c>
      <c r="D92">
        <f t="shared" si="1"/>
        <v>16.367520161290326</v>
      </c>
    </row>
    <row r="93" spans="1:4" ht="15.6" x14ac:dyDescent="0.3">
      <c r="A93" s="200">
        <v>37469</v>
      </c>
      <c r="B93" s="197">
        <v>31</v>
      </c>
      <c r="C93" s="199">
        <v>15.219999999999999</v>
      </c>
      <c r="D93">
        <f t="shared" si="1"/>
        <v>14.94383064516129</v>
      </c>
    </row>
    <row r="94" spans="1:4" ht="15.6" x14ac:dyDescent="0.3">
      <c r="A94" s="200">
        <v>37500</v>
      </c>
      <c r="B94" s="197">
        <v>30</v>
      </c>
      <c r="C94" s="199">
        <v>16.910000000000004</v>
      </c>
      <c r="D94">
        <f t="shared" si="1"/>
        <v>17.156604166666671</v>
      </c>
    </row>
    <row r="95" spans="1:4" ht="15.6" x14ac:dyDescent="0.3">
      <c r="A95" s="200">
        <v>37530</v>
      </c>
      <c r="B95" s="197">
        <v>31</v>
      </c>
      <c r="C95" s="199">
        <v>18.720000000000002</v>
      </c>
      <c r="D95">
        <f t="shared" si="1"/>
        <v>18.380322580645164</v>
      </c>
    </row>
    <row r="96" spans="1:4" ht="15.6" x14ac:dyDescent="0.3">
      <c r="A96" s="200">
        <v>37561</v>
      </c>
      <c r="B96" s="197">
        <v>30</v>
      </c>
      <c r="C96" s="199">
        <v>20.300000000000004</v>
      </c>
      <c r="D96">
        <f t="shared" si="1"/>
        <v>20.596041666666672</v>
      </c>
    </row>
    <row r="97" spans="1:4" ht="15.6" x14ac:dyDescent="0.3">
      <c r="A97" s="200">
        <v>37591</v>
      </c>
      <c r="B97" s="197">
        <v>31</v>
      </c>
      <c r="C97" s="199">
        <v>23.19</v>
      </c>
      <c r="D97">
        <f t="shared" si="1"/>
        <v>22.769213709677423</v>
      </c>
    </row>
    <row r="98" spans="1:4" ht="15.6" x14ac:dyDescent="0.3">
      <c r="A98" s="200">
        <v>37622</v>
      </c>
      <c r="B98" s="197">
        <v>31</v>
      </c>
      <c r="C98" s="199">
        <v>23.17</v>
      </c>
      <c r="D98">
        <f t="shared" si="1"/>
        <v>22.749576612903226</v>
      </c>
    </row>
    <row r="99" spans="1:4" ht="15.6" x14ac:dyDescent="0.3">
      <c r="A99" s="200">
        <v>37653</v>
      </c>
      <c r="B99" s="197">
        <v>28</v>
      </c>
      <c r="C99" s="199">
        <v>22.210000000000004</v>
      </c>
      <c r="D99">
        <f t="shared" si="1"/>
        <v>24.143459821428575</v>
      </c>
    </row>
    <row r="100" spans="1:4" ht="15.6" x14ac:dyDescent="0.3">
      <c r="A100" s="200">
        <v>37681</v>
      </c>
      <c r="B100" s="197">
        <v>31</v>
      </c>
      <c r="C100" s="199">
        <v>21.590000000000003</v>
      </c>
      <c r="D100">
        <f t="shared" si="1"/>
        <v>21.19824596774194</v>
      </c>
    </row>
    <row r="101" spans="1:4" ht="15.6" x14ac:dyDescent="0.3">
      <c r="A101" s="200">
        <v>37712</v>
      </c>
      <c r="B101" s="197">
        <v>30</v>
      </c>
      <c r="C101" s="199">
        <v>19.010000000000002</v>
      </c>
      <c r="D101">
        <f t="shared" si="1"/>
        <v>19.287229166666666</v>
      </c>
    </row>
    <row r="102" spans="1:4" ht="15.6" x14ac:dyDescent="0.3">
      <c r="A102" s="200">
        <v>37742</v>
      </c>
      <c r="B102" s="197">
        <v>31</v>
      </c>
      <c r="C102" s="199">
        <v>17.72</v>
      </c>
      <c r="D102">
        <f t="shared" si="1"/>
        <v>17.398467741935484</v>
      </c>
    </row>
    <row r="103" spans="1:4" ht="15.6" x14ac:dyDescent="0.3">
      <c r="A103" s="200">
        <v>37773</v>
      </c>
      <c r="B103" s="197">
        <v>30</v>
      </c>
      <c r="C103" s="199">
        <v>16.159999999999997</v>
      </c>
      <c r="D103">
        <f t="shared" si="1"/>
        <v>16.395666666666664</v>
      </c>
    </row>
    <row r="104" spans="1:4" ht="15.6" x14ac:dyDescent="0.3">
      <c r="A104" s="200">
        <v>37803</v>
      </c>
      <c r="B104" s="197">
        <v>31</v>
      </c>
      <c r="C104" s="199">
        <v>14.77</v>
      </c>
      <c r="D104">
        <f t="shared" si="1"/>
        <v>14.501995967741935</v>
      </c>
    </row>
    <row r="105" spans="1:4" ht="15.6" x14ac:dyDescent="0.3">
      <c r="A105" s="200">
        <v>37834</v>
      </c>
      <c r="B105" s="197">
        <v>31</v>
      </c>
      <c r="C105" s="199">
        <v>15.83</v>
      </c>
      <c r="D105">
        <f t="shared" si="1"/>
        <v>15.542762096774194</v>
      </c>
    </row>
    <row r="106" spans="1:4" ht="15.6" x14ac:dyDescent="0.3">
      <c r="A106" s="200">
        <v>37865</v>
      </c>
      <c r="B106" s="197">
        <v>30</v>
      </c>
      <c r="C106" s="199">
        <v>17.169999999999998</v>
      </c>
      <c r="D106">
        <f t="shared" si="1"/>
        <v>17.420395833333334</v>
      </c>
    </row>
    <row r="107" spans="1:4" ht="15.6" x14ac:dyDescent="0.3">
      <c r="A107" s="200">
        <v>37895</v>
      </c>
      <c r="B107" s="197">
        <v>31</v>
      </c>
      <c r="C107" s="199">
        <v>19.37</v>
      </c>
      <c r="D107">
        <f t="shared" si="1"/>
        <v>19.018528225806453</v>
      </c>
    </row>
    <row r="108" spans="1:4" ht="15.6" x14ac:dyDescent="0.3">
      <c r="A108" s="200">
        <v>37926</v>
      </c>
      <c r="B108" s="197">
        <v>30</v>
      </c>
      <c r="C108" s="199">
        <v>20.57</v>
      </c>
      <c r="D108">
        <f t="shared" si="1"/>
        <v>20.869979166666667</v>
      </c>
    </row>
    <row r="109" spans="1:4" ht="15.6" x14ac:dyDescent="0.3">
      <c r="A109" s="200">
        <v>37956</v>
      </c>
      <c r="B109" s="197">
        <v>31</v>
      </c>
      <c r="C109" s="199">
        <v>24.290000000000003</v>
      </c>
      <c r="D109">
        <f t="shared" si="1"/>
        <v>23.849254032258067</v>
      </c>
    </row>
    <row r="110" spans="1:4" ht="15.6" x14ac:dyDescent="0.3">
      <c r="A110" s="200">
        <v>37987</v>
      </c>
      <c r="B110" s="197">
        <v>31</v>
      </c>
      <c r="C110" s="199">
        <v>23.979999999999997</v>
      </c>
      <c r="D110">
        <f t="shared" si="1"/>
        <v>23.544879032258063</v>
      </c>
    </row>
    <row r="111" spans="1:4" ht="15.6" x14ac:dyDescent="0.3">
      <c r="A111" s="200">
        <v>38018</v>
      </c>
      <c r="B111" s="197">
        <v>28</v>
      </c>
      <c r="C111" s="199">
        <v>20.860000000000003</v>
      </c>
      <c r="D111">
        <f t="shared" si="1"/>
        <v>22.675937500000003</v>
      </c>
    </row>
    <row r="112" spans="1:4" ht="15.6" x14ac:dyDescent="0.3">
      <c r="A112" s="200">
        <v>38047</v>
      </c>
      <c r="B112" s="197">
        <v>31</v>
      </c>
      <c r="C112" s="199">
        <v>22.96</v>
      </c>
      <c r="D112">
        <f t="shared" si="1"/>
        <v>22.543387096774193</v>
      </c>
    </row>
    <row r="113" spans="1:4" ht="15.6" x14ac:dyDescent="0.3">
      <c r="A113" s="200">
        <v>38078</v>
      </c>
      <c r="B113" s="197">
        <v>30</v>
      </c>
      <c r="C113" s="199">
        <v>18.990000000000002</v>
      </c>
      <c r="D113">
        <f t="shared" si="1"/>
        <v>19.266937500000001</v>
      </c>
    </row>
    <row r="114" spans="1:4" ht="15.6" x14ac:dyDescent="0.3">
      <c r="A114" s="200">
        <v>38108</v>
      </c>
      <c r="B114" s="197">
        <v>31</v>
      </c>
      <c r="C114" s="199">
        <v>17.779999999999998</v>
      </c>
      <c r="D114">
        <f t="shared" si="1"/>
        <v>17.457379032258064</v>
      </c>
    </row>
    <row r="115" spans="1:4" ht="15.6" x14ac:dyDescent="0.3">
      <c r="A115" s="200">
        <v>38139</v>
      </c>
      <c r="B115" s="197">
        <v>30</v>
      </c>
      <c r="C115" s="199">
        <v>15.48</v>
      </c>
      <c r="D115">
        <f t="shared" si="1"/>
        <v>15.705749999999998</v>
      </c>
    </row>
    <row r="116" spans="1:4" ht="15.6" x14ac:dyDescent="0.3">
      <c r="A116" s="200">
        <v>38169</v>
      </c>
      <c r="B116" s="197">
        <v>31</v>
      </c>
      <c r="C116" s="199">
        <v>17.09</v>
      </c>
      <c r="D116">
        <f t="shared" si="1"/>
        <v>16.779899193548388</v>
      </c>
    </row>
    <row r="117" spans="1:4" ht="15.6" x14ac:dyDescent="0.3">
      <c r="A117" s="200">
        <v>38200</v>
      </c>
      <c r="B117" s="197">
        <v>31</v>
      </c>
      <c r="C117" s="199">
        <v>15.26</v>
      </c>
      <c r="D117">
        <f t="shared" si="1"/>
        <v>14.983104838709679</v>
      </c>
    </row>
    <row r="118" spans="1:4" ht="15.6" x14ac:dyDescent="0.3">
      <c r="A118" s="200">
        <v>38231</v>
      </c>
      <c r="B118" s="197">
        <v>30</v>
      </c>
      <c r="C118" s="199">
        <v>16.52</v>
      </c>
      <c r="D118">
        <f t="shared" si="1"/>
        <v>16.760916666666667</v>
      </c>
    </row>
    <row r="119" spans="1:4" ht="15.6" x14ac:dyDescent="0.3">
      <c r="A119" s="200">
        <v>38261</v>
      </c>
      <c r="B119" s="197">
        <v>31</v>
      </c>
      <c r="C119" s="199">
        <v>20.079999999999998</v>
      </c>
      <c r="D119">
        <f t="shared" si="1"/>
        <v>19.715645161290322</v>
      </c>
    </row>
    <row r="120" spans="1:4" ht="15.6" x14ac:dyDescent="0.3">
      <c r="A120" s="200">
        <v>38292</v>
      </c>
      <c r="B120" s="197">
        <v>30</v>
      </c>
      <c r="C120" s="199">
        <v>20.879999999999995</v>
      </c>
      <c r="D120">
        <f t="shared" si="1"/>
        <v>21.184499999999996</v>
      </c>
    </row>
    <row r="121" spans="1:4" ht="15.6" x14ac:dyDescent="0.3">
      <c r="A121" s="200">
        <v>38322</v>
      </c>
      <c r="B121" s="197">
        <v>31</v>
      </c>
      <c r="C121" s="199">
        <v>23.769999999999996</v>
      </c>
      <c r="D121">
        <f t="shared" si="1"/>
        <v>23.33868951612903</v>
      </c>
    </row>
    <row r="122" spans="1:4" ht="15.6" x14ac:dyDescent="0.3">
      <c r="A122" s="200">
        <v>38353</v>
      </c>
      <c r="B122" s="197">
        <v>31</v>
      </c>
      <c r="C122" s="199">
        <v>24.28</v>
      </c>
      <c r="D122">
        <f t="shared" si="1"/>
        <v>23.839435483870968</v>
      </c>
    </row>
    <row r="123" spans="1:4" ht="15.6" x14ac:dyDescent="0.3">
      <c r="A123" s="200">
        <v>38384</v>
      </c>
      <c r="B123" s="197">
        <v>28</v>
      </c>
      <c r="C123" s="199">
        <v>22.5</v>
      </c>
      <c r="D123">
        <f t="shared" si="1"/>
        <v>24.458705357142858</v>
      </c>
    </row>
    <row r="124" spans="1:4" ht="15.6" x14ac:dyDescent="0.3">
      <c r="A124" s="200">
        <v>38412</v>
      </c>
      <c r="B124" s="197">
        <v>31</v>
      </c>
      <c r="C124" s="199">
        <v>22.419999999999998</v>
      </c>
      <c r="D124">
        <f t="shared" si="1"/>
        <v>22.013185483870966</v>
      </c>
    </row>
    <row r="125" spans="1:4" ht="15.6" x14ac:dyDescent="0.3">
      <c r="A125" s="200">
        <v>38443</v>
      </c>
      <c r="B125" s="197">
        <v>30</v>
      </c>
      <c r="C125" s="199">
        <v>20.000000000000004</v>
      </c>
      <c r="D125">
        <f t="shared" si="1"/>
        <v>20.291666666666668</v>
      </c>
    </row>
    <row r="126" spans="1:4" ht="15.6" x14ac:dyDescent="0.3">
      <c r="A126" s="200">
        <v>38473</v>
      </c>
      <c r="B126" s="197">
        <v>31</v>
      </c>
      <c r="C126" s="199">
        <v>17.88</v>
      </c>
      <c r="D126">
        <f t="shared" si="1"/>
        <v>17.555564516129031</v>
      </c>
    </row>
    <row r="127" spans="1:4" ht="15.6" x14ac:dyDescent="0.3">
      <c r="A127" s="200">
        <v>38504</v>
      </c>
      <c r="B127" s="197">
        <v>30</v>
      </c>
      <c r="C127" s="199">
        <v>16.57</v>
      </c>
      <c r="D127">
        <f t="shared" si="1"/>
        <v>16.811645833333333</v>
      </c>
    </row>
    <row r="128" spans="1:4" ht="15.6" x14ac:dyDescent="0.3">
      <c r="A128" s="200">
        <v>38534</v>
      </c>
      <c r="B128" s="197">
        <v>31</v>
      </c>
      <c r="C128" s="199">
        <v>15.850000000000001</v>
      </c>
      <c r="D128">
        <f t="shared" si="1"/>
        <v>15.562399193548389</v>
      </c>
    </row>
    <row r="129" spans="1:4" ht="15.6" x14ac:dyDescent="0.3">
      <c r="A129" s="200">
        <v>38565</v>
      </c>
      <c r="B129" s="197">
        <v>31</v>
      </c>
      <c r="C129" s="199">
        <v>15.79</v>
      </c>
      <c r="D129">
        <f t="shared" si="1"/>
        <v>15.503487903225805</v>
      </c>
    </row>
    <row r="130" spans="1:4" ht="15.6" x14ac:dyDescent="0.3">
      <c r="A130" s="200">
        <v>38596</v>
      </c>
      <c r="B130" s="197">
        <v>30</v>
      </c>
      <c r="C130" s="199">
        <v>16.780000000000005</v>
      </c>
      <c r="D130">
        <f t="shared" si="1"/>
        <v>17.024708333333336</v>
      </c>
    </row>
    <row r="131" spans="1:4" ht="15.6" x14ac:dyDescent="0.3">
      <c r="A131" s="200">
        <v>38626</v>
      </c>
      <c r="B131" s="197">
        <v>31</v>
      </c>
      <c r="C131" s="199">
        <v>18.29</v>
      </c>
      <c r="D131">
        <f t="shared" ref="D131:D194" si="2">C131*365.25/(12*B131)</f>
        <v>17.958124999999999</v>
      </c>
    </row>
    <row r="132" spans="1:4" ht="15.6" x14ac:dyDescent="0.3">
      <c r="A132" s="200">
        <v>38657</v>
      </c>
      <c r="B132" s="197">
        <v>30</v>
      </c>
      <c r="C132" s="199">
        <v>22.24</v>
      </c>
      <c r="D132">
        <f t="shared" si="2"/>
        <v>22.564333333333334</v>
      </c>
    </row>
    <row r="133" spans="1:4" ht="15.6" x14ac:dyDescent="0.3">
      <c r="A133" s="200">
        <v>38687</v>
      </c>
      <c r="B133" s="197">
        <v>31</v>
      </c>
      <c r="C133" s="199">
        <v>23.72</v>
      </c>
      <c r="D133">
        <f t="shared" si="2"/>
        <v>23.289596774193548</v>
      </c>
    </row>
    <row r="134" spans="1:4" ht="15.6" x14ac:dyDescent="0.3">
      <c r="A134" s="200">
        <v>38718</v>
      </c>
      <c r="B134" s="197">
        <v>31</v>
      </c>
      <c r="C134" s="199">
        <v>23.81</v>
      </c>
      <c r="D134">
        <f t="shared" si="2"/>
        <v>23.377963709677417</v>
      </c>
    </row>
    <row r="135" spans="1:4" ht="15.6" x14ac:dyDescent="0.3">
      <c r="A135" s="200">
        <v>38749</v>
      </c>
      <c r="B135" s="197">
        <v>28</v>
      </c>
      <c r="C135" s="199">
        <v>22.629999999999995</v>
      </c>
      <c r="D135">
        <f t="shared" si="2"/>
        <v>24.600022321428565</v>
      </c>
    </row>
    <row r="136" spans="1:4" ht="15.6" x14ac:dyDescent="0.3">
      <c r="A136" s="200">
        <v>38777</v>
      </c>
      <c r="B136" s="197">
        <v>31</v>
      </c>
      <c r="C136" s="199">
        <v>24.499999999999996</v>
      </c>
      <c r="D136">
        <f t="shared" si="2"/>
        <v>24.055443548387093</v>
      </c>
    </row>
    <row r="137" spans="1:4" ht="15.6" x14ac:dyDescent="0.3">
      <c r="A137" s="200">
        <v>38808</v>
      </c>
      <c r="B137" s="197">
        <v>30</v>
      </c>
      <c r="C137" s="199">
        <v>19</v>
      </c>
      <c r="D137">
        <f t="shared" si="2"/>
        <v>19.277083333333334</v>
      </c>
    </row>
    <row r="138" spans="1:4" ht="15.6" x14ac:dyDescent="0.3">
      <c r="A138" s="200">
        <v>38838</v>
      </c>
      <c r="B138" s="197">
        <v>31</v>
      </c>
      <c r="C138" s="199">
        <v>18.130000000000003</v>
      </c>
      <c r="D138">
        <f t="shared" si="2"/>
        <v>17.801028225806455</v>
      </c>
    </row>
    <row r="139" spans="1:4" ht="15.6" x14ac:dyDescent="0.3">
      <c r="A139" s="200">
        <v>38869</v>
      </c>
      <c r="B139" s="197">
        <v>30</v>
      </c>
      <c r="C139" s="199">
        <v>15.629999999999999</v>
      </c>
      <c r="D139">
        <f t="shared" si="2"/>
        <v>15.8579375</v>
      </c>
    </row>
    <row r="140" spans="1:4" ht="15.6" x14ac:dyDescent="0.3">
      <c r="A140" s="200">
        <v>38899</v>
      </c>
      <c r="B140" s="197">
        <v>31</v>
      </c>
      <c r="C140" s="199">
        <v>15.999999999999998</v>
      </c>
      <c r="D140">
        <f t="shared" si="2"/>
        <v>15.709677419354836</v>
      </c>
    </row>
    <row r="141" spans="1:4" ht="15.6" x14ac:dyDescent="0.3">
      <c r="A141" s="200">
        <v>38930</v>
      </c>
      <c r="B141" s="197">
        <v>31</v>
      </c>
      <c r="C141" s="199">
        <v>15.94</v>
      </c>
      <c r="D141">
        <f t="shared" si="2"/>
        <v>15.650766129032258</v>
      </c>
    </row>
    <row r="142" spans="1:4" ht="15.6" x14ac:dyDescent="0.3">
      <c r="A142" s="200">
        <v>38961</v>
      </c>
      <c r="B142" s="197">
        <v>30</v>
      </c>
      <c r="C142" s="199">
        <v>15.86</v>
      </c>
      <c r="D142">
        <f t="shared" si="2"/>
        <v>16.091291666666667</v>
      </c>
    </row>
    <row r="143" spans="1:4" ht="15.6" x14ac:dyDescent="0.3">
      <c r="A143" s="200">
        <v>38991</v>
      </c>
      <c r="B143" s="197">
        <v>31</v>
      </c>
      <c r="C143" s="199">
        <v>17.649999999999999</v>
      </c>
      <c r="D143">
        <f t="shared" si="2"/>
        <v>17.329737903225805</v>
      </c>
    </row>
    <row r="144" spans="1:4" ht="15.6" x14ac:dyDescent="0.3">
      <c r="A144" s="200">
        <v>39022</v>
      </c>
      <c r="B144" s="197">
        <v>30</v>
      </c>
      <c r="C144" s="199">
        <v>21.419999999999998</v>
      </c>
      <c r="D144">
        <f t="shared" si="2"/>
        <v>21.732374999999998</v>
      </c>
    </row>
    <row r="145" spans="1:4" ht="15.6" x14ac:dyDescent="0.3">
      <c r="A145" s="200">
        <v>39052</v>
      </c>
      <c r="B145" s="197">
        <v>31</v>
      </c>
      <c r="C145" s="199">
        <v>22.5</v>
      </c>
      <c r="D145">
        <f t="shared" si="2"/>
        <v>22.09173387096774</v>
      </c>
    </row>
    <row r="146" spans="1:4" ht="15.6" x14ac:dyDescent="0.3">
      <c r="A146" s="200">
        <v>39083</v>
      </c>
      <c r="B146" s="197">
        <v>31</v>
      </c>
      <c r="C146" s="199">
        <v>22.99</v>
      </c>
      <c r="D146">
        <f t="shared" si="2"/>
        <v>22.572842741935485</v>
      </c>
    </row>
    <row r="147" spans="1:4" ht="15.6" x14ac:dyDescent="0.3">
      <c r="A147" s="200">
        <v>39114</v>
      </c>
      <c r="B147" s="197">
        <v>28</v>
      </c>
      <c r="C147" s="199">
        <v>20.38</v>
      </c>
      <c r="D147">
        <f t="shared" si="2"/>
        <v>22.154151785714287</v>
      </c>
    </row>
    <row r="148" spans="1:4" ht="15.6" x14ac:dyDescent="0.3">
      <c r="A148" s="200">
        <v>39142</v>
      </c>
      <c r="B148" s="197">
        <v>31</v>
      </c>
      <c r="C148" s="199">
        <v>21.669999999999998</v>
      </c>
      <c r="D148">
        <f t="shared" si="2"/>
        <v>21.27679435483871</v>
      </c>
    </row>
    <row r="149" spans="1:4" ht="15.6" x14ac:dyDescent="0.3">
      <c r="A149" s="200">
        <v>39173</v>
      </c>
      <c r="B149" s="197">
        <v>30</v>
      </c>
      <c r="C149" s="199">
        <v>17.34</v>
      </c>
      <c r="D149">
        <f t="shared" si="2"/>
        <v>17.592874999999999</v>
      </c>
    </row>
    <row r="150" spans="1:4" ht="15.6" x14ac:dyDescent="0.3">
      <c r="A150" s="200">
        <v>39203</v>
      </c>
      <c r="B150" s="197">
        <v>31</v>
      </c>
      <c r="C150" s="199">
        <v>17.95</v>
      </c>
      <c r="D150">
        <f t="shared" si="2"/>
        <v>17.62429435483871</v>
      </c>
    </row>
    <row r="151" spans="1:4" ht="15.6" x14ac:dyDescent="0.3">
      <c r="A151" s="200">
        <v>39234</v>
      </c>
      <c r="B151" s="197">
        <v>30</v>
      </c>
      <c r="C151" s="199">
        <v>15.819999999999999</v>
      </c>
      <c r="D151">
        <f t="shared" si="2"/>
        <v>16.050708333333333</v>
      </c>
    </row>
    <row r="152" spans="1:4" ht="15.6" x14ac:dyDescent="0.3">
      <c r="A152" s="200">
        <v>39264</v>
      </c>
      <c r="B152" s="197">
        <v>31</v>
      </c>
      <c r="C152" s="199">
        <v>16.119999999999997</v>
      </c>
      <c r="D152">
        <f t="shared" si="2"/>
        <v>15.827499999999997</v>
      </c>
    </row>
    <row r="153" spans="1:4" ht="15.6" x14ac:dyDescent="0.3">
      <c r="A153" s="200">
        <v>39295</v>
      </c>
      <c r="B153" s="197">
        <v>31</v>
      </c>
      <c r="C153" s="199">
        <v>16.159999999999997</v>
      </c>
      <c r="D153">
        <f t="shared" si="2"/>
        <v>15.866774193548384</v>
      </c>
    </row>
    <row r="154" spans="1:4" ht="15.6" x14ac:dyDescent="0.3">
      <c r="A154" s="200">
        <v>39326</v>
      </c>
      <c r="B154" s="197">
        <v>30</v>
      </c>
      <c r="C154" s="199">
        <v>16.47</v>
      </c>
      <c r="D154">
        <f t="shared" si="2"/>
        <v>16.7101875</v>
      </c>
    </row>
    <row r="155" spans="1:4" ht="15.6" x14ac:dyDescent="0.3">
      <c r="A155" s="200">
        <v>39356</v>
      </c>
      <c r="B155" s="197">
        <v>31</v>
      </c>
      <c r="C155" s="199">
        <v>18.82</v>
      </c>
      <c r="D155">
        <f t="shared" si="2"/>
        <v>18.478508064516131</v>
      </c>
    </row>
    <row r="156" spans="1:4" ht="15.6" x14ac:dyDescent="0.3">
      <c r="A156" s="200">
        <v>39387</v>
      </c>
      <c r="B156" s="197">
        <v>30</v>
      </c>
      <c r="C156" s="199">
        <v>20.75</v>
      </c>
      <c r="D156">
        <f t="shared" si="2"/>
        <v>21.052604166666665</v>
      </c>
    </row>
    <row r="157" spans="1:4" ht="15.6" x14ac:dyDescent="0.3">
      <c r="A157" s="200">
        <v>39417</v>
      </c>
      <c r="B157" s="197">
        <v>31</v>
      </c>
      <c r="C157" s="199">
        <v>22.99</v>
      </c>
      <c r="D157">
        <f t="shared" si="2"/>
        <v>22.572842741935485</v>
      </c>
    </row>
    <row r="158" spans="1:4" ht="15.6" x14ac:dyDescent="0.3">
      <c r="A158" s="200">
        <v>39448</v>
      </c>
      <c r="B158" s="197">
        <v>31</v>
      </c>
      <c r="C158" s="199">
        <v>22.599999999999994</v>
      </c>
      <c r="D158">
        <f t="shared" si="2"/>
        <v>22.189919354838704</v>
      </c>
    </row>
    <row r="159" spans="1:4" ht="15.6" x14ac:dyDescent="0.3">
      <c r="A159" s="200">
        <v>39479</v>
      </c>
      <c r="B159" s="197">
        <v>28</v>
      </c>
      <c r="C159" s="199">
        <v>21.369999999999997</v>
      </c>
      <c r="D159">
        <f t="shared" si="2"/>
        <v>23.230334821428567</v>
      </c>
    </row>
    <row r="160" spans="1:4" ht="15.6" x14ac:dyDescent="0.3">
      <c r="A160" s="200">
        <v>39508</v>
      </c>
      <c r="B160" s="197">
        <v>31</v>
      </c>
      <c r="C160" s="199">
        <v>21.89</v>
      </c>
      <c r="D160">
        <f t="shared" si="2"/>
        <v>21.492802419354838</v>
      </c>
    </row>
    <row r="161" spans="1:4" ht="15.6" x14ac:dyDescent="0.3">
      <c r="A161" s="200">
        <v>39539</v>
      </c>
      <c r="B161" s="197">
        <v>30</v>
      </c>
      <c r="C161" s="199">
        <v>20.169999999999998</v>
      </c>
      <c r="D161">
        <f t="shared" si="2"/>
        <v>20.464145833333333</v>
      </c>
    </row>
    <row r="162" spans="1:4" ht="15.6" x14ac:dyDescent="0.3">
      <c r="A162" s="200">
        <v>39569</v>
      </c>
      <c r="B162" s="197">
        <v>31</v>
      </c>
      <c r="C162" s="199">
        <v>16.27</v>
      </c>
      <c r="D162">
        <f t="shared" si="2"/>
        <v>15.974778225806453</v>
      </c>
    </row>
    <row r="163" spans="1:4" ht="15.6" x14ac:dyDescent="0.3">
      <c r="A163" s="200">
        <v>39600</v>
      </c>
      <c r="B163" s="197">
        <v>30</v>
      </c>
      <c r="C163" s="199">
        <v>15.5</v>
      </c>
      <c r="D163">
        <f t="shared" si="2"/>
        <v>15.726041666666667</v>
      </c>
    </row>
    <row r="164" spans="1:4" ht="15.6" x14ac:dyDescent="0.3">
      <c r="A164" s="200">
        <v>39630</v>
      </c>
      <c r="B164" s="197">
        <v>31</v>
      </c>
      <c r="C164" s="199">
        <v>15.280000000000001</v>
      </c>
      <c r="D164">
        <f t="shared" si="2"/>
        <v>15.002741935483872</v>
      </c>
    </row>
    <row r="165" spans="1:4" ht="15.6" x14ac:dyDescent="0.3">
      <c r="A165" s="200">
        <v>39661</v>
      </c>
      <c r="B165" s="197">
        <v>31</v>
      </c>
      <c r="C165" s="199">
        <v>15.25</v>
      </c>
      <c r="D165">
        <f t="shared" si="2"/>
        <v>14.97328629032258</v>
      </c>
    </row>
    <row r="166" spans="1:4" ht="15.6" x14ac:dyDescent="0.3">
      <c r="A166" s="200">
        <v>39692</v>
      </c>
      <c r="B166" s="197">
        <v>30</v>
      </c>
      <c r="C166" s="199">
        <v>16.580000000000002</v>
      </c>
      <c r="D166">
        <f t="shared" si="2"/>
        <v>16.821791666666666</v>
      </c>
    </row>
    <row r="167" spans="1:4" ht="15.6" x14ac:dyDescent="0.3">
      <c r="A167" s="200">
        <v>39722</v>
      </c>
      <c r="B167" s="197">
        <v>31</v>
      </c>
      <c r="C167" s="199">
        <v>18.770000000000003</v>
      </c>
      <c r="D167">
        <f t="shared" si="2"/>
        <v>18.429415322580649</v>
      </c>
    </row>
    <row r="168" spans="1:4" ht="15.6" x14ac:dyDescent="0.3">
      <c r="A168" s="200">
        <v>39753</v>
      </c>
      <c r="B168" s="197">
        <v>30</v>
      </c>
      <c r="C168" s="199">
        <v>19.700000000000003</v>
      </c>
      <c r="D168">
        <f t="shared" si="2"/>
        <v>19.987291666666671</v>
      </c>
    </row>
    <row r="169" spans="1:4" ht="15.6" x14ac:dyDescent="0.3">
      <c r="A169" s="200">
        <v>39783</v>
      </c>
      <c r="B169" s="197">
        <v>31</v>
      </c>
      <c r="C169" s="199">
        <v>22.25</v>
      </c>
      <c r="D169">
        <f t="shared" si="2"/>
        <v>21.846270161290324</v>
      </c>
    </row>
    <row r="170" spans="1:4" ht="15.6" x14ac:dyDescent="0.3">
      <c r="A170" s="200">
        <v>39814</v>
      </c>
      <c r="B170" s="197">
        <v>31</v>
      </c>
      <c r="C170" s="199">
        <v>22.630000000000003</v>
      </c>
      <c r="D170">
        <f t="shared" si="2"/>
        <v>22.219374999999999</v>
      </c>
    </row>
    <row r="171" spans="1:4" ht="15.6" x14ac:dyDescent="0.3">
      <c r="A171" s="200">
        <v>39845</v>
      </c>
      <c r="B171" s="197">
        <v>28</v>
      </c>
      <c r="C171" s="199">
        <v>20.62</v>
      </c>
      <c r="D171">
        <f t="shared" si="2"/>
        <v>22.415044642857143</v>
      </c>
    </row>
    <row r="172" spans="1:4" ht="15.6" x14ac:dyDescent="0.3">
      <c r="A172" s="200">
        <v>39873</v>
      </c>
      <c r="B172" s="197">
        <v>31</v>
      </c>
      <c r="C172" s="199">
        <v>19.830000000000002</v>
      </c>
      <c r="D172">
        <f t="shared" si="2"/>
        <v>19.470181451612905</v>
      </c>
    </row>
    <row r="173" spans="1:4" ht="15.6" x14ac:dyDescent="0.3">
      <c r="A173" s="200">
        <v>39904</v>
      </c>
      <c r="B173" s="197">
        <v>30</v>
      </c>
      <c r="C173" s="199">
        <v>16.98</v>
      </c>
      <c r="D173">
        <f t="shared" si="2"/>
        <v>17.227625</v>
      </c>
    </row>
    <row r="174" spans="1:4" ht="15.6" x14ac:dyDescent="0.3">
      <c r="A174" s="200">
        <v>39934</v>
      </c>
      <c r="B174" s="197">
        <v>31</v>
      </c>
      <c r="C174" s="199">
        <v>15.62</v>
      </c>
      <c r="D174">
        <f t="shared" si="2"/>
        <v>15.336572580645161</v>
      </c>
    </row>
    <row r="175" spans="1:4" ht="15.6" x14ac:dyDescent="0.3">
      <c r="A175" s="200">
        <v>39965</v>
      </c>
      <c r="B175" s="197">
        <v>30</v>
      </c>
      <c r="C175" s="199">
        <v>14.530000000000001</v>
      </c>
      <c r="D175">
        <f t="shared" si="2"/>
        <v>14.741895833333334</v>
      </c>
    </row>
    <row r="176" spans="1:4" ht="15.6" x14ac:dyDescent="0.3">
      <c r="A176" s="200">
        <v>39995</v>
      </c>
      <c r="B176" s="197">
        <v>31</v>
      </c>
      <c r="C176" s="199">
        <v>14.49</v>
      </c>
      <c r="D176">
        <f t="shared" si="2"/>
        <v>14.227076612903225</v>
      </c>
    </row>
    <row r="177" spans="1:4" ht="15.6" x14ac:dyDescent="0.3">
      <c r="A177" s="200">
        <v>40026</v>
      </c>
      <c r="B177" s="197">
        <v>31</v>
      </c>
      <c r="C177" s="199">
        <v>14.66</v>
      </c>
      <c r="D177">
        <f t="shared" si="2"/>
        <v>14.39399193548387</v>
      </c>
    </row>
    <row r="178" spans="1:4" ht="15.6" x14ac:dyDescent="0.3">
      <c r="A178" s="200">
        <v>40057</v>
      </c>
      <c r="B178" s="197">
        <v>30</v>
      </c>
      <c r="C178" s="199">
        <v>14.86</v>
      </c>
      <c r="D178">
        <f t="shared" si="2"/>
        <v>15.076708333333332</v>
      </c>
    </row>
    <row r="179" spans="1:4" ht="15.6" x14ac:dyDescent="0.3">
      <c r="A179" s="200">
        <v>40087</v>
      </c>
      <c r="B179" s="197">
        <v>31</v>
      </c>
      <c r="C179" s="199">
        <v>17.090000000000003</v>
      </c>
      <c r="D179">
        <f t="shared" si="2"/>
        <v>16.779899193548392</v>
      </c>
    </row>
    <row r="180" spans="1:4" ht="15.6" x14ac:dyDescent="0.3">
      <c r="A180" s="200">
        <v>40118</v>
      </c>
      <c r="B180" s="197">
        <v>30</v>
      </c>
      <c r="C180" s="199">
        <v>18.57</v>
      </c>
      <c r="D180">
        <f t="shared" si="2"/>
        <v>18.840812500000002</v>
      </c>
    </row>
    <row r="181" spans="1:4" ht="15.6" x14ac:dyDescent="0.3">
      <c r="A181" s="200">
        <v>40148</v>
      </c>
      <c r="B181" s="197">
        <v>31</v>
      </c>
      <c r="C181" s="199">
        <v>21.84</v>
      </c>
      <c r="D181">
        <f t="shared" si="2"/>
        <v>21.443709677419356</v>
      </c>
    </row>
    <row r="182" spans="1:4" ht="15.6" x14ac:dyDescent="0.3">
      <c r="A182" s="200">
        <v>40179</v>
      </c>
      <c r="B182" s="197">
        <v>31</v>
      </c>
      <c r="C182" s="199">
        <v>23.330000000000002</v>
      </c>
      <c r="D182">
        <f t="shared" si="2"/>
        <v>22.906673387096777</v>
      </c>
    </row>
    <row r="183" spans="1:4" ht="15.6" x14ac:dyDescent="0.3">
      <c r="A183" s="200">
        <v>40210</v>
      </c>
      <c r="B183" s="197">
        <v>28</v>
      </c>
      <c r="C183" s="199">
        <v>21.290000000000003</v>
      </c>
      <c r="D183">
        <f t="shared" si="2"/>
        <v>23.143370535714286</v>
      </c>
    </row>
    <row r="184" spans="1:4" ht="15.6" x14ac:dyDescent="0.3">
      <c r="A184" s="200">
        <v>40238</v>
      </c>
      <c r="B184" s="197">
        <v>31</v>
      </c>
      <c r="C184" s="199">
        <v>20.46</v>
      </c>
      <c r="D184">
        <f t="shared" si="2"/>
        <v>20.088750000000001</v>
      </c>
    </row>
    <row r="185" spans="1:4" ht="15.6" x14ac:dyDescent="0.3">
      <c r="A185" s="200">
        <v>40269</v>
      </c>
      <c r="B185" s="197">
        <v>30</v>
      </c>
      <c r="C185" s="199">
        <v>17.13</v>
      </c>
      <c r="D185">
        <f t="shared" si="2"/>
        <v>17.3798125</v>
      </c>
    </row>
    <row r="186" spans="1:4" ht="15.6" x14ac:dyDescent="0.3">
      <c r="A186" s="200">
        <v>40299</v>
      </c>
      <c r="B186" s="197">
        <v>31</v>
      </c>
      <c r="C186" s="199">
        <v>16.339999999999996</v>
      </c>
      <c r="D186">
        <f t="shared" si="2"/>
        <v>16.043508064516125</v>
      </c>
    </row>
    <row r="187" spans="1:4" ht="15.6" x14ac:dyDescent="0.3">
      <c r="A187" s="200">
        <v>40330</v>
      </c>
      <c r="B187" s="197">
        <v>30</v>
      </c>
      <c r="C187" s="199">
        <v>14.270000000000001</v>
      </c>
      <c r="D187">
        <f t="shared" si="2"/>
        <v>14.478104166666668</v>
      </c>
    </row>
    <row r="188" spans="1:4" ht="15.6" x14ac:dyDescent="0.3">
      <c r="A188" s="200">
        <v>40360</v>
      </c>
      <c r="B188" s="197">
        <v>31</v>
      </c>
      <c r="C188" s="199">
        <v>14.32</v>
      </c>
      <c r="D188">
        <f t="shared" si="2"/>
        <v>14.060161290322581</v>
      </c>
    </row>
    <row r="189" spans="1:4" ht="15.6" x14ac:dyDescent="0.3">
      <c r="A189" s="200">
        <v>40391</v>
      </c>
      <c r="B189" s="197">
        <v>31</v>
      </c>
      <c r="C189" s="199">
        <v>14.51</v>
      </c>
      <c r="D189">
        <f t="shared" si="2"/>
        <v>14.246713709677421</v>
      </c>
    </row>
    <row r="190" spans="1:4" ht="15.6" x14ac:dyDescent="0.3">
      <c r="A190" s="200">
        <v>40422</v>
      </c>
      <c r="B190" s="197">
        <v>30</v>
      </c>
      <c r="C190" s="199">
        <v>15.099999999999998</v>
      </c>
      <c r="D190">
        <f t="shared" si="2"/>
        <v>15.320208333333332</v>
      </c>
    </row>
    <row r="191" spans="1:4" ht="15.6" x14ac:dyDescent="0.3">
      <c r="A191" s="200">
        <v>40452</v>
      </c>
      <c r="B191" s="197">
        <v>31</v>
      </c>
      <c r="C191" s="199">
        <v>17.589999999999996</v>
      </c>
      <c r="D191">
        <f t="shared" si="2"/>
        <v>17.270826612903221</v>
      </c>
    </row>
    <row r="192" spans="1:4" ht="15.6" x14ac:dyDescent="0.3">
      <c r="A192" s="200">
        <v>40483</v>
      </c>
      <c r="B192" s="197">
        <v>30</v>
      </c>
      <c r="C192" s="199">
        <v>20.58</v>
      </c>
      <c r="D192">
        <f t="shared" si="2"/>
        <v>20.880125</v>
      </c>
    </row>
    <row r="193" spans="1:4" ht="15.6" x14ac:dyDescent="0.3">
      <c r="A193" s="200">
        <v>40513</v>
      </c>
      <c r="B193" s="197">
        <v>31</v>
      </c>
      <c r="C193" s="199">
        <v>24.410000000000004</v>
      </c>
      <c r="D193">
        <f t="shared" si="2"/>
        <v>23.967076612903227</v>
      </c>
    </row>
    <row r="194" spans="1:4" ht="15.6" x14ac:dyDescent="0.3">
      <c r="A194" s="200">
        <v>40544</v>
      </c>
      <c r="B194" s="197">
        <v>31</v>
      </c>
      <c r="C194" s="199">
        <v>21.929999999999996</v>
      </c>
      <c r="D194">
        <f t="shared" si="2"/>
        <v>21.532076612903222</v>
      </c>
    </row>
    <row r="195" spans="1:4" ht="15.6" x14ac:dyDescent="0.3">
      <c r="A195" s="200">
        <v>40575</v>
      </c>
      <c r="B195" s="197">
        <v>28</v>
      </c>
      <c r="C195" s="199">
        <v>19.359999999999996</v>
      </c>
      <c r="D195">
        <f t="shared" ref="D195:D258" si="3">C195*365.25/(12*B195)</f>
        <v>21.045357142857139</v>
      </c>
    </row>
    <row r="196" spans="1:4" ht="15.6" x14ac:dyDescent="0.3">
      <c r="A196" s="200">
        <v>40603</v>
      </c>
      <c r="B196" s="197">
        <v>31</v>
      </c>
      <c r="C196" s="199">
        <v>19.66</v>
      </c>
      <c r="D196">
        <f t="shared" si="3"/>
        <v>19.303266129032256</v>
      </c>
    </row>
    <row r="197" spans="1:4" ht="15.6" x14ac:dyDescent="0.3">
      <c r="A197" s="200">
        <v>40634</v>
      </c>
      <c r="B197" s="197">
        <v>30</v>
      </c>
      <c r="C197" s="199">
        <v>15.700000000000001</v>
      </c>
      <c r="D197">
        <f t="shared" si="3"/>
        <v>15.928958333333334</v>
      </c>
    </row>
    <row r="198" spans="1:4" ht="15.6" x14ac:dyDescent="0.3">
      <c r="A198" s="200">
        <v>40664</v>
      </c>
      <c r="B198" s="197">
        <v>31</v>
      </c>
      <c r="C198" s="199">
        <v>14.889999999999999</v>
      </c>
      <c r="D198">
        <f t="shared" si="3"/>
        <v>14.619818548387094</v>
      </c>
    </row>
    <row r="199" spans="1:4" ht="15.6" x14ac:dyDescent="0.3">
      <c r="A199" s="200">
        <v>40695</v>
      </c>
      <c r="B199" s="197">
        <v>30</v>
      </c>
      <c r="C199" s="199">
        <v>14.69</v>
      </c>
      <c r="D199">
        <f t="shared" si="3"/>
        <v>14.904229166666667</v>
      </c>
    </row>
    <row r="200" spans="1:4" ht="15.6" x14ac:dyDescent="0.3">
      <c r="A200" s="200">
        <v>40725</v>
      </c>
      <c r="B200" s="197">
        <v>31</v>
      </c>
      <c r="C200" s="199">
        <v>14.149999999999999</v>
      </c>
      <c r="D200">
        <f t="shared" si="3"/>
        <v>13.893245967741935</v>
      </c>
    </row>
    <row r="201" spans="1:4" ht="15.6" x14ac:dyDescent="0.3">
      <c r="A201" s="200">
        <v>40756</v>
      </c>
      <c r="B201" s="197">
        <v>31</v>
      </c>
      <c r="C201" s="199">
        <v>14.04</v>
      </c>
      <c r="D201">
        <f t="shared" si="3"/>
        <v>13.785241935483871</v>
      </c>
    </row>
    <row r="202" spans="1:4" ht="15.6" x14ac:dyDescent="0.3">
      <c r="A202" s="200">
        <v>40787</v>
      </c>
      <c r="B202" s="197">
        <v>30</v>
      </c>
      <c r="C202" s="199">
        <v>14.639999999999999</v>
      </c>
      <c r="D202">
        <f t="shared" si="3"/>
        <v>14.853499999999999</v>
      </c>
    </row>
    <row r="203" spans="1:4" ht="15.6" x14ac:dyDescent="0.3">
      <c r="A203" s="200">
        <v>40817</v>
      </c>
      <c r="B203" s="197">
        <v>31</v>
      </c>
      <c r="C203" s="199">
        <v>16.64</v>
      </c>
      <c r="D203">
        <f t="shared" si="3"/>
        <v>16.338064516129034</v>
      </c>
    </row>
    <row r="204" spans="1:4" ht="15.6" x14ac:dyDescent="0.3">
      <c r="A204" s="200">
        <v>40848</v>
      </c>
      <c r="B204" s="197">
        <v>30</v>
      </c>
      <c r="C204" s="199">
        <v>18.059999999999999</v>
      </c>
      <c r="D204">
        <f t="shared" si="3"/>
        <v>18.323374999999999</v>
      </c>
    </row>
    <row r="205" spans="1:4" ht="15.6" x14ac:dyDescent="0.3">
      <c r="A205" s="200">
        <v>40878</v>
      </c>
      <c r="B205" s="197">
        <v>31</v>
      </c>
      <c r="C205" s="199">
        <v>19.87</v>
      </c>
      <c r="D205">
        <f t="shared" si="3"/>
        <v>19.509455645161289</v>
      </c>
    </row>
    <row r="206" spans="1:4" ht="15.6" x14ac:dyDescent="0.3">
      <c r="A206" s="200">
        <v>40909</v>
      </c>
      <c r="B206" s="197">
        <v>31</v>
      </c>
      <c r="C206" s="199">
        <v>20.25</v>
      </c>
      <c r="D206">
        <f t="shared" si="3"/>
        <v>19.882560483870968</v>
      </c>
    </row>
    <row r="207" spans="1:4" ht="15.6" x14ac:dyDescent="0.3">
      <c r="A207" s="200">
        <v>40940</v>
      </c>
      <c r="B207" s="197">
        <v>28</v>
      </c>
      <c r="C207" s="199">
        <v>20.440000000000001</v>
      </c>
      <c r="D207">
        <f t="shared" si="3"/>
        <v>22.219374999999999</v>
      </c>
    </row>
    <row r="208" spans="1:4" ht="15.6" x14ac:dyDescent="0.3">
      <c r="A208" s="200">
        <v>40969</v>
      </c>
      <c r="B208" s="197">
        <v>31</v>
      </c>
      <c r="C208" s="199">
        <v>18.400000000000002</v>
      </c>
      <c r="D208">
        <f t="shared" si="3"/>
        <v>18.066129032258065</v>
      </c>
    </row>
    <row r="209" spans="1:4" ht="15.6" x14ac:dyDescent="0.3">
      <c r="A209" s="200">
        <v>41000</v>
      </c>
      <c r="B209" s="197">
        <v>30</v>
      </c>
      <c r="C209" s="199">
        <v>17.34</v>
      </c>
      <c r="D209">
        <f t="shared" si="3"/>
        <v>17.592874999999999</v>
      </c>
    </row>
    <row r="210" spans="1:4" ht="15.6" x14ac:dyDescent="0.3">
      <c r="A210" s="200">
        <v>41030</v>
      </c>
      <c r="B210" s="197">
        <v>31</v>
      </c>
      <c r="C210" s="199">
        <v>16.100000000000001</v>
      </c>
      <c r="D210">
        <f t="shared" si="3"/>
        <v>15.807862903225807</v>
      </c>
    </row>
    <row r="211" spans="1:4" ht="15.6" x14ac:dyDescent="0.3">
      <c r="A211" s="200">
        <v>41061</v>
      </c>
      <c r="B211" s="197">
        <v>30</v>
      </c>
      <c r="C211" s="199">
        <v>14.530000000000003</v>
      </c>
      <c r="D211">
        <f t="shared" si="3"/>
        <v>14.741895833333338</v>
      </c>
    </row>
    <row r="212" spans="1:4" ht="15.6" x14ac:dyDescent="0.3">
      <c r="A212" s="200">
        <v>41091</v>
      </c>
      <c r="B212" s="197">
        <v>31</v>
      </c>
      <c r="C212" s="199">
        <v>14.13</v>
      </c>
      <c r="D212">
        <f t="shared" si="3"/>
        <v>13.873608870967741</v>
      </c>
    </row>
    <row r="213" spans="1:4" ht="15.6" x14ac:dyDescent="0.3">
      <c r="A213" s="200">
        <v>41122</v>
      </c>
      <c r="B213" s="197">
        <v>31</v>
      </c>
      <c r="C213" s="199">
        <v>14.1</v>
      </c>
      <c r="D213">
        <f t="shared" si="3"/>
        <v>13.844153225806451</v>
      </c>
    </row>
    <row r="214" spans="1:4" ht="15.6" x14ac:dyDescent="0.3">
      <c r="A214" s="200">
        <v>41153</v>
      </c>
      <c r="B214" s="197">
        <v>30</v>
      </c>
      <c r="C214" s="199">
        <v>14.87</v>
      </c>
      <c r="D214">
        <f t="shared" si="3"/>
        <v>15.086854166666667</v>
      </c>
    </row>
    <row r="215" spans="1:4" ht="15.6" x14ac:dyDescent="0.3">
      <c r="A215" s="200">
        <v>41183</v>
      </c>
      <c r="B215" s="197">
        <v>31</v>
      </c>
      <c r="C215" s="199">
        <v>17.799999999999997</v>
      </c>
      <c r="D215">
        <f t="shared" si="3"/>
        <v>17.477016129032254</v>
      </c>
    </row>
    <row r="216" spans="1:4" ht="15.6" x14ac:dyDescent="0.3">
      <c r="A216" s="200">
        <v>41214</v>
      </c>
      <c r="B216" s="197">
        <v>30</v>
      </c>
      <c r="C216" s="199">
        <v>18.599999999999998</v>
      </c>
      <c r="D216">
        <f t="shared" si="3"/>
        <v>18.87125</v>
      </c>
    </row>
    <row r="217" spans="1:4" ht="15.6" x14ac:dyDescent="0.3">
      <c r="A217" s="200">
        <v>41244</v>
      </c>
      <c r="B217" s="197">
        <v>31</v>
      </c>
      <c r="C217" s="199">
        <v>21.22</v>
      </c>
      <c r="D217">
        <f t="shared" si="3"/>
        <v>20.834959677419352</v>
      </c>
    </row>
    <row r="218" spans="1:4" ht="15.6" x14ac:dyDescent="0.3">
      <c r="A218" s="200">
        <v>41275</v>
      </c>
      <c r="B218" s="197">
        <v>31</v>
      </c>
      <c r="C218" s="199">
        <v>20.880000000000003</v>
      </c>
      <c r="D218">
        <f t="shared" si="3"/>
        <v>20.501129032258067</v>
      </c>
    </row>
    <row r="219" spans="1:4" ht="15.6" x14ac:dyDescent="0.3">
      <c r="A219" s="200">
        <v>41306</v>
      </c>
      <c r="B219" s="197">
        <v>28</v>
      </c>
      <c r="C219" s="199">
        <v>19.829999999999998</v>
      </c>
      <c r="D219">
        <f t="shared" si="3"/>
        <v>21.556272321428569</v>
      </c>
    </row>
    <row r="220" spans="1:4" ht="15.6" x14ac:dyDescent="0.3">
      <c r="A220" s="200">
        <v>41334</v>
      </c>
      <c r="B220" s="197">
        <v>31</v>
      </c>
      <c r="C220" s="199">
        <v>20.880000000000006</v>
      </c>
      <c r="D220">
        <f t="shared" si="3"/>
        <v>20.501129032258071</v>
      </c>
    </row>
    <row r="221" spans="1:4" ht="15.6" x14ac:dyDescent="0.3">
      <c r="A221" s="200">
        <v>41365</v>
      </c>
      <c r="B221" s="197">
        <v>30</v>
      </c>
      <c r="C221" s="199">
        <v>17.850000000000001</v>
      </c>
      <c r="D221">
        <f t="shared" si="3"/>
        <v>18.110312500000003</v>
      </c>
    </row>
    <row r="222" spans="1:4" ht="15.6" x14ac:dyDescent="0.3">
      <c r="A222" s="200">
        <v>41395</v>
      </c>
      <c r="B222" s="197">
        <v>31</v>
      </c>
      <c r="C222" s="199">
        <v>15.809999999999999</v>
      </c>
      <c r="D222">
        <f t="shared" si="3"/>
        <v>15.523125</v>
      </c>
    </row>
    <row r="223" spans="1:4" ht="15.6" x14ac:dyDescent="0.3">
      <c r="A223" s="200">
        <v>41426</v>
      </c>
      <c r="B223" s="197">
        <v>30</v>
      </c>
      <c r="C223" s="199">
        <v>13.969999999999999</v>
      </c>
      <c r="D223">
        <f t="shared" si="3"/>
        <v>14.173729166666666</v>
      </c>
    </row>
    <row r="224" spans="1:4" ht="15.6" x14ac:dyDescent="0.3">
      <c r="A224" s="200">
        <v>41456</v>
      </c>
      <c r="B224" s="197">
        <v>31</v>
      </c>
      <c r="C224" s="199">
        <v>13.620000000000003</v>
      </c>
      <c r="D224">
        <f t="shared" si="3"/>
        <v>13.372862903225808</v>
      </c>
    </row>
    <row r="225" spans="1:4" ht="15.6" x14ac:dyDescent="0.3">
      <c r="A225" s="200">
        <v>41487</v>
      </c>
      <c r="B225" s="197">
        <v>31</v>
      </c>
      <c r="C225" s="199">
        <v>13.930000000000001</v>
      </c>
      <c r="D225">
        <f t="shared" si="3"/>
        <v>13.677237903225809</v>
      </c>
    </row>
    <row r="226" spans="1:4" ht="15.6" x14ac:dyDescent="0.3">
      <c r="A226" s="200">
        <v>41518</v>
      </c>
      <c r="B226" s="197">
        <v>30</v>
      </c>
      <c r="C226" s="199">
        <v>14.87</v>
      </c>
      <c r="D226">
        <f t="shared" si="3"/>
        <v>15.086854166666667</v>
      </c>
    </row>
    <row r="227" spans="1:4" ht="15.6" x14ac:dyDescent="0.3">
      <c r="A227" s="200">
        <v>41548</v>
      </c>
      <c r="B227" s="197">
        <v>31</v>
      </c>
      <c r="C227" s="199">
        <v>16.350000000000005</v>
      </c>
      <c r="D227">
        <f t="shared" si="3"/>
        <v>16.053326612903231</v>
      </c>
    </row>
    <row r="228" spans="1:4" ht="15.6" x14ac:dyDescent="0.3">
      <c r="A228" s="200">
        <v>41579</v>
      </c>
      <c r="B228" s="197">
        <v>30</v>
      </c>
      <c r="C228" s="199">
        <v>18.97</v>
      </c>
      <c r="D228">
        <f t="shared" si="3"/>
        <v>19.246645833333332</v>
      </c>
    </row>
    <row r="229" spans="1:4" ht="15.6" x14ac:dyDescent="0.3">
      <c r="A229" s="200">
        <v>41609</v>
      </c>
      <c r="B229" s="197">
        <v>31</v>
      </c>
      <c r="C229" s="199">
        <v>19.279999999999998</v>
      </c>
      <c r="D229">
        <f t="shared" si="3"/>
        <v>18.93016129032258</v>
      </c>
    </row>
    <row r="230" spans="1:4" ht="15.6" x14ac:dyDescent="0.3">
      <c r="A230" s="200">
        <v>41640</v>
      </c>
      <c r="B230" s="197">
        <v>31</v>
      </c>
      <c r="C230" s="199">
        <v>19.62</v>
      </c>
      <c r="D230">
        <f t="shared" si="3"/>
        <v>19.263991935483872</v>
      </c>
    </row>
    <row r="231" spans="1:4" ht="15.6" x14ac:dyDescent="0.3">
      <c r="A231" s="200">
        <v>41671</v>
      </c>
      <c r="B231" s="197">
        <v>28</v>
      </c>
      <c r="C231" s="199">
        <v>18.270000000000003</v>
      </c>
      <c r="D231">
        <f t="shared" si="3"/>
        <v>19.860468750000003</v>
      </c>
    </row>
    <row r="232" spans="1:4" ht="15.6" x14ac:dyDescent="0.3">
      <c r="A232" s="200">
        <v>41699</v>
      </c>
      <c r="B232" s="197">
        <v>31</v>
      </c>
      <c r="C232" s="199">
        <v>17.809999999999999</v>
      </c>
      <c r="D232">
        <f t="shared" si="3"/>
        <v>17.486834677419356</v>
      </c>
    </row>
    <row r="233" spans="1:4" ht="15.6" x14ac:dyDescent="0.3">
      <c r="A233" s="200">
        <v>41730</v>
      </c>
      <c r="B233" s="197">
        <v>30</v>
      </c>
      <c r="C233" s="199">
        <v>15.650000000000002</v>
      </c>
      <c r="D233">
        <f t="shared" si="3"/>
        <v>15.878229166666667</v>
      </c>
    </row>
    <row r="234" spans="1:4" ht="15.6" x14ac:dyDescent="0.3">
      <c r="A234" s="200">
        <v>41760</v>
      </c>
      <c r="B234" s="197">
        <v>31</v>
      </c>
      <c r="C234" s="199">
        <v>14.640000000000002</v>
      </c>
      <c r="D234">
        <f t="shared" si="3"/>
        <v>14.37435483870968</v>
      </c>
    </row>
    <row r="235" spans="1:4" ht="15.6" x14ac:dyDescent="0.3">
      <c r="A235" s="200">
        <v>41791</v>
      </c>
      <c r="B235" s="197">
        <v>30</v>
      </c>
      <c r="C235" s="199">
        <v>13.720000000000002</v>
      </c>
      <c r="D235">
        <f t="shared" si="3"/>
        <v>13.920083333333334</v>
      </c>
    </row>
    <row r="236" spans="1:4" ht="15.6" x14ac:dyDescent="0.3">
      <c r="A236" s="200">
        <v>41821</v>
      </c>
      <c r="B236" s="197">
        <v>31</v>
      </c>
      <c r="C236" s="199">
        <v>13.33</v>
      </c>
      <c r="D236">
        <f t="shared" si="3"/>
        <v>13.088125000000002</v>
      </c>
    </row>
    <row r="237" spans="1:4" ht="15.6" x14ac:dyDescent="0.3">
      <c r="A237" s="200">
        <v>41852</v>
      </c>
      <c r="B237" s="197">
        <v>31</v>
      </c>
      <c r="C237" s="199">
        <v>13.749999999999998</v>
      </c>
      <c r="D237">
        <f t="shared" si="3"/>
        <v>13.500504032258062</v>
      </c>
    </row>
    <row r="238" spans="1:4" ht="15.6" x14ac:dyDescent="0.3">
      <c r="A238" s="200">
        <v>41883</v>
      </c>
      <c r="B238" s="197">
        <v>30</v>
      </c>
      <c r="C238" s="199">
        <v>14.08</v>
      </c>
      <c r="D238">
        <f t="shared" si="3"/>
        <v>14.285333333333334</v>
      </c>
    </row>
    <row r="239" spans="1:4" ht="15.6" x14ac:dyDescent="0.3">
      <c r="A239" s="200">
        <v>41913</v>
      </c>
      <c r="B239" s="197">
        <v>31</v>
      </c>
      <c r="C239" s="199">
        <v>15.82</v>
      </c>
      <c r="D239">
        <f t="shared" si="3"/>
        <v>15.532943548387097</v>
      </c>
    </row>
    <row r="240" spans="1:4" ht="15.6" x14ac:dyDescent="0.3">
      <c r="A240" s="200">
        <v>41944</v>
      </c>
      <c r="B240" s="197">
        <v>30</v>
      </c>
      <c r="C240" s="199">
        <v>17.419999999999998</v>
      </c>
      <c r="D240">
        <f t="shared" si="3"/>
        <v>17.674041666666668</v>
      </c>
    </row>
    <row r="241" spans="1:4" ht="15.6" x14ac:dyDescent="0.3">
      <c r="A241" s="200">
        <v>41974</v>
      </c>
      <c r="B241" s="197">
        <v>31</v>
      </c>
      <c r="C241" s="199">
        <v>19.440000000000001</v>
      </c>
      <c r="D241">
        <f t="shared" si="3"/>
        <v>19.087258064516128</v>
      </c>
    </row>
    <row r="242" spans="1:4" ht="15.6" x14ac:dyDescent="0.3">
      <c r="A242" s="200">
        <v>42005</v>
      </c>
      <c r="B242" s="197">
        <v>31</v>
      </c>
      <c r="C242" s="199">
        <v>20.409999999999997</v>
      </c>
      <c r="D242">
        <f t="shared" si="3"/>
        <v>20.039657258064512</v>
      </c>
    </row>
    <row r="243" spans="1:4" ht="15.6" x14ac:dyDescent="0.3">
      <c r="A243" s="200">
        <v>42036</v>
      </c>
      <c r="B243" s="197">
        <v>28</v>
      </c>
      <c r="C243" s="199">
        <v>19.259999999999998</v>
      </c>
      <c r="D243">
        <f t="shared" si="3"/>
        <v>20.936651785714282</v>
      </c>
    </row>
    <row r="244" spans="1:4" ht="15.6" x14ac:dyDescent="0.3">
      <c r="A244" s="200">
        <v>42064</v>
      </c>
      <c r="B244" s="197">
        <v>31</v>
      </c>
      <c r="C244" s="199">
        <v>18.78</v>
      </c>
      <c r="D244">
        <f t="shared" si="3"/>
        <v>18.439233870967744</v>
      </c>
    </row>
    <row r="245" spans="1:4" ht="15.6" x14ac:dyDescent="0.3">
      <c r="A245" s="200">
        <v>42095</v>
      </c>
      <c r="B245" s="197">
        <v>30</v>
      </c>
      <c r="C245" s="199">
        <v>15.88</v>
      </c>
      <c r="D245">
        <f t="shared" si="3"/>
        <v>16.111583333333332</v>
      </c>
    </row>
    <row r="246" spans="1:4" ht="15.6" x14ac:dyDescent="0.3">
      <c r="A246" s="200">
        <v>42125</v>
      </c>
      <c r="B246" s="197">
        <v>31</v>
      </c>
      <c r="C246" s="199">
        <v>14.77</v>
      </c>
      <c r="D246">
        <f t="shared" si="3"/>
        <v>14.501995967741935</v>
      </c>
    </row>
    <row r="247" spans="1:4" ht="15.6" x14ac:dyDescent="0.3">
      <c r="A247" s="200">
        <v>42156</v>
      </c>
      <c r="B247" s="197">
        <v>30</v>
      </c>
      <c r="C247" s="199">
        <v>13.63</v>
      </c>
      <c r="D247">
        <f t="shared" si="3"/>
        <v>13.828770833333333</v>
      </c>
    </row>
    <row r="248" spans="1:4" ht="15.6" x14ac:dyDescent="0.3">
      <c r="A248" s="200">
        <v>42186</v>
      </c>
      <c r="B248" s="197">
        <v>31</v>
      </c>
      <c r="C248" s="199">
        <v>13.48</v>
      </c>
      <c r="D248">
        <f t="shared" si="3"/>
        <v>13.235403225806451</v>
      </c>
    </row>
    <row r="249" spans="1:4" ht="15.6" x14ac:dyDescent="0.3">
      <c r="A249" s="200">
        <v>42217</v>
      </c>
      <c r="B249" s="197">
        <v>31</v>
      </c>
      <c r="C249" s="199">
        <v>13.59</v>
      </c>
      <c r="D249">
        <f t="shared" si="3"/>
        <v>13.343407258064516</v>
      </c>
    </row>
    <row r="250" spans="1:4" ht="15.6" x14ac:dyDescent="0.3">
      <c r="A250" s="200">
        <v>42248</v>
      </c>
      <c r="B250" s="197">
        <v>30</v>
      </c>
      <c r="C250" s="199">
        <v>14.08</v>
      </c>
      <c r="D250">
        <f t="shared" si="3"/>
        <v>14.285333333333334</v>
      </c>
    </row>
    <row r="251" spans="1:4" ht="15.6" x14ac:dyDescent="0.3">
      <c r="A251" s="200">
        <v>42278</v>
      </c>
      <c r="B251" s="197">
        <v>31</v>
      </c>
      <c r="C251" s="199">
        <v>16.309999999999999</v>
      </c>
      <c r="D251">
        <f t="shared" si="3"/>
        <v>16.01405241935484</v>
      </c>
    </row>
    <row r="252" spans="1:4" ht="15.6" x14ac:dyDescent="0.3">
      <c r="A252" s="200">
        <v>42309</v>
      </c>
      <c r="B252" s="197">
        <v>30</v>
      </c>
      <c r="C252" s="199">
        <v>17.14</v>
      </c>
      <c r="D252">
        <f t="shared" si="3"/>
        <v>17.389958333333333</v>
      </c>
    </row>
    <row r="253" spans="1:4" ht="15.6" x14ac:dyDescent="0.3">
      <c r="A253" s="200">
        <v>42339</v>
      </c>
      <c r="B253" s="197">
        <v>31</v>
      </c>
      <c r="C253" s="199">
        <v>17.689999999999998</v>
      </c>
      <c r="D253">
        <f t="shared" si="3"/>
        <v>17.369012096774192</v>
      </c>
    </row>
    <row r="254" spans="1:4" ht="15.6" x14ac:dyDescent="0.3">
      <c r="A254" s="200">
        <v>42370</v>
      </c>
      <c r="B254" s="197">
        <v>31</v>
      </c>
      <c r="C254" s="199">
        <v>18.98</v>
      </c>
      <c r="D254">
        <f t="shared" si="3"/>
        <v>18.635604838709675</v>
      </c>
    </row>
    <row r="255" spans="1:4" ht="15.6" x14ac:dyDescent="0.3">
      <c r="A255" s="200">
        <v>42401</v>
      </c>
      <c r="B255" s="197">
        <v>28</v>
      </c>
      <c r="C255" s="199">
        <v>18.380000000000003</v>
      </c>
      <c r="D255">
        <f t="shared" si="3"/>
        <v>19.980044642857145</v>
      </c>
    </row>
    <row r="256" spans="1:4" ht="15.6" x14ac:dyDescent="0.3">
      <c r="A256" s="200">
        <v>42430</v>
      </c>
      <c r="B256" s="197">
        <v>31</v>
      </c>
      <c r="C256" s="199">
        <v>18.480000000000004</v>
      </c>
      <c r="D256">
        <f t="shared" si="3"/>
        <v>18.144677419354842</v>
      </c>
    </row>
    <row r="257" spans="1:4" ht="15.6" x14ac:dyDescent="0.3">
      <c r="A257" s="200">
        <v>42461</v>
      </c>
      <c r="B257" s="197">
        <v>30</v>
      </c>
      <c r="C257" s="199">
        <v>16.18</v>
      </c>
      <c r="D257">
        <f t="shared" si="3"/>
        <v>16.415958333333332</v>
      </c>
    </row>
    <row r="258" spans="1:4" ht="15.6" x14ac:dyDescent="0.3">
      <c r="A258" s="200">
        <v>42491</v>
      </c>
      <c r="B258" s="197">
        <v>31</v>
      </c>
      <c r="C258" s="199">
        <v>14.19</v>
      </c>
      <c r="D258">
        <f t="shared" si="3"/>
        <v>13.932520161290324</v>
      </c>
    </row>
    <row r="259" spans="1:4" ht="15.6" x14ac:dyDescent="0.3">
      <c r="A259" s="200">
        <v>42522</v>
      </c>
      <c r="B259" s="197">
        <v>30</v>
      </c>
      <c r="C259" s="199">
        <v>13.59</v>
      </c>
      <c r="D259">
        <f t="shared" ref="D259:D322" si="4">C259*365.25/(12*B259)</f>
        <v>13.788187500000001</v>
      </c>
    </row>
    <row r="260" spans="1:4" ht="15.6" x14ac:dyDescent="0.3">
      <c r="A260" s="200">
        <v>42552</v>
      </c>
      <c r="B260" s="197">
        <v>31</v>
      </c>
      <c r="C260" s="199">
        <v>13.16</v>
      </c>
      <c r="D260">
        <f t="shared" si="4"/>
        <v>12.921209677419354</v>
      </c>
    </row>
    <row r="261" spans="1:4" ht="15.6" x14ac:dyDescent="0.3">
      <c r="A261" s="200">
        <v>42583</v>
      </c>
      <c r="B261" s="197">
        <v>31</v>
      </c>
      <c r="C261" s="199">
        <v>12.99</v>
      </c>
      <c r="D261">
        <f t="shared" si="4"/>
        <v>12.754294354838709</v>
      </c>
    </row>
    <row r="262" spans="1:4" ht="15.6" x14ac:dyDescent="0.3">
      <c r="A262" s="200">
        <v>42614</v>
      </c>
      <c r="B262" s="197">
        <v>30</v>
      </c>
      <c r="C262" s="199">
        <v>13.479999999999999</v>
      </c>
      <c r="D262">
        <f t="shared" si="4"/>
        <v>13.676583333333333</v>
      </c>
    </row>
    <row r="263" spans="1:4" ht="15.6" x14ac:dyDescent="0.3">
      <c r="A263" s="200">
        <v>42644</v>
      </c>
      <c r="B263" s="197">
        <v>31</v>
      </c>
      <c r="C263" s="199">
        <v>15.929999999999998</v>
      </c>
      <c r="D263">
        <f t="shared" si="4"/>
        <v>15.640947580645159</v>
      </c>
    </row>
    <row r="264" spans="1:4" ht="15.6" x14ac:dyDescent="0.3">
      <c r="A264" s="200">
        <v>42675</v>
      </c>
      <c r="B264" s="197">
        <v>30</v>
      </c>
      <c r="C264" s="199">
        <v>18.239999999999998</v>
      </c>
      <c r="D264">
        <f t="shared" si="4"/>
        <v>18.506</v>
      </c>
    </row>
    <row r="265" spans="1:4" ht="15.6" x14ac:dyDescent="0.3">
      <c r="A265" s="200">
        <v>42705</v>
      </c>
      <c r="B265" s="197">
        <v>31</v>
      </c>
      <c r="C265" s="199">
        <v>18.84</v>
      </c>
      <c r="D265">
        <f t="shared" si="4"/>
        <v>18.498145161290324</v>
      </c>
    </row>
    <row r="266" spans="1:4" ht="15.6" x14ac:dyDescent="0.3">
      <c r="A266" s="200">
        <v>42736</v>
      </c>
      <c r="B266" s="197">
        <v>31</v>
      </c>
      <c r="C266" s="199">
        <v>19.850000000000001</v>
      </c>
      <c r="D266">
        <f t="shared" si="4"/>
        <v>19.489818548387099</v>
      </c>
    </row>
    <row r="267" spans="1:4" ht="15.6" x14ac:dyDescent="0.3">
      <c r="A267" s="200">
        <v>42767</v>
      </c>
      <c r="B267" s="197">
        <v>28</v>
      </c>
      <c r="C267" s="199">
        <v>17.91</v>
      </c>
      <c r="D267">
        <f t="shared" si="4"/>
        <v>19.469129464285714</v>
      </c>
    </row>
    <row r="268" spans="1:4" ht="15.6" x14ac:dyDescent="0.3">
      <c r="A268" s="200">
        <v>42795</v>
      </c>
      <c r="B268" s="197">
        <v>31</v>
      </c>
      <c r="C268" s="199">
        <v>17</v>
      </c>
      <c r="D268">
        <f t="shared" si="4"/>
        <v>16.691532258064516</v>
      </c>
    </row>
    <row r="269" spans="1:4" ht="15.6" x14ac:dyDescent="0.3">
      <c r="A269" s="200">
        <v>42826</v>
      </c>
      <c r="B269" s="197">
        <v>30</v>
      </c>
      <c r="C269" s="199">
        <v>15.42</v>
      </c>
      <c r="D269">
        <f t="shared" si="4"/>
        <v>15.644874999999999</v>
      </c>
    </row>
    <row r="270" spans="1:4" ht="15.6" x14ac:dyDescent="0.3">
      <c r="A270" s="200">
        <v>42856</v>
      </c>
      <c r="B270" s="197">
        <v>31</v>
      </c>
      <c r="C270" s="199">
        <v>14.200000000000001</v>
      </c>
      <c r="D270">
        <f t="shared" si="4"/>
        <v>13.94233870967742</v>
      </c>
    </row>
    <row r="271" spans="1:4" ht="15.6" x14ac:dyDescent="0.3">
      <c r="A271" s="200">
        <v>42887</v>
      </c>
      <c r="B271" s="197">
        <v>30</v>
      </c>
      <c r="C271" s="199">
        <v>13.280000000000001</v>
      </c>
      <c r="D271">
        <f t="shared" si="4"/>
        <v>13.473666666666668</v>
      </c>
    </row>
    <row r="272" spans="1:4" ht="15.6" x14ac:dyDescent="0.3">
      <c r="A272" s="200">
        <v>42917</v>
      </c>
      <c r="B272" s="197">
        <v>31</v>
      </c>
      <c r="C272" s="199">
        <v>13.07</v>
      </c>
      <c r="D272">
        <f t="shared" si="4"/>
        <v>12.832842741935485</v>
      </c>
    </row>
    <row r="273" spans="1:4" ht="15.6" x14ac:dyDescent="0.3">
      <c r="A273" s="200">
        <v>42948</v>
      </c>
      <c r="B273" s="197">
        <v>31</v>
      </c>
      <c r="C273" s="199">
        <v>13.09</v>
      </c>
      <c r="D273">
        <f t="shared" si="4"/>
        <v>12.852479838709678</v>
      </c>
    </row>
    <row r="274" spans="1:4" ht="15.6" x14ac:dyDescent="0.3">
      <c r="A274" s="200">
        <v>42979</v>
      </c>
      <c r="B274" s="197">
        <v>30</v>
      </c>
      <c r="C274" s="199">
        <v>14.060000000000004</v>
      </c>
      <c r="D274">
        <f t="shared" si="4"/>
        <v>14.265041666666672</v>
      </c>
    </row>
    <row r="275" spans="1:4" ht="15.6" x14ac:dyDescent="0.3">
      <c r="A275" s="200">
        <v>43009</v>
      </c>
      <c r="B275" s="197">
        <v>31</v>
      </c>
      <c r="C275" s="199">
        <v>15.170000000000002</v>
      </c>
      <c r="D275">
        <f t="shared" si="4"/>
        <v>14.894737903225808</v>
      </c>
    </row>
    <row r="276" spans="1:4" ht="15.6" x14ac:dyDescent="0.3">
      <c r="A276" s="200">
        <v>43040</v>
      </c>
      <c r="B276" s="197">
        <v>30</v>
      </c>
      <c r="C276" s="199">
        <v>18</v>
      </c>
      <c r="D276">
        <f t="shared" si="4"/>
        <v>18.262499999999999</v>
      </c>
    </row>
    <row r="277" spans="1:4" ht="15.6" x14ac:dyDescent="0.3">
      <c r="A277" s="200">
        <v>43070</v>
      </c>
      <c r="B277" s="197">
        <v>31</v>
      </c>
      <c r="C277" s="199">
        <v>19.549999999999994</v>
      </c>
      <c r="D277">
        <f t="shared" si="4"/>
        <v>19.195262096774186</v>
      </c>
    </row>
    <row r="278" spans="1:4" ht="15.6" x14ac:dyDescent="0.3">
      <c r="A278" s="200">
        <v>43101</v>
      </c>
      <c r="B278" s="197">
        <v>31</v>
      </c>
      <c r="C278" s="199">
        <v>19.12</v>
      </c>
      <c r="D278">
        <f t="shared" si="4"/>
        <v>18.773064516129033</v>
      </c>
    </row>
    <row r="279" spans="1:4" ht="15.6" x14ac:dyDescent="0.3">
      <c r="A279" s="200">
        <v>43132</v>
      </c>
      <c r="B279" s="197">
        <v>28</v>
      </c>
      <c r="C279" s="199">
        <v>18.880000000000006</v>
      </c>
      <c r="D279">
        <f t="shared" si="4"/>
        <v>20.523571428571433</v>
      </c>
    </row>
    <row r="280" spans="1:4" ht="15.6" x14ac:dyDescent="0.3">
      <c r="A280" s="200">
        <v>43160</v>
      </c>
      <c r="B280" s="197">
        <v>31</v>
      </c>
      <c r="C280" s="199">
        <v>18.920000000000002</v>
      </c>
      <c r="D280">
        <f t="shared" si="4"/>
        <v>18.576693548387098</v>
      </c>
    </row>
    <row r="281" spans="1:4" ht="15.6" x14ac:dyDescent="0.3">
      <c r="A281" s="200">
        <v>43191</v>
      </c>
      <c r="B281" s="197">
        <v>30</v>
      </c>
      <c r="C281" s="199">
        <v>15.87</v>
      </c>
      <c r="D281">
        <f t="shared" si="4"/>
        <v>16.101437499999999</v>
      </c>
    </row>
    <row r="282" spans="1:4" ht="15.6" x14ac:dyDescent="0.3">
      <c r="A282" s="200">
        <v>43221</v>
      </c>
      <c r="B282" s="197">
        <v>31</v>
      </c>
      <c r="C282" s="199">
        <v>13.5</v>
      </c>
      <c r="D282">
        <f t="shared" si="4"/>
        <v>13.255040322580646</v>
      </c>
    </row>
    <row r="283" spans="1:4" ht="15.6" x14ac:dyDescent="0.3">
      <c r="A283" s="200">
        <v>43252</v>
      </c>
      <c r="B283" s="197">
        <v>30</v>
      </c>
      <c r="C283" s="199">
        <v>12.99</v>
      </c>
      <c r="D283">
        <f t="shared" si="4"/>
        <v>13.179437499999999</v>
      </c>
    </row>
    <row r="284" spans="1:4" ht="15.6" x14ac:dyDescent="0.3">
      <c r="A284" s="200">
        <v>43282</v>
      </c>
      <c r="B284" s="197">
        <v>31</v>
      </c>
      <c r="C284" s="199">
        <v>12.83</v>
      </c>
      <c r="D284">
        <f t="shared" si="4"/>
        <v>12.597197580645162</v>
      </c>
    </row>
    <row r="285" spans="1:4" ht="15.6" x14ac:dyDescent="0.3">
      <c r="A285" s="200">
        <v>43313</v>
      </c>
      <c r="B285" s="197">
        <v>31</v>
      </c>
      <c r="C285" s="199">
        <v>13.01</v>
      </c>
      <c r="D285">
        <f t="shared" si="4"/>
        <v>12.773931451612903</v>
      </c>
    </row>
    <row r="286" spans="1:4" ht="15.6" x14ac:dyDescent="0.3">
      <c r="A286" s="200">
        <v>43344</v>
      </c>
      <c r="B286" s="197">
        <v>30</v>
      </c>
      <c r="C286" s="199">
        <v>13.61</v>
      </c>
      <c r="D286">
        <f t="shared" si="4"/>
        <v>13.808479166666666</v>
      </c>
    </row>
    <row r="287" spans="1:4" ht="15.6" x14ac:dyDescent="0.3">
      <c r="A287" s="200">
        <v>43374</v>
      </c>
      <c r="B287" s="197">
        <v>31</v>
      </c>
      <c r="C287" s="199">
        <v>15.309999999999999</v>
      </c>
      <c r="D287">
        <f t="shared" si="4"/>
        <v>15.03219758064516</v>
      </c>
    </row>
    <row r="288" spans="1:4" ht="15.6" x14ac:dyDescent="0.3">
      <c r="A288" s="200">
        <v>43405</v>
      </c>
      <c r="B288" s="197">
        <v>30</v>
      </c>
      <c r="C288" s="199">
        <v>17.360000000000003</v>
      </c>
      <c r="D288">
        <f t="shared" si="4"/>
        <v>17.613166666666668</v>
      </c>
    </row>
    <row r="289" spans="1:4" ht="15.6" x14ac:dyDescent="0.3">
      <c r="A289" s="200">
        <v>43435</v>
      </c>
      <c r="B289" s="197">
        <v>31</v>
      </c>
      <c r="C289" s="199">
        <v>18.11</v>
      </c>
      <c r="D289">
        <f t="shared" si="4"/>
        <v>17.781391129032258</v>
      </c>
    </row>
    <row r="290" spans="1:4" ht="15.6" x14ac:dyDescent="0.3">
      <c r="A290" s="200">
        <v>43466</v>
      </c>
      <c r="B290" s="197">
        <v>31</v>
      </c>
      <c r="C290" s="199">
        <v>19.32</v>
      </c>
      <c r="D290">
        <f t="shared" si="4"/>
        <v>18.969435483870967</v>
      </c>
    </row>
    <row r="291" spans="1:4" ht="15.6" x14ac:dyDescent="0.3">
      <c r="A291" s="200">
        <v>43497</v>
      </c>
      <c r="B291" s="197">
        <v>28</v>
      </c>
      <c r="C291" s="199">
        <v>16.53</v>
      </c>
      <c r="D291">
        <f t="shared" si="4"/>
        <v>17.968995535714289</v>
      </c>
    </row>
    <row r="292" spans="1:4" ht="15.6" x14ac:dyDescent="0.3">
      <c r="A292" s="200">
        <v>43525</v>
      </c>
      <c r="B292" s="197">
        <v>31</v>
      </c>
      <c r="C292" s="199">
        <v>16.379999999999995</v>
      </c>
      <c r="D292">
        <f t="shared" si="4"/>
        <v>16.082782258064512</v>
      </c>
    </row>
    <row r="293" spans="1:4" ht="15.6" x14ac:dyDescent="0.3">
      <c r="A293" s="200">
        <v>43556</v>
      </c>
      <c r="B293" s="197">
        <v>30</v>
      </c>
      <c r="C293" s="199">
        <v>15.39</v>
      </c>
      <c r="D293">
        <f t="shared" si="4"/>
        <v>15.614437500000001</v>
      </c>
    </row>
    <row r="294" spans="1:4" ht="15.6" x14ac:dyDescent="0.3">
      <c r="A294" s="200">
        <v>43586</v>
      </c>
      <c r="B294" s="197">
        <v>31</v>
      </c>
      <c r="C294" s="199">
        <v>14.04</v>
      </c>
      <c r="D294">
        <f t="shared" si="4"/>
        <v>13.785241935483871</v>
      </c>
    </row>
    <row r="295" spans="1:4" ht="15.6" x14ac:dyDescent="0.3">
      <c r="A295" s="200">
        <v>43617</v>
      </c>
      <c r="B295" s="197">
        <v>30</v>
      </c>
      <c r="C295" s="199">
        <v>12.969999999999999</v>
      </c>
      <c r="D295">
        <f t="shared" si="4"/>
        <v>13.159145833333332</v>
      </c>
    </row>
    <row r="296" spans="1:4" ht="15.6" x14ac:dyDescent="0.3">
      <c r="A296" s="200">
        <v>43647</v>
      </c>
      <c r="B296" s="197">
        <v>31</v>
      </c>
      <c r="C296" s="199">
        <v>12.56</v>
      </c>
      <c r="D296">
        <f t="shared" si="4"/>
        <v>12.332096774193548</v>
      </c>
    </row>
    <row r="297" spans="1:4" ht="15.6" x14ac:dyDescent="0.3">
      <c r="A297" s="200">
        <v>43678</v>
      </c>
      <c r="B297" s="197">
        <v>31</v>
      </c>
      <c r="C297" s="199">
        <v>12.410000000000002</v>
      </c>
      <c r="D297">
        <f t="shared" si="4"/>
        <v>12.184818548387097</v>
      </c>
    </row>
    <row r="298" spans="1:4" ht="15.6" x14ac:dyDescent="0.3">
      <c r="A298" s="200">
        <v>43709</v>
      </c>
      <c r="B298" s="197">
        <v>30</v>
      </c>
      <c r="C298" s="199">
        <v>13.139999999999999</v>
      </c>
      <c r="D298">
        <f t="shared" si="4"/>
        <v>13.331624999999999</v>
      </c>
    </row>
    <row r="299" spans="1:4" ht="15.6" x14ac:dyDescent="0.3">
      <c r="A299" s="200">
        <v>43739</v>
      </c>
      <c r="B299" s="197">
        <v>31</v>
      </c>
      <c r="C299" s="199">
        <v>15.87</v>
      </c>
      <c r="D299">
        <f t="shared" si="4"/>
        <v>15.582036290322581</v>
      </c>
    </row>
    <row r="300" spans="1:4" ht="15.6" x14ac:dyDescent="0.3">
      <c r="A300" s="200">
        <v>43770</v>
      </c>
      <c r="B300" s="197">
        <v>30</v>
      </c>
      <c r="C300" s="199">
        <v>17.670000000000002</v>
      </c>
      <c r="D300">
        <f t="shared" si="4"/>
        <v>17.927687500000001</v>
      </c>
    </row>
    <row r="301" spans="1:4" ht="15.6" x14ac:dyDescent="0.3">
      <c r="A301" s="200">
        <v>43800</v>
      </c>
      <c r="B301" s="197">
        <v>31</v>
      </c>
      <c r="C301" s="199">
        <v>18.189999999999998</v>
      </c>
      <c r="D301">
        <f t="shared" si="4"/>
        <v>17.859939516129028</v>
      </c>
    </row>
    <row r="302" spans="1:4" ht="15.6" x14ac:dyDescent="0.3">
      <c r="A302" s="200">
        <v>43831</v>
      </c>
      <c r="B302" s="197">
        <v>31</v>
      </c>
      <c r="C302" s="199">
        <v>17.779999999999998</v>
      </c>
      <c r="D302">
        <f t="shared" si="4"/>
        <v>17.457379032258064</v>
      </c>
    </row>
    <row r="303" spans="1:4" ht="15.6" x14ac:dyDescent="0.3">
      <c r="A303" s="200">
        <v>43862</v>
      </c>
      <c r="B303" s="197">
        <v>28</v>
      </c>
      <c r="C303" s="199">
        <v>17.399999999999999</v>
      </c>
      <c r="D303">
        <f t="shared" si="4"/>
        <v>18.91473214285714</v>
      </c>
    </row>
    <row r="304" spans="1:4" ht="15.6" x14ac:dyDescent="0.3">
      <c r="A304" s="200">
        <v>43891</v>
      </c>
      <c r="B304" s="197">
        <v>31</v>
      </c>
      <c r="C304" s="199">
        <v>16.609999999999996</v>
      </c>
      <c r="D304">
        <f t="shared" si="4"/>
        <v>16.308608870967738</v>
      </c>
    </row>
    <row r="305" spans="1:4" ht="15.6" x14ac:dyDescent="0.3">
      <c r="A305" s="200">
        <v>43922</v>
      </c>
      <c r="B305" s="197">
        <v>30</v>
      </c>
      <c r="C305" s="199">
        <v>11.76</v>
      </c>
      <c r="D305">
        <f t="shared" si="4"/>
        <v>11.9315</v>
      </c>
    </row>
    <row r="306" spans="1:4" ht="15.6" x14ac:dyDescent="0.3">
      <c r="A306" s="200">
        <v>43952</v>
      </c>
      <c r="B306" s="197">
        <v>31</v>
      </c>
      <c r="C306" s="199">
        <v>10.15</v>
      </c>
      <c r="D306">
        <f t="shared" si="4"/>
        <v>9.9658266129032249</v>
      </c>
    </row>
    <row r="307" spans="1:4" ht="15.6" x14ac:dyDescent="0.3">
      <c r="A307" s="200">
        <v>43983</v>
      </c>
      <c r="B307" s="197">
        <v>30</v>
      </c>
      <c r="C307" s="199">
        <v>10.130000000000001</v>
      </c>
      <c r="D307">
        <f t="shared" si="4"/>
        <v>10.277729166666667</v>
      </c>
    </row>
    <row r="308" spans="1:4" ht="15.6" x14ac:dyDescent="0.3">
      <c r="A308" s="200">
        <v>44013</v>
      </c>
      <c r="B308" s="197">
        <v>31</v>
      </c>
      <c r="C308" s="199">
        <v>10.57</v>
      </c>
      <c r="D308">
        <f t="shared" si="4"/>
        <v>10.378205645161291</v>
      </c>
    </row>
    <row r="309" spans="1:4" ht="15.6" x14ac:dyDescent="0.3">
      <c r="A309" s="200">
        <v>44044</v>
      </c>
      <c r="B309" s="197">
        <v>31</v>
      </c>
      <c r="C309" s="199">
        <v>10.9</v>
      </c>
      <c r="D309">
        <f t="shared" si="4"/>
        <v>10.702217741935483</v>
      </c>
    </row>
    <row r="310" spans="1:4" ht="15.6" x14ac:dyDescent="0.3">
      <c r="A310" s="200">
        <v>44075</v>
      </c>
      <c r="B310" s="197">
        <v>30</v>
      </c>
      <c r="C310" s="199">
        <v>11.59</v>
      </c>
      <c r="D310">
        <f t="shared" si="4"/>
        <v>11.759020833333334</v>
      </c>
    </row>
    <row r="311" spans="1:4" ht="15.6" x14ac:dyDescent="0.3">
      <c r="A311" s="200">
        <v>44105</v>
      </c>
      <c r="B311" s="197">
        <v>31</v>
      </c>
      <c r="C311" s="199">
        <v>14.57</v>
      </c>
      <c r="D311">
        <f t="shared" si="4"/>
        <v>14.305625000000001</v>
      </c>
    </row>
    <row r="312" spans="1:4" ht="15.6" x14ac:dyDescent="0.3">
      <c r="A312" s="200">
        <v>44136</v>
      </c>
      <c r="B312" s="197">
        <v>30</v>
      </c>
      <c r="C312" s="199">
        <v>15.080000000000002</v>
      </c>
      <c r="D312">
        <f t="shared" si="4"/>
        <v>15.299916666666668</v>
      </c>
    </row>
    <row r="313" spans="1:4" ht="15.6" x14ac:dyDescent="0.3">
      <c r="A313" s="200">
        <v>44166</v>
      </c>
      <c r="B313" s="197">
        <v>31</v>
      </c>
      <c r="C313" s="199">
        <v>16.8</v>
      </c>
      <c r="D313">
        <f t="shared" si="4"/>
        <v>16.495161290322581</v>
      </c>
    </row>
    <row r="314" spans="1:4" ht="15.6" x14ac:dyDescent="0.3">
      <c r="A314" s="200">
        <v>44197</v>
      </c>
      <c r="B314" s="197">
        <v>31</v>
      </c>
      <c r="C314" s="199">
        <v>17.62</v>
      </c>
      <c r="D314">
        <f t="shared" si="4"/>
        <v>17.300282258064517</v>
      </c>
    </row>
    <row r="315" spans="1:4" ht="15.6" x14ac:dyDescent="0.3">
      <c r="A315" s="200">
        <v>44228</v>
      </c>
      <c r="B315" s="197">
        <v>28</v>
      </c>
      <c r="C315" s="199">
        <v>15.29</v>
      </c>
      <c r="D315">
        <f t="shared" si="4"/>
        <v>16.621049107142856</v>
      </c>
    </row>
    <row r="316" spans="1:4" ht="15.6" x14ac:dyDescent="0.3">
      <c r="A316" s="200">
        <v>44256</v>
      </c>
      <c r="B316" s="197">
        <v>31</v>
      </c>
      <c r="C316" s="199">
        <v>15.059999999999999</v>
      </c>
      <c r="D316">
        <f t="shared" si="4"/>
        <v>14.786733870967742</v>
      </c>
    </row>
    <row r="317" spans="1:4" ht="15.6" x14ac:dyDescent="0.3">
      <c r="A317" s="200">
        <v>44287</v>
      </c>
      <c r="B317" s="197">
        <v>30</v>
      </c>
      <c r="C317" s="199">
        <v>14.560000000000002</v>
      </c>
      <c r="D317">
        <f t="shared" si="4"/>
        <v>14.772333333333336</v>
      </c>
    </row>
    <row r="318" spans="1:4" ht="15.6" x14ac:dyDescent="0.3">
      <c r="A318" s="200">
        <v>44317</v>
      </c>
      <c r="B318" s="197">
        <v>31</v>
      </c>
      <c r="C318" s="199">
        <v>13.61</v>
      </c>
      <c r="D318">
        <f t="shared" si="4"/>
        <v>13.36304435483871</v>
      </c>
    </row>
    <row r="319" spans="1:4" ht="15.6" x14ac:dyDescent="0.3">
      <c r="A319" s="200">
        <v>44348</v>
      </c>
      <c r="B319" s="197">
        <v>30</v>
      </c>
      <c r="C319" s="199">
        <v>11.389999999999999</v>
      </c>
      <c r="D319">
        <f t="shared" si="4"/>
        <v>11.556104166666664</v>
      </c>
    </row>
    <row r="320" spans="1:4" ht="15.6" x14ac:dyDescent="0.3">
      <c r="A320" s="200">
        <v>44378</v>
      </c>
      <c r="B320" s="197">
        <v>31</v>
      </c>
      <c r="C320" s="199">
        <v>11.33</v>
      </c>
      <c r="D320">
        <f t="shared" si="4"/>
        <v>11.124415322580646</v>
      </c>
    </row>
    <row r="321" spans="1:4" ht="15.6" x14ac:dyDescent="0.3">
      <c r="A321" s="200">
        <v>44409</v>
      </c>
      <c r="B321" s="197">
        <v>31</v>
      </c>
      <c r="C321" s="199">
        <v>11.63</v>
      </c>
      <c r="D321">
        <f t="shared" si="4"/>
        <v>11.418971774193549</v>
      </c>
    </row>
    <row r="322" spans="1:4" ht="15.6" x14ac:dyDescent="0.3">
      <c r="A322" s="200">
        <v>44440</v>
      </c>
      <c r="B322" s="197">
        <v>30</v>
      </c>
      <c r="C322" s="199">
        <v>12.129999999999999</v>
      </c>
      <c r="D322">
        <f t="shared" si="4"/>
        <v>12.306895833333334</v>
      </c>
    </row>
    <row r="323" spans="1:4" ht="15.6" x14ac:dyDescent="0.3">
      <c r="A323" s="200">
        <v>44470</v>
      </c>
      <c r="B323" s="197">
        <v>31</v>
      </c>
      <c r="C323" s="199">
        <v>13.729999999999999</v>
      </c>
      <c r="D323">
        <f t="shared" ref="D323:D325" si="5">C323*365.25/(12*B323)</f>
        <v>13.480866935483871</v>
      </c>
    </row>
    <row r="324" spans="1:4" ht="15.6" x14ac:dyDescent="0.3">
      <c r="A324" s="200">
        <v>44501</v>
      </c>
      <c r="B324" s="197">
        <v>30</v>
      </c>
      <c r="C324" s="199">
        <v>15.969999999999997</v>
      </c>
      <c r="D324">
        <f t="shared" si="5"/>
        <v>16.202895833333329</v>
      </c>
    </row>
    <row r="325" spans="1:4" ht="15.6" x14ac:dyDescent="0.3">
      <c r="A325" s="200">
        <v>44531</v>
      </c>
      <c r="B325" s="197">
        <v>31</v>
      </c>
      <c r="C325" s="199">
        <v>16.87</v>
      </c>
      <c r="D325">
        <f t="shared" si="5"/>
        <v>16.563891129032257</v>
      </c>
    </row>
  </sheetData>
  <phoneticPr fontId="3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66658-BC7C-4487-B8E0-DFAE1CDAD41B}">
  <dimension ref="A1:AB13"/>
  <sheetViews>
    <sheetView workbookViewId="0">
      <selection activeCell="A15" sqref="A15:D27"/>
    </sheetView>
  </sheetViews>
  <sheetFormatPr defaultRowHeight="13.8" x14ac:dyDescent="0.25"/>
  <sheetData>
    <row r="1" spans="1:28" x14ac:dyDescent="0.25">
      <c r="A1" t="s">
        <v>660</v>
      </c>
      <c r="B1">
        <v>1995</v>
      </c>
      <c r="C1">
        <v>1996</v>
      </c>
      <c r="D1">
        <v>1997</v>
      </c>
      <c r="E1">
        <v>1998</v>
      </c>
      <c r="F1">
        <v>1999</v>
      </c>
      <c r="G1">
        <v>2000</v>
      </c>
      <c r="H1">
        <v>2001</v>
      </c>
      <c r="I1">
        <v>2002</v>
      </c>
      <c r="J1">
        <v>2003</v>
      </c>
      <c r="K1">
        <v>2004</v>
      </c>
      <c r="L1">
        <v>2005</v>
      </c>
      <c r="M1">
        <v>2006</v>
      </c>
      <c r="N1">
        <v>2007</v>
      </c>
      <c r="O1">
        <v>2008</v>
      </c>
      <c r="P1">
        <v>2009</v>
      </c>
      <c r="Q1">
        <v>2010</v>
      </c>
      <c r="R1">
        <v>2011</v>
      </c>
      <c r="S1">
        <v>2012</v>
      </c>
      <c r="T1">
        <v>2013</v>
      </c>
      <c r="U1">
        <v>2014</v>
      </c>
      <c r="V1">
        <v>2015</v>
      </c>
      <c r="W1">
        <v>2016</v>
      </c>
      <c r="X1">
        <v>2017</v>
      </c>
      <c r="Y1">
        <v>2018</v>
      </c>
      <c r="Z1">
        <v>2019</v>
      </c>
      <c r="AA1">
        <v>2020</v>
      </c>
      <c r="AB1">
        <v>2021</v>
      </c>
    </row>
    <row r="2" spans="1:28" ht="14.4" x14ac:dyDescent="0.3">
      <c r="A2" s="201" t="s">
        <v>661</v>
      </c>
      <c r="B2" s="199">
        <v>21.030000000000005</v>
      </c>
      <c r="C2" s="199">
        <v>21.409999999999997</v>
      </c>
      <c r="D2" s="199">
        <v>23.98</v>
      </c>
      <c r="E2" s="199">
        <v>21.64</v>
      </c>
      <c r="F2" s="199">
        <v>22.749999999999996</v>
      </c>
      <c r="G2" s="199">
        <v>23.509999999999998</v>
      </c>
      <c r="H2" s="199">
        <v>24.53</v>
      </c>
      <c r="I2" s="199">
        <v>23.25</v>
      </c>
      <c r="J2" s="199">
        <v>23.17</v>
      </c>
      <c r="K2" s="199">
        <v>23.979999999999997</v>
      </c>
      <c r="L2" s="199">
        <v>24.28</v>
      </c>
      <c r="M2" s="199">
        <v>23.81</v>
      </c>
      <c r="N2" s="199">
        <v>22.99</v>
      </c>
      <c r="O2" s="199">
        <v>22.599999999999994</v>
      </c>
      <c r="P2" s="199">
        <v>22.630000000000003</v>
      </c>
      <c r="Q2" s="199">
        <v>23.330000000000002</v>
      </c>
      <c r="R2" s="199">
        <v>21.929999999999996</v>
      </c>
      <c r="S2" s="199">
        <v>20.25</v>
      </c>
      <c r="T2" s="199">
        <v>20.880000000000003</v>
      </c>
      <c r="U2" s="199">
        <v>19.62</v>
      </c>
      <c r="V2" s="199">
        <v>20.409999999999997</v>
      </c>
      <c r="W2" s="199">
        <v>18.98</v>
      </c>
      <c r="X2" s="199">
        <v>19.850000000000001</v>
      </c>
      <c r="Y2" s="199">
        <v>19.12</v>
      </c>
      <c r="Z2" s="199">
        <v>19.32</v>
      </c>
      <c r="AA2" s="199">
        <v>17.779999999999998</v>
      </c>
      <c r="AB2" s="199">
        <v>17.62</v>
      </c>
    </row>
    <row r="3" spans="1:28" ht="14.4" x14ac:dyDescent="0.3">
      <c r="A3" s="201" t="s">
        <v>662</v>
      </c>
      <c r="B3" s="199">
        <v>20</v>
      </c>
      <c r="C3" s="199">
        <v>22.7</v>
      </c>
      <c r="D3" s="199">
        <v>19.990000000000002</v>
      </c>
      <c r="E3" s="199">
        <v>20.080000000000002</v>
      </c>
      <c r="F3" s="199">
        <v>21.110000000000003</v>
      </c>
      <c r="G3" s="199">
        <v>22.110000000000003</v>
      </c>
      <c r="H3" s="199">
        <v>22.299999999999997</v>
      </c>
      <c r="I3" s="199">
        <v>20.85</v>
      </c>
      <c r="J3" s="199">
        <v>22.210000000000004</v>
      </c>
      <c r="K3" s="199">
        <v>20.860000000000003</v>
      </c>
      <c r="L3" s="199">
        <v>22.5</v>
      </c>
      <c r="M3" s="199">
        <v>22.629999999999995</v>
      </c>
      <c r="N3" s="199">
        <v>20.38</v>
      </c>
      <c r="O3" s="199">
        <v>21.369999999999997</v>
      </c>
      <c r="P3" s="199">
        <v>20.62</v>
      </c>
      <c r="Q3" s="199">
        <v>21.290000000000003</v>
      </c>
      <c r="R3" s="199">
        <v>19.359999999999996</v>
      </c>
      <c r="S3" s="199">
        <v>20.440000000000001</v>
      </c>
      <c r="T3" s="199">
        <v>19.829999999999998</v>
      </c>
      <c r="U3" s="199">
        <v>18.270000000000003</v>
      </c>
      <c r="V3" s="199">
        <v>19.259999999999998</v>
      </c>
      <c r="W3" s="199">
        <v>18.380000000000003</v>
      </c>
      <c r="X3" s="199">
        <v>17.91</v>
      </c>
      <c r="Y3" s="199">
        <v>18.880000000000006</v>
      </c>
      <c r="Z3" s="199">
        <v>16.53</v>
      </c>
      <c r="AA3" s="199">
        <v>17.399999999999999</v>
      </c>
      <c r="AB3" s="199">
        <v>15.29</v>
      </c>
    </row>
    <row r="4" spans="1:28" ht="14.4" x14ac:dyDescent="0.3">
      <c r="A4" s="201" t="s">
        <v>663</v>
      </c>
      <c r="B4" s="199">
        <v>22.540000000000003</v>
      </c>
      <c r="C4" s="199">
        <v>22.96</v>
      </c>
      <c r="D4" s="199">
        <v>20.630000000000003</v>
      </c>
      <c r="E4" s="199">
        <v>21.960000000000004</v>
      </c>
      <c r="F4" s="199">
        <v>23.25</v>
      </c>
      <c r="G4" s="199">
        <v>22.279999999999998</v>
      </c>
      <c r="H4" s="199">
        <v>23.62</v>
      </c>
      <c r="I4" s="199">
        <v>22.490000000000002</v>
      </c>
      <c r="J4" s="199">
        <v>21.590000000000003</v>
      </c>
      <c r="K4" s="199">
        <v>22.96</v>
      </c>
      <c r="L4" s="199">
        <v>22.419999999999998</v>
      </c>
      <c r="M4" s="199">
        <v>24.499999999999996</v>
      </c>
      <c r="N4" s="199">
        <v>21.669999999999998</v>
      </c>
      <c r="O4" s="199">
        <v>21.89</v>
      </c>
      <c r="P4" s="199">
        <v>19.830000000000002</v>
      </c>
      <c r="Q4" s="199">
        <v>20.46</v>
      </c>
      <c r="R4" s="199">
        <v>19.66</v>
      </c>
      <c r="S4" s="199">
        <v>18.400000000000002</v>
      </c>
      <c r="T4" s="199">
        <v>20.880000000000006</v>
      </c>
      <c r="U4" s="199">
        <v>17.809999999999999</v>
      </c>
      <c r="V4" s="199">
        <v>18.78</v>
      </c>
      <c r="W4" s="199">
        <v>18.480000000000004</v>
      </c>
      <c r="X4" s="199">
        <v>17</v>
      </c>
      <c r="Y4" s="199">
        <v>18.920000000000002</v>
      </c>
      <c r="Z4" s="199">
        <v>16.379999999999995</v>
      </c>
      <c r="AA4" s="199">
        <v>16.609999999999996</v>
      </c>
      <c r="AB4" s="199">
        <v>15.059999999999999</v>
      </c>
    </row>
    <row r="5" spans="1:28" ht="14.4" x14ac:dyDescent="0.3">
      <c r="A5" s="201" t="s">
        <v>664</v>
      </c>
      <c r="B5" s="199">
        <v>17.580000000000002</v>
      </c>
      <c r="C5" s="199">
        <v>18.73</v>
      </c>
      <c r="D5" s="199">
        <v>18.57</v>
      </c>
      <c r="E5" s="199">
        <v>19.760000000000002</v>
      </c>
      <c r="F5" s="199">
        <v>18.570000000000004</v>
      </c>
      <c r="G5" s="199">
        <v>19.62</v>
      </c>
      <c r="H5" s="199">
        <v>19.310000000000002</v>
      </c>
      <c r="I5" s="199">
        <v>18.63</v>
      </c>
      <c r="J5" s="199">
        <v>19.010000000000002</v>
      </c>
      <c r="K5" s="199">
        <v>18.990000000000002</v>
      </c>
      <c r="L5" s="199">
        <v>20.000000000000004</v>
      </c>
      <c r="M5" s="199">
        <v>19</v>
      </c>
      <c r="N5" s="199">
        <v>17.34</v>
      </c>
      <c r="O5" s="199">
        <v>20.169999999999998</v>
      </c>
      <c r="P5" s="199">
        <v>16.98</v>
      </c>
      <c r="Q5" s="199">
        <v>17.13</v>
      </c>
      <c r="R5" s="199">
        <v>15.700000000000001</v>
      </c>
      <c r="S5" s="199">
        <v>17.34</v>
      </c>
      <c r="T5" s="199">
        <v>17.850000000000001</v>
      </c>
      <c r="U5" s="199">
        <v>15.650000000000002</v>
      </c>
      <c r="V5" s="199">
        <v>15.88</v>
      </c>
      <c r="W5" s="199">
        <v>16.18</v>
      </c>
      <c r="X5" s="199">
        <v>15.42</v>
      </c>
      <c r="Y5" s="199">
        <v>15.87</v>
      </c>
      <c r="Z5" s="199">
        <v>15.39</v>
      </c>
      <c r="AA5" s="199">
        <v>11.76</v>
      </c>
      <c r="AB5" s="199">
        <v>14.560000000000002</v>
      </c>
    </row>
    <row r="6" spans="1:28" ht="14.4" x14ac:dyDescent="0.3">
      <c r="A6" s="201" t="s">
        <v>91</v>
      </c>
      <c r="B6" s="199">
        <v>16.430000000000003</v>
      </c>
      <c r="C6" s="199">
        <v>18.100000000000001</v>
      </c>
      <c r="D6" s="199">
        <v>16.200000000000003</v>
      </c>
      <c r="E6" s="199">
        <v>16.95</v>
      </c>
      <c r="F6" s="199">
        <v>17.169999999999998</v>
      </c>
      <c r="G6" s="199">
        <v>17.679999999999996</v>
      </c>
      <c r="H6" s="199">
        <v>17.420000000000002</v>
      </c>
      <c r="I6" s="199">
        <v>17.100000000000001</v>
      </c>
      <c r="J6" s="199">
        <v>17.72</v>
      </c>
      <c r="K6" s="199">
        <v>17.779999999999998</v>
      </c>
      <c r="L6" s="199">
        <v>17.88</v>
      </c>
      <c r="M6" s="199">
        <v>18.130000000000003</v>
      </c>
      <c r="N6" s="199">
        <v>17.95</v>
      </c>
      <c r="O6" s="199">
        <v>16.27</v>
      </c>
      <c r="P6" s="199">
        <v>15.62</v>
      </c>
      <c r="Q6" s="199">
        <v>16.339999999999996</v>
      </c>
      <c r="R6" s="199">
        <v>14.889999999999999</v>
      </c>
      <c r="S6" s="199">
        <v>16.100000000000001</v>
      </c>
      <c r="T6" s="199">
        <v>15.809999999999999</v>
      </c>
      <c r="U6" s="199">
        <v>14.640000000000002</v>
      </c>
      <c r="V6" s="199">
        <v>14.77</v>
      </c>
      <c r="W6" s="199">
        <v>14.19</v>
      </c>
      <c r="X6" s="199">
        <v>14.200000000000001</v>
      </c>
      <c r="Y6" s="199">
        <v>13.5</v>
      </c>
      <c r="Z6" s="199">
        <v>14.04</v>
      </c>
      <c r="AA6" s="199">
        <v>10.15</v>
      </c>
      <c r="AB6" s="199">
        <v>13.61</v>
      </c>
    </row>
    <row r="7" spans="1:28" ht="14.4" x14ac:dyDescent="0.3">
      <c r="A7" s="201" t="s">
        <v>665</v>
      </c>
      <c r="B7" s="199">
        <v>15.620000000000001</v>
      </c>
      <c r="C7" s="199">
        <v>15.749999999999998</v>
      </c>
      <c r="D7" s="199">
        <v>16.61</v>
      </c>
      <c r="E7" s="199">
        <v>17.86</v>
      </c>
      <c r="F7" s="199">
        <v>16.759999999999998</v>
      </c>
      <c r="G7" s="199">
        <v>16.04</v>
      </c>
      <c r="H7" s="199">
        <v>16.34</v>
      </c>
      <c r="I7" s="199">
        <v>16.279999999999998</v>
      </c>
      <c r="J7" s="199">
        <v>16.159999999999997</v>
      </c>
      <c r="K7" s="199">
        <v>15.48</v>
      </c>
      <c r="L7" s="199">
        <v>16.57</v>
      </c>
      <c r="M7" s="199">
        <v>15.629999999999999</v>
      </c>
      <c r="N7" s="199">
        <v>15.819999999999999</v>
      </c>
      <c r="O7" s="199">
        <v>15.5</v>
      </c>
      <c r="P7" s="199">
        <v>14.530000000000001</v>
      </c>
      <c r="Q7" s="199">
        <v>14.270000000000001</v>
      </c>
      <c r="R7" s="199">
        <v>14.69</v>
      </c>
      <c r="S7" s="199">
        <v>14.530000000000003</v>
      </c>
      <c r="T7" s="199">
        <v>13.969999999999999</v>
      </c>
      <c r="U7" s="199">
        <v>13.720000000000002</v>
      </c>
      <c r="V7" s="199">
        <v>13.63</v>
      </c>
      <c r="W7" s="199">
        <v>13.59</v>
      </c>
      <c r="X7" s="199">
        <v>13.280000000000001</v>
      </c>
      <c r="Y7" s="199">
        <v>12.99</v>
      </c>
      <c r="Z7" s="199">
        <v>12.969999999999999</v>
      </c>
      <c r="AA7" s="199">
        <v>10.130000000000001</v>
      </c>
      <c r="AB7" s="199">
        <v>11.389999999999999</v>
      </c>
    </row>
    <row r="8" spans="1:28" ht="14.4" x14ac:dyDescent="0.3">
      <c r="A8" s="201" t="s">
        <v>666</v>
      </c>
      <c r="B8" s="199">
        <v>14.499999999999998</v>
      </c>
      <c r="C8" s="199">
        <v>14.620000000000003</v>
      </c>
      <c r="D8" s="199">
        <v>16.309999999999999</v>
      </c>
      <c r="E8" s="199">
        <v>15.9</v>
      </c>
      <c r="F8" s="199">
        <v>16.09</v>
      </c>
      <c r="G8" s="199">
        <v>15.689999999999996</v>
      </c>
      <c r="H8" s="199">
        <v>15.950000000000001</v>
      </c>
      <c r="I8" s="199">
        <v>16.670000000000002</v>
      </c>
      <c r="J8" s="199">
        <v>14.77</v>
      </c>
      <c r="K8" s="199">
        <v>17.09</v>
      </c>
      <c r="L8" s="199">
        <v>15.850000000000001</v>
      </c>
      <c r="M8" s="199">
        <v>15.999999999999998</v>
      </c>
      <c r="N8" s="199">
        <v>16.119999999999997</v>
      </c>
      <c r="O8" s="199">
        <v>15.280000000000001</v>
      </c>
      <c r="P8" s="199">
        <v>14.49</v>
      </c>
      <c r="Q8" s="199">
        <v>14.32</v>
      </c>
      <c r="R8" s="199">
        <v>14.149999999999999</v>
      </c>
      <c r="S8" s="199">
        <v>14.13</v>
      </c>
      <c r="T8" s="199">
        <v>13.620000000000003</v>
      </c>
      <c r="U8" s="199">
        <v>13.33</v>
      </c>
      <c r="V8" s="199">
        <v>13.48</v>
      </c>
      <c r="W8" s="199">
        <v>13.16</v>
      </c>
      <c r="X8" s="199">
        <v>13.07</v>
      </c>
      <c r="Y8" s="199">
        <v>12.83</v>
      </c>
      <c r="Z8" s="199">
        <v>12.56</v>
      </c>
      <c r="AA8" s="199">
        <v>10.57</v>
      </c>
      <c r="AB8" s="199">
        <v>11.33</v>
      </c>
    </row>
    <row r="9" spans="1:28" ht="14.4" x14ac:dyDescent="0.3">
      <c r="A9" s="201" t="s">
        <v>667</v>
      </c>
      <c r="B9" s="199">
        <v>14.22</v>
      </c>
      <c r="C9" s="199">
        <v>14.399999999999999</v>
      </c>
      <c r="D9" s="199">
        <v>13.469999999999999</v>
      </c>
      <c r="E9" s="199">
        <v>15.929999999999998</v>
      </c>
      <c r="F9" s="199">
        <v>15.209999999999999</v>
      </c>
      <c r="G9" s="199">
        <v>16.37</v>
      </c>
      <c r="H9" s="199">
        <v>15.99</v>
      </c>
      <c r="I9" s="199">
        <v>15.219999999999999</v>
      </c>
      <c r="J9" s="199">
        <v>15.83</v>
      </c>
      <c r="K9" s="199">
        <v>15.26</v>
      </c>
      <c r="L9" s="199">
        <v>15.79</v>
      </c>
      <c r="M9" s="199">
        <v>15.94</v>
      </c>
      <c r="N9" s="199">
        <v>16.159999999999997</v>
      </c>
      <c r="O9" s="199">
        <v>15.25</v>
      </c>
      <c r="P9" s="199">
        <v>14.66</v>
      </c>
      <c r="Q9" s="199">
        <v>14.51</v>
      </c>
      <c r="R9" s="199">
        <v>14.04</v>
      </c>
      <c r="S9" s="199">
        <v>14.1</v>
      </c>
      <c r="T9" s="199">
        <v>13.930000000000001</v>
      </c>
      <c r="U9" s="199">
        <v>13.749999999999998</v>
      </c>
      <c r="V9" s="199">
        <v>13.59</v>
      </c>
      <c r="W9" s="199">
        <v>12.99</v>
      </c>
      <c r="X9" s="199">
        <v>13.09</v>
      </c>
      <c r="Y9" s="199">
        <v>13.01</v>
      </c>
      <c r="Z9" s="199">
        <v>12.410000000000002</v>
      </c>
      <c r="AA9" s="199">
        <v>10.9</v>
      </c>
      <c r="AB9" s="199">
        <v>11.63</v>
      </c>
    </row>
    <row r="10" spans="1:28" ht="14.4" x14ac:dyDescent="0.3">
      <c r="A10" s="201" t="s">
        <v>668</v>
      </c>
      <c r="B10" s="199">
        <v>15.85</v>
      </c>
      <c r="C10" s="199">
        <v>16.470000000000002</v>
      </c>
      <c r="D10" s="199">
        <v>16.48</v>
      </c>
      <c r="E10" s="199">
        <v>16.88</v>
      </c>
      <c r="F10" s="199">
        <v>16.260000000000002</v>
      </c>
      <c r="G10" s="199">
        <v>16.86</v>
      </c>
      <c r="H10" s="199">
        <v>18.400000000000002</v>
      </c>
      <c r="I10" s="199">
        <v>16.910000000000004</v>
      </c>
      <c r="J10" s="199">
        <v>17.169999999999998</v>
      </c>
      <c r="K10" s="199">
        <v>16.52</v>
      </c>
      <c r="L10" s="199">
        <v>16.780000000000005</v>
      </c>
      <c r="M10" s="199">
        <v>15.86</v>
      </c>
      <c r="N10" s="199">
        <v>16.47</v>
      </c>
      <c r="O10" s="199">
        <v>16.580000000000002</v>
      </c>
      <c r="P10" s="199">
        <v>14.86</v>
      </c>
      <c r="Q10" s="199">
        <v>15.099999999999998</v>
      </c>
      <c r="R10" s="199">
        <v>14.639999999999999</v>
      </c>
      <c r="S10" s="199">
        <v>14.87</v>
      </c>
      <c r="T10" s="199">
        <v>14.87</v>
      </c>
      <c r="U10" s="199">
        <v>14.08</v>
      </c>
      <c r="V10" s="199">
        <v>14.08</v>
      </c>
      <c r="W10" s="199">
        <v>13.479999999999999</v>
      </c>
      <c r="X10" s="199">
        <v>14.060000000000004</v>
      </c>
      <c r="Y10" s="199">
        <v>13.61</v>
      </c>
      <c r="Z10" s="199">
        <v>13.139999999999999</v>
      </c>
      <c r="AA10" s="199">
        <v>11.59</v>
      </c>
      <c r="AB10" s="199">
        <v>12.129999999999999</v>
      </c>
    </row>
    <row r="11" spans="1:28" ht="14.4" x14ac:dyDescent="0.3">
      <c r="A11" s="201" t="s">
        <v>669</v>
      </c>
      <c r="B11" s="199">
        <v>17.71</v>
      </c>
      <c r="C11" s="199">
        <v>18.84</v>
      </c>
      <c r="D11" s="199">
        <v>18.62</v>
      </c>
      <c r="E11" s="199">
        <v>18.290000000000003</v>
      </c>
      <c r="F11" s="199">
        <v>19.3</v>
      </c>
      <c r="G11" s="199">
        <v>19.099999999999998</v>
      </c>
      <c r="H11" s="199">
        <v>17.929999999999996</v>
      </c>
      <c r="I11" s="199">
        <v>18.720000000000002</v>
      </c>
      <c r="J11" s="199">
        <v>19.37</v>
      </c>
      <c r="K11" s="199">
        <v>20.079999999999998</v>
      </c>
      <c r="L11" s="199">
        <v>18.29</v>
      </c>
      <c r="M11" s="199">
        <v>17.649999999999999</v>
      </c>
      <c r="N11" s="199">
        <v>18.82</v>
      </c>
      <c r="O11" s="199">
        <v>18.770000000000003</v>
      </c>
      <c r="P11" s="199">
        <v>17.090000000000003</v>
      </c>
      <c r="Q11" s="199">
        <v>17.589999999999996</v>
      </c>
      <c r="R11" s="199">
        <v>16.64</v>
      </c>
      <c r="S11" s="199">
        <v>17.799999999999997</v>
      </c>
      <c r="T11" s="199">
        <v>16.350000000000005</v>
      </c>
      <c r="U11" s="199">
        <v>15.82</v>
      </c>
      <c r="V11" s="199">
        <v>16.309999999999999</v>
      </c>
      <c r="W11" s="199">
        <v>15.929999999999998</v>
      </c>
      <c r="X11" s="199">
        <v>15.170000000000002</v>
      </c>
      <c r="Y11" s="199">
        <v>15.309999999999999</v>
      </c>
      <c r="Z11" s="199">
        <v>15.87</v>
      </c>
      <c r="AA11" s="199">
        <v>14.57</v>
      </c>
      <c r="AB11" s="199">
        <v>13.729999999999999</v>
      </c>
    </row>
    <row r="12" spans="1:28" ht="14.4" x14ac:dyDescent="0.3">
      <c r="A12" s="201" t="s">
        <v>670</v>
      </c>
      <c r="B12" s="199">
        <v>19.07</v>
      </c>
      <c r="C12" s="199">
        <v>21.38</v>
      </c>
      <c r="D12" s="199">
        <v>20.18</v>
      </c>
      <c r="E12" s="199">
        <v>22.020000000000003</v>
      </c>
      <c r="F12" s="199">
        <v>20.890000000000004</v>
      </c>
      <c r="G12" s="199">
        <v>22.32</v>
      </c>
      <c r="H12" s="199">
        <v>20.8</v>
      </c>
      <c r="I12" s="199">
        <v>20.300000000000004</v>
      </c>
      <c r="J12" s="199">
        <v>20.57</v>
      </c>
      <c r="K12" s="199">
        <v>20.879999999999995</v>
      </c>
      <c r="L12" s="199">
        <v>22.24</v>
      </c>
      <c r="M12" s="199">
        <v>21.419999999999998</v>
      </c>
      <c r="N12" s="199">
        <v>20.75</v>
      </c>
      <c r="O12" s="199">
        <v>19.700000000000003</v>
      </c>
      <c r="P12" s="199">
        <v>18.57</v>
      </c>
      <c r="Q12" s="199">
        <v>20.58</v>
      </c>
      <c r="R12" s="199">
        <v>18.059999999999999</v>
      </c>
      <c r="S12" s="199">
        <v>18.599999999999998</v>
      </c>
      <c r="T12" s="199">
        <v>18.97</v>
      </c>
      <c r="U12" s="199">
        <v>17.419999999999998</v>
      </c>
      <c r="V12" s="199">
        <v>17.14</v>
      </c>
      <c r="W12" s="199">
        <v>18.239999999999998</v>
      </c>
      <c r="X12" s="199">
        <v>18</v>
      </c>
      <c r="Y12" s="199">
        <v>17.360000000000003</v>
      </c>
      <c r="Z12" s="199">
        <v>17.670000000000002</v>
      </c>
      <c r="AA12" s="199">
        <v>15.080000000000002</v>
      </c>
      <c r="AB12" s="199">
        <v>15.969999999999997</v>
      </c>
    </row>
    <row r="13" spans="1:28" ht="14.4" x14ac:dyDescent="0.3">
      <c r="A13" s="201" t="s">
        <v>671</v>
      </c>
      <c r="B13" s="199">
        <v>25.020000000000003</v>
      </c>
      <c r="C13" s="199">
        <v>23.700000000000003</v>
      </c>
      <c r="D13" s="199">
        <v>23.090000000000003</v>
      </c>
      <c r="E13" s="199">
        <v>23.4</v>
      </c>
      <c r="F13" s="199">
        <v>24</v>
      </c>
      <c r="G13" s="199">
        <v>23.18</v>
      </c>
      <c r="H13" s="199">
        <v>24.259999999999998</v>
      </c>
      <c r="I13" s="199">
        <v>23.19</v>
      </c>
      <c r="J13" s="199">
        <v>24.290000000000003</v>
      </c>
      <c r="K13" s="199">
        <v>23.769999999999996</v>
      </c>
      <c r="L13" s="199">
        <v>23.72</v>
      </c>
      <c r="M13" s="199">
        <v>22.5</v>
      </c>
      <c r="N13" s="199">
        <v>22.99</v>
      </c>
      <c r="O13" s="199">
        <v>22.25</v>
      </c>
      <c r="P13" s="199">
        <v>21.84</v>
      </c>
      <c r="Q13" s="199">
        <v>24.410000000000004</v>
      </c>
      <c r="R13" s="199">
        <v>19.87</v>
      </c>
      <c r="S13" s="199">
        <v>21.22</v>
      </c>
      <c r="T13" s="199">
        <v>19.279999999999998</v>
      </c>
      <c r="U13" s="199">
        <v>19.440000000000001</v>
      </c>
      <c r="V13" s="199">
        <v>17.689999999999998</v>
      </c>
      <c r="W13" s="199">
        <v>18.84</v>
      </c>
      <c r="X13" s="199">
        <v>19.549999999999994</v>
      </c>
      <c r="Y13" s="199">
        <v>18.11</v>
      </c>
      <c r="Z13" s="199">
        <v>18.189999999999998</v>
      </c>
      <c r="AA13" s="199">
        <v>16.8</v>
      </c>
      <c r="AB13" s="199">
        <v>16.87</v>
      </c>
    </row>
  </sheetData>
  <phoneticPr fontId="3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74A6-F8D3-424F-AE27-4E6B51F3CCB8}">
  <dimension ref="A1:D13"/>
  <sheetViews>
    <sheetView workbookViewId="0">
      <selection activeCell="B2" sqref="B2"/>
    </sheetView>
  </sheetViews>
  <sheetFormatPr defaultRowHeight="13.8" x14ac:dyDescent="0.25"/>
  <sheetData>
    <row r="1" spans="1:4" x14ac:dyDescent="0.25">
      <c r="A1" t="s">
        <v>660</v>
      </c>
      <c r="B1" t="s">
        <v>672</v>
      </c>
      <c r="C1" t="s">
        <v>673</v>
      </c>
      <c r="D1" t="s">
        <v>674</v>
      </c>
    </row>
    <row r="2" spans="1:4" x14ac:dyDescent="0.25">
      <c r="A2" s="201" t="s">
        <v>661</v>
      </c>
      <c r="B2">
        <f>AVERAGE(SeasData!B2:F2)</f>
        <v>22.161999999999999</v>
      </c>
      <c r="C2">
        <f>AVERAGE(SeasData!G2:P2)</f>
        <v>23.475000000000001</v>
      </c>
      <c r="D2">
        <f>AVERAGE(SeasData!Q2:AB2)</f>
        <v>19.924166666666665</v>
      </c>
    </row>
    <row r="3" spans="1:4" x14ac:dyDescent="0.25">
      <c r="A3" s="201" t="s">
        <v>662</v>
      </c>
      <c r="B3">
        <f>AVERAGE(SeasData!B3:F3)</f>
        <v>20.776000000000003</v>
      </c>
      <c r="C3">
        <f>AVERAGE(SeasData!G3:P3)</f>
        <v>21.582999999999998</v>
      </c>
      <c r="D3">
        <f>AVERAGE(SeasData!Q3:AB3)</f>
        <v>18.569999999999997</v>
      </c>
    </row>
    <row r="4" spans="1:4" x14ac:dyDescent="0.25">
      <c r="A4" s="201" t="s">
        <v>663</v>
      </c>
      <c r="B4">
        <f>AVERAGE(SeasData!B4:F4)</f>
        <v>22.268000000000001</v>
      </c>
      <c r="C4">
        <f>AVERAGE(SeasData!G4:P4)</f>
        <v>22.324999999999996</v>
      </c>
      <c r="D4">
        <f>AVERAGE(SeasData!Q4:AB4)</f>
        <v>18.203333333333337</v>
      </c>
    </row>
    <row r="5" spans="1:4" x14ac:dyDescent="0.25">
      <c r="A5" s="201" t="s">
        <v>664</v>
      </c>
      <c r="B5">
        <f>AVERAGE(SeasData!B5:F5)</f>
        <v>18.642000000000003</v>
      </c>
      <c r="C5">
        <f>AVERAGE(SeasData!G5:P5)</f>
        <v>18.904999999999998</v>
      </c>
      <c r="D5">
        <f>AVERAGE(SeasData!Q5:AB5)</f>
        <v>15.727500000000001</v>
      </c>
    </row>
    <row r="6" spans="1:4" x14ac:dyDescent="0.25">
      <c r="A6" s="201" t="s">
        <v>91</v>
      </c>
      <c r="B6">
        <f>AVERAGE(SeasData!B6:F6)</f>
        <v>16.970000000000002</v>
      </c>
      <c r="C6">
        <f>AVERAGE(SeasData!G6:P6)</f>
        <v>17.354999999999997</v>
      </c>
      <c r="D6">
        <f>AVERAGE(SeasData!Q6:AB6)</f>
        <v>14.353333333333333</v>
      </c>
    </row>
    <row r="7" spans="1:4" x14ac:dyDescent="0.25">
      <c r="A7" s="201" t="s">
        <v>665</v>
      </c>
      <c r="B7">
        <f>AVERAGE(SeasData!B7:F7)</f>
        <v>16.52</v>
      </c>
      <c r="C7">
        <f>AVERAGE(SeasData!G7:P7)</f>
        <v>15.834999999999999</v>
      </c>
      <c r="D7">
        <f>AVERAGE(SeasData!Q7:AB7)</f>
        <v>13.26333333333333</v>
      </c>
    </row>
    <row r="8" spans="1:4" x14ac:dyDescent="0.25">
      <c r="A8" s="201" t="s">
        <v>666</v>
      </c>
      <c r="B8">
        <f>AVERAGE(SeasData!B8:F8)</f>
        <v>15.484</v>
      </c>
      <c r="C8">
        <f>AVERAGE(SeasData!G8:P8)</f>
        <v>15.791000000000002</v>
      </c>
      <c r="D8">
        <f>AVERAGE(SeasData!Q8:AB8)</f>
        <v>13.045833333333334</v>
      </c>
    </row>
    <row r="9" spans="1:4" x14ac:dyDescent="0.25">
      <c r="A9" s="201" t="s">
        <v>667</v>
      </c>
      <c r="B9">
        <f>AVERAGE(SeasData!B9:F9)</f>
        <v>14.645999999999997</v>
      </c>
      <c r="C9">
        <f>AVERAGE(SeasData!G9:P9)</f>
        <v>15.647</v>
      </c>
      <c r="D9">
        <f>AVERAGE(SeasData!Q9:AB9)</f>
        <v>13.162500000000001</v>
      </c>
    </row>
    <row r="10" spans="1:4" x14ac:dyDescent="0.25">
      <c r="A10" s="201" t="s">
        <v>668</v>
      </c>
      <c r="B10">
        <f>AVERAGE(SeasData!B10:F10)</f>
        <v>16.387999999999998</v>
      </c>
      <c r="C10">
        <f>AVERAGE(SeasData!G10:P10)</f>
        <v>16.641000000000002</v>
      </c>
      <c r="D10">
        <f>AVERAGE(SeasData!Q10:AB10)</f>
        <v>13.804166666666665</v>
      </c>
    </row>
    <row r="11" spans="1:4" x14ac:dyDescent="0.25">
      <c r="A11" s="201" t="s">
        <v>669</v>
      </c>
      <c r="B11">
        <f>AVERAGE(SeasData!B11:F11)</f>
        <v>18.552</v>
      </c>
      <c r="C11">
        <f>AVERAGE(SeasData!G11:P11)</f>
        <v>18.582000000000001</v>
      </c>
      <c r="D11">
        <f>AVERAGE(SeasData!Q11:AB11)</f>
        <v>15.924166666666665</v>
      </c>
    </row>
    <row r="12" spans="1:4" x14ac:dyDescent="0.25">
      <c r="A12" s="201" t="s">
        <v>670</v>
      </c>
      <c r="B12">
        <f>AVERAGE(SeasData!B12:F12)</f>
        <v>20.708000000000002</v>
      </c>
      <c r="C12">
        <f>AVERAGE(SeasData!G12:P12)</f>
        <v>20.755000000000003</v>
      </c>
      <c r="D12">
        <f>AVERAGE(SeasData!Q12:AB12)</f>
        <v>17.757500000000004</v>
      </c>
    </row>
    <row r="13" spans="1:4" x14ac:dyDescent="0.25">
      <c r="A13" s="201" t="s">
        <v>671</v>
      </c>
      <c r="B13">
        <f>AVERAGE(SeasData!B13:F13)</f>
        <v>23.842000000000002</v>
      </c>
      <c r="C13">
        <f>AVERAGE(SeasData!G13:P13)</f>
        <v>23.199000000000002</v>
      </c>
      <c r="D13">
        <f>AVERAGE(SeasData!Q13:AB13)</f>
        <v>19.189166666666665</v>
      </c>
    </row>
  </sheetData>
  <phoneticPr fontId="3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28E5-A720-4DDD-917C-F5D4749E07B2}">
  <sheetPr codeName="Sheet7">
    <pageSetUpPr fitToPage="1"/>
  </sheetPr>
  <dimension ref="A1:AQ340"/>
  <sheetViews>
    <sheetView topLeftCell="N1" zoomScale="60" zoomScaleNormal="60" workbookViewId="0">
      <selection activeCell="AI7" sqref="AI7"/>
    </sheetView>
  </sheetViews>
  <sheetFormatPr defaultColWidth="8.5546875" defaultRowHeight="12.6" x14ac:dyDescent="0.25"/>
  <cols>
    <col min="1" max="1" width="4.77734375" style="76" bestFit="1" customWidth="1"/>
    <col min="2" max="2" width="31" style="77" bestFit="1" customWidth="1"/>
    <col min="3" max="3" width="6.21875" style="77" bestFit="1" customWidth="1"/>
    <col min="4" max="4" width="5.21875" style="77" bestFit="1" customWidth="1"/>
    <col min="5" max="5" width="7.77734375" style="77" bestFit="1" customWidth="1"/>
    <col min="6" max="6" width="6" style="77" bestFit="1" customWidth="1"/>
    <col min="7" max="7" width="8.21875" style="77" bestFit="1" customWidth="1"/>
    <col min="8" max="8" width="6.44140625" style="77" bestFit="1" customWidth="1"/>
    <col min="9" max="9" width="8.77734375" style="77" bestFit="1" customWidth="1"/>
    <col min="10" max="10" width="6.44140625" style="77" bestFit="1" customWidth="1"/>
    <col min="11" max="11" width="6.21875" style="77" customWidth="1"/>
    <col min="12" max="12" width="10.77734375" style="77" customWidth="1"/>
    <col min="13" max="13" width="6.77734375" style="77" bestFit="1" customWidth="1"/>
    <col min="14" max="14" width="7.5546875" style="77" bestFit="1" customWidth="1"/>
    <col min="15" max="15" width="6.77734375" style="77" bestFit="1" customWidth="1"/>
    <col min="16" max="16" width="7.77734375" style="77" bestFit="1" customWidth="1"/>
    <col min="17" max="17" width="6.77734375" style="77" bestFit="1" customWidth="1"/>
    <col min="18" max="18" width="11.44140625" style="77" bestFit="1" customWidth="1"/>
    <col min="19" max="19" width="6.77734375" style="77" bestFit="1" customWidth="1"/>
    <col min="20" max="23" width="8.5546875" style="77"/>
    <col min="24" max="24" width="13.44140625" style="77" bestFit="1" customWidth="1"/>
    <col min="25" max="28" width="17.21875" style="77" bestFit="1" customWidth="1"/>
    <col min="29" max="29" width="16.77734375" style="77" bestFit="1" customWidth="1"/>
    <col min="30" max="31" width="17.21875" style="77" bestFit="1" customWidth="1"/>
    <col min="32" max="32" width="16.77734375" style="77" bestFit="1" customWidth="1"/>
    <col min="33" max="33" width="16.5546875" style="77" customWidth="1"/>
    <col min="34" max="34" width="16.5546875" style="77" bestFit="1" customWidth="1"/>
    <col min="35" max="35" width="17.77734375" style="77" bestFit="1" customWidth="1"/>
    <col min="36" max="39" width="17.21875" style="77" bestFit="1" customWidth="1"/>
    <col min="40" max="40" width="16.77734375" style="77" bestFit="1" customWidth="1"/>
    <col min="41" max="42" width="17.21875" style="77" bestFit="1" customWidth="1"/>
    <col min="43" max="256" width="8.5546875" style="77"/>
    <col min="257" max="257" width="4.77734375" style="77" bestFit="1" customWidth="1"/>
    <col min="258" max="258" width="31" style="77" bestFit="1" customWidth="1"/>
    <col min="259" max="259" width="9.5546875" style="77" bestFit="1" customWidth="1"/>
    <col min="260" max="260" width="5.21875" style="77" bestFit="1" customWidth="1"/>
    <col min="261" max="261" width="7.21875" style="77" bestFit="1" customWidth="1"/>
    <col min="262" max="262" width="5.5546875" style="77" bestFit="1" customWidth="1"/>
    <col min="263" max="263" width="7.77734375" style="77" bestFit="1" customWidth="1"/>
    <col min="264" max="264" width="6.21875" style="77" bestFit="1" customWidth="1"/>
    <col min="265" max="265" width="11.44140625" style="77" customWidth="1"/>
    <col min="266" max="266" width="6.21875" style="77" bestFit="1" customWidth="1"/>
    <col min="267" max="267" width="6.21875" style="77" customWidth="1"/>
    <col min="268" max="268" width="10.77734375" style="77" customWidth="1"/>
    <col min="269" max="269" width="5.21875" style="77" bestFit="1" customWidth="1"/>
    <col min="270" max="270" width="7.5546875" style="77" bestFit="1" customWidth="1"/>
    <col min="271" max="271" width="6.21875" style="77" bestFit="1" customWidth="1"/>
    <col min="272" max="272" width="7.77734375" style="77" bestFit="1" customWidth="1"/>
    <col min="273" max="273" width="6.21875" style="77" bestFit="1" customWidth="1"/>
    <col min="274" max="274" width="11.44140625" style="77" bestFit="1" customWidth="1"/>
    <col min="275" max="275" width="6.21875" style="77" bestFit="1" customWidth="1"/>
    <col min="276" max="279" width="8.5546875" style="77"/>
    <col min="280" max="280" width="13.77734375" style="77" bestFit="1" customWidth="1"/>
    <col min="281" max="281" width="17.5546875" style="77" bestFit="1" customWidth="1"/>
    <col min="282" max="283" width="17.77734375" style="77" bestFit="1" customWidth="1"/>
    <col min="284" max="284" width="17.21875" style="77" bestFit="1" customWidth="1"/>
    <col min="285" max="286" width="17.77734375" style="77" bestFit="1" customWidth="1"/>
    <col min="287" max="288" width="17.21875" style="77" bestFit="1" customWidth="1"/>
    <col min="289" max="289" width="10.44140625" style="77" bestFit="1" customWidth="1"/>
    <col min="290" max="290" width="17.21875" style="77" bestFit="1" customWidth="1"/>
    <col min="291" max="291" width="18.21875" style="77" bestFit="1" customWidth="1"/>
    <col min="292" max="295" width="17.77734375" style="77" bestFit="1" customWidth="1"/>
    <col min="296" max="296" width="17.21875" style="77" bestFit="1" customWidth="1"/>
    <col min="297" max="297" width="17.5546875" style="77" bestFit="1" customWidth="1"/>
    <col min="298" max="298" width="10.77734375" style="77" bestFit="1" customWidth="1"/>
    <col min="299" max="512" width="8.5546875" style="77"/>
    <col min="513" max="513" width="4.77734375" style="77" bestFit="1" customWidth="1"/>
    <col min="514" max="514" width="31" style="77" bestFit="1" customWidth="1"/>
    <col min="515" max="515" width="9.5546875" style="77" bestFit="1" customWidth="1"/>
    <col min="516" max="516" width="5.21875" style="77" bestFit="1" customWidth="1"/>
    <col min="517" max="517" width="7.21875" style="77" bestFit="1" customWidth="1"/>
    <col min="518" max="518" width="5.5546875" style="77" bestFit="1" customWidth="1"/>
    <col min="519" max="519" width="7.77734375" style="77" bestFit="1" customWidth="1"/>
    <col min="520" max="520" width="6.21875" style="77" bestFit="1" customWidth="1"/>
    <col min="521" max="521" width="11.44140625" style="77" customWidth="1"/>
    <col min="522" max="522" width="6.21875" style="77" bestFit="1" customWidth="1"/>
    <col min="523" max="523" width="6.21875" style="77" customWidth="1"/>
    <col min="524" max="524" width="10.77734375" style="77" customWidth="1"/>
    <col min="525" max="525" width="5.21875" style="77" bestFit="1" customWidth="1"/>
    <col min="526" max="526" width="7.5546875" style="77" bestFit="1" customWidth="1"/>
    <col min="527" max="527" width="6.21875" style="77" bestFit="1" customWidth="1"/>
    <col min="528" max="528" width="7.77734375" style="77" bestFit="1" customWidth="1"/>
    <col min="529" max="529" width="6.21875" style="77" bestFit="1" customWidth="1"/>
    <col min="530" max="530" width="11.44140625" style="77" bestFit="1" customWidth="1"/>
    <col min="531" max="531" width="6.21875" style="77" bestFit="1" customWidth="1"/>
    <col min="532" max="535" width="8.5546875" style="77"/>
    <col min="536" max="536" width="13.77734375" style="77" bestFit="1" customWidth="1"/>
    <col min="537" max="537" width="17.5546875" style="77" bestFit="1" customWidth="1"/>
    <col min="538" max="539" width="17.77734375" style="77" bestFit="1" customWidth="1"/>
    <col min="540" max="540" width="17.21875" style="77" bestFit="1" customWidth="1"/>
    <col min="541" max="542" width="17.77734375" style="77" bestFit="1" customWidth="1"/>
    <col min="543" max="544" width="17.21875" style="77" bestFit="1" customWidth="1"/>
    <col min="545" max="545" width="10.44140625" style="77" bestFit="1" customWidth="1"/>
    <col min="546" max="546" width="17.21875" style="77" bestFit="1" customWidth="1"/>
    <col min="547" max="547" width="18.21875" style="77" bestFit="1" customWidth="1"/>
    <col min="548" max="551" width="17.77734375" style="77" bestFit="1" customWidth="1"/>
    <col min="552" max="552" width="17.21875" style="77" bestFit="1" customWidth="1"/>
    <col min="553" max="553" width="17.5546875" style="77" bestFit="1" customWidth="1"/>
    <col min="554" max="554" width="10.77734375" style="77" bestFit="1" customWidth="1"/>
    <col min="555" max="768" width="8.5546875" style="77"/>
    <col min="769" max="769" width="4.77734375" style="77" bestFit="1" customWidth="1"/>
    <col min="770" max="770" width="31" style="77" bestFit="1" customWidth="1"/>
    <col min="771" max="771" width="9.5546875" style="77" bestFit="1" customWidth="1"/>
    <col min="772" max="772" width="5.21875" style="77" bestFit="1" customWidth="1"/>
    <col min="773" max="773" width="7.21875" style="77" bestFit="1" customWidth="1"/>
    <col min="774" max="774" width="5.5546875" style="77" bestFit="1" customWidth="1"/>
    <col min="775" max="775" width="7.77734375" style="77" bestFit="1" customWidth="1"/>
    <col min="776" max="776" width="6.21875" style="77" bestFit="1" customWidth="1"/>
    <col min="777" max="777" width="11.44140625" style="77" customWidth="1"/>
    <col min="778" max="778" width="6.21875" style="77" bestFit="1" customWidth="1"/>
    <col min="779" max="779" width="6.21875" style="77" customWidth="1"/>
    <col min="780" max="780" width="10.77734375" style="77" customWidth="1"/>
    <col min="781" max="781" width="5.21875" style="77" bestFit="1" customWidth="1"/>
    <col min="782" max="782" width="7.5546875" style="77" bestFit="1" customWidth="1"/>
    <col min="783" max="783" width="6.21875" style="77" bestFit="1" customWidth="1"/>
    <col min="784" max="784" width="7.77734375" style="77" bestFit="1" customWidth="1"/>
    <col min="785" max="785" width="6.21875" style="77" bestFit="1" customWidth="1"/>
    <col min="786" max="786" width="11.44140625" style="77" bestFit="1" customWidth="1"/>
    <col min="787" max="787" width="6.21875" style="77" bestFit="1" customWidth="1"/>
    <col min="788" max="791" width="8.5546875" style="77"/>
    <col min="792" max="792" width="13.77734375" style="77" bestFit="1" customWidth="1"/>
    <col min="793" max="793" width="17.5546875" style="77" bestFit="1" customWidth="1"/>
    <col min="794" max="795" width="17.77734375" style="77" bestFit="1" customWidth="1"/>
    <col min="796" max="796" width="17.21875" style="77" bestFit="1" customWidth="1"/>
    <col min="797" max="798" width="17.77734375" style="77" bestFit="1" customWidth="1"/>
    <col min="799" max="800" width="17.21875" style="77" bestFit="1" customWidth="1"/>
    <col min="801" max="801" width="10.44140625" style="77" bestFit="1" customWidth="1"/>
    <col min="802" max="802" width="17.21875" style="77" bestFit="1" customWidth="1"/>
    <col min="803" max="803" width="18.21875" style="77" bestFit="1" customWidth="1"/>
    <col min="804" max="807" width="17.77734375" style="77" bestFit="1" customWidth="1"/>
    <col min="808" max="808" width="17.21875" style="77" bestFit="1" customWidth="1"/>
    <col min="809" max="809" width="17.5546875" style="77" bestFit="1" customWidth="1"/>
    <col min="810" max="810" width="10.77734375" style="77" bestFit="1" customWidth="1"/>
    <col min="811" max="1024" width="8.5546875" style="77"/>
    <col min="1025" max="1025" width="4.77734375" style="77" bestFit="1" customWidth="1"/>
    <col min="1026" max="1026" width="31" style="77" bestFit="1" customWidth="1"/>
    <col min="1027" max="1027" width="9.5546875" style="77" bestFit="1" customWidth="1"/>
    <col min="1028" max="1028" width="5.21875" style="77" bestFit="1" customWidth="1"/>
    <col min="1029" max="1029" width="7.21875" style="77" bestFit="1" customWidth="1"/>
    <col min="1030" max="1030" width="5.5546875" style="77" bestFit="1" customWidth="1"/>
    <col min="1031" max="1031" width="7.77734375" style="77" bestFit="1" customWidth="1"/>
    <col min="1032" max="1032" width="6.21875" style="77" bestFit="1" customWidth="1"/>
    <col min="1033" max="1033" width="11.44140625" style="77" customWidth="1"/>
    <col min="1034" max="1034" width="6.21875" style="77" bestFit="1" customWidth="1"/>
    <col min="1035" max="1035" width="6.21875" style="77" customWidth="1"/>
    <col min="1036" max="1036" width="10.77734375" style="77" customWidth="1"/>
    <col min="1037" max="1037" width="5.21875" style="77" bestFit="1" customWidth="1"/>
    <col min="1038" max="1038" width="7.5546875" style="77" bestFit="1" customWidth="1"/>
    <col min="1039" max="1039" width="6.21875" style="77" bestFit="1" customWidth="1"/>
    <col min="1040" max="1040" width="7.77734375" style="77" bestFit="1" customWidth="1"/>
    <col min="1041" max="1041" width="6.21875" style="77" bestFit="1" customWidth="1"/>
    <col min="1042" max="1042" width="11.44140625" style="77" bestFit="1" customWidth="1"/>
    <col min="1043" max="1043" width="6.21875" style="77" bestFit="1" customWidth="1"/>
    <col min="1044" max="1047" width="8.5546875" style="77"/>
    <col min="1048" max="1048" width="13.77734375" style="77" bestFit="1" customWidth="1"/>
    <col min="1049" max="1049" width="17.5546875" style="77" bestFit="1" customWidth="1"/>
    <col min="1050" max="1051" width="17.77734375" style="77" bestFit="1" customWidth="1"/>
    <col min="1052" max="1052" width="17.21875" style="77" bestFit="1" customWidth="1"/>
    <col min="1053" max="1054" width="17.77734375" style="77" bestFit="1" customWidth="1"/>
    <col min="1055" max="1056" width="17.21875" style="77" bestFit="1" customWidth="1"/>
    <col min="1057" max="1057" width="10.44140625" style="77" bestFit="1" customWidth="1"/>
    <col min="1058" max="1058" width="17.21875" style="77" bestFit="1" customWidth="1"/>
    <col min="1059" max="1059" width="18.21875" style="77" bestFit="1" customWidth="1"/>
    <col min="1060" max="1063" width="17.77734375" style="77" bestFit="1" customWidth="1"/>
    <col min="1064" max="1064" width="17.21875" style="77" bestFit="1" customWidth="1"/>
    <col min="1065" max="1065" width="17.5546875" style="77" bestFit="1" customWidth="1"/>
    <col min="1066" max="1066" width="10.77734375" style="77" bestFit="1" customWidth="1"/>
    <col min="1067" max="1280" width="8.5546875" style="77"/>
    <col min="1281" max="1281" width="4.77734375" style="77" bestFit="1" customWidth="1"/>
    <col min="1282" max="1282" width="31" style="77" bestFit="1" customWidth="1"/>
    <col min="1283" max="1283" width="9.5546875" style="77" bestFit="1" customWidth="1"/>
    <col min="1284" max="1284" width="5.21875" style="77" bestFit="1" customWidth="1"/>
    <col min="1285" max="1285" width="7.21875" style="77" bestFit="1" customWidth="1"/>
    <col min="1286" max="1286" width="5.5546875" style="77" bestFit="1" customWidth="1"/>
    <col min="1287" max="1287" width="7.77734375" style="77" bestFit="1" customWidth="1"/>
    <col min="1288" max="1288" width="6.21875" style="77" bestFit="1" customWidth="1"/>
    <col min="1289" max="1289" width="11.44140625" style="77" customWidth="1"/>
    <col min="1290" max="1290" width="6.21875" style="77" bestFit="1" customWidth="1"/>
    <col min="1291" max="1291" width="6.21875" style="77" customWidth="1"/>
    <col min="1292" max="1292" width="10.77734375" style="77" customWidth="1"/>
    <col min="1293" max="1293" width="5.21875" style="77" bestFit="1" customWidth="1"/>
    <col min="1294" max="1294" width="7.5546875" style="77" bestFit="1" customWidth="1"/>
    <col min="1295" max="1295" width="6.21875" style="77" bestFit="1" customWidth="1"/>
    <col min="1296" max="1296" width="7.77734375" style="77" bestFit="1" customWidth="1"/>
    <col min="1297" max="1297" width="6.21875" style="77" bestFit="1" customWidth="1"/>
    <col min="1298" max="1298" width="11.44140625" style="77" bestFit="1" customWidth="1"/>
    <col min="1299" max="1299" width="6.21875" style="77" bestFit="1" customWidth="1"/>
    <col min="1300" max="1303" width="8.5546875" style="77"/>
    <col min="1304" max="1304" width="13.77734375" style="77" bestFit="1" customWidth="1"/>
    <col min="1305" max="1305" width="17.5546875" style="77" bestFit="1" customWidth="1"/>
    <col min="1306" max="1307" width="17.77734375" style="77" bestFit="1" customWidth="1"/>
    <col min="1308" max="1308" width="17.21875" style="77" bestFit="1" customWidth="1"/>
    <col min="1309" max="1310" width="17.77734375" style="77" bestFit="1" customWidth="1"/>
    <col min="1311" max="1312" width="17.21875" style="77" bestFit="1" customWidth="1"/>
    <col min="1313" max="1313" width="10.44140625" style="77" bestFit="1" customWidth="1"/>
    <col min="1314" max="1314" width="17.21875" style="77" bestFit="1" customWidth="1"/>
    <col min="1315" max="1315" width="18.21875" style="77" bestFit="1" customWidth="1"/>
    <col min="1316" max="1319" width="17.77734375" style="77" bestFit="1" customWidth="1"/>
    <col min="1320" max="1320" width="17.21875" style="77" bestFit="1" customWidth="1"/>
    <col min="1321" max="1321" width="17.5546875" style="77" bestFit="1" customWidth="1"/>
    <col min="1322" max="1322" width="10.77734375" style="77" bestFit="1" customWidth="1"/>
    <col min="1323" max="1536" width="8.5546875" style="77"/>
    <col min="1537" max="1537" width="4.77734375" style="77" bestFit="1" customWidth="1"/>
    <col min="1538" max="1538" width="31" style="77" bestFit="1" customWidth="1"/>
    <col min="1539" max="1539" width="9.5546875" style="77" bestFit="1" customWidth="1"/>
    <col min="1540" max="1540" width="5.21875" style="77" bestFit="1" customWidth="1"/>
    <col min="1541" max="1541" width="7.21875" style="77" bestFit="1" customWidth="1"/>
    <col min="1542" max="1542" width="5.5546875" style="77" bestFit="1" customWidth="1"/>
    <col min="1543" max="1543" width="7.77734375" style="77" bestFit="1" customWidth="1"/>
    <col min="1544" max="1544" width="6.21875" style="77" bestFit="1" customWidth="1"/>
    <col min="1545" max="1545" width="11.44140625" style="77" customWidth="1"/>
    <col min="1546" max="1546" width="6.21875" style="77" bestFit="1" customWidth="1"/>
    <col min="1547" max="1547" width="6.21875" style="77" customWidth="1"/>
    <col min="1548" max="1548" width="10.77734375" style="77" customWidth="1"/>
    <col min="1549" max="1549" width="5.21875" style="77" bestFit="1" customWidth="1"/>
    <col min="1550" max="1550" width="7.5546875" style="77" bestFit="1" customWidth="1"/>
    <col min="1551" max="1551" width="6.21875" style="77" bestFit="1" customWidth="1"/>
    <col min="1552" max="1552" width="7.77734375" style="77" bestFit="1" customWidth="1"/>
    <col min="1553" max="1553" width="6.21875" style="77" bestFit="1" customWidth="1"/>
    <col min="1554" max="1554" width="11.44140625" style="77" bestFit="1" customWidth="1"/>
    <col min="1555" max="1555" width="6.21875" style="77" bestFit="1" customWidth="1"/>
    <col min="1556" max="1559" width="8.5546875" style="77"/>
    <col min="1560" max="1560" width="13.77734375" style="77" bestFit="1" customWidth="1"/>
    <col min="1561" max="1561" width="17.5546875" style="77" bestFit="1" customWidth="1"/>
    <col min="1562" max="1563" width="17.77734375" style="77" bestFit="1" customWidth="1"/>
    <col min="1564" max="1564" width="17.21875" style="77" bestFit="1" customWidth="1"/>
    <col min="1565" max="1566" width="17.77734375" style="77" bestFit="1" customWidth="1"/>
    <col min="1567" max="1568" width="17.21875" style="77" bestFit="1" customWidth="1"/>
    <col min="1569" max="1569" width="10.44140625" style="77" bestFit="1" customWidth="1"/>
    <col min="1570" max="1570" width="17.21875" style="77" bestFit="1" customWidth="1"/>
    <col min="1571" max="1571" width="18.21875" style="77" bestFit="1" customWidth="1"/>
    <col min="1572" max="1575" width="17.77734375" style="77" bestFit="1" customWidth="1"/>
    <col min="1576" max="1576" width="17.21875" style="77" bestFit="1" customWidth="1"/>
    <col min="1577" max="1577" width="17.5546875" style="77" bestFit="1" customWidth="1"/>
    <col min="1578" max="1578" width="10.77734375" style="77" bestFit="1" customWidth="1"/>
    <col min="1579" max="1792" width="8.5546875" style="77"/>
    <col min="1793" max="1793" width="4.77734375" style="77" bestFit="1" customWidth="1"/>
    <col min="1794" max="1794" width="31" style="77" bestFit="1" customWidth="1"/>
    <col min="1795" max="1795" width="9.5546875" style="77" bestFit="1" customWidth="1"/>
    <col min="1796" max="1796" width="5.21875" style="77" bestFit="1" customWidth="1"/>
    <col min="1797" max="1797" width="7.21875" style="77" bestFit="1" customWidth="1"/>
    <col min="1798" max="1798" width="5.5546875" style="77" bestFit="1" customWidth="1"/>
    <col min="1799" max="1799" width="7.77734375" style="77" bestFit="1" customWidth="1"/>
    <col min="1800" max="1800" width="6.21875" style="77" bestFit="1" customWidth="1"/>
    <col min="1801" max="1801" width="11.44140625" style="77" customWidth="1"/>
    <col min="1802" max="1802" width="6.21875" style="77" bestFit="1" customWidth="1"/>
    <col min="1803" max="1803" width="6.21875" style="77" customWidth="1"/>
    <col min="1804" max="1804" width="10.77734375" style="77" customWidth="1"/>
    <col min="1805" max="1805" width="5.21875" style="77" bestFit="1" customWidth="1"/>
    <col min="1806" max="1806" width="7.5546875" style="77" bestFit="1" customWidth="1"/>
    <col min="1807" max="1807" width="6.21875" style="77" bestFit="1" customWidth="1"/>
    <col min="1808" max="1808" width="7.77734375" style="77" bestFit="1" customWidth="1"/>
    <col min="1809" max="1809" width="6.21875" style="77" bestFit="1" customWidth="1"/>
    <col min="1810" max="1810" width="11.44140625" style="77" bestFit="1" customWidth="1"/>
    <col min="1811" max="1811" width="6.21875" style="77" bestFit="1" customWidth="1"/>
    <col min="1812" max="1815" width="8.5546875" style="77"/>
    <col min="1816" max="1816" width="13.77734375" style="77" bestFit="1" customWidth="1"/>
    <col min="1817" max="1817" width="17.5546875" style="77" bestFit="1" customWidth="1"/>
    <col min="1818" max="1819" width="17.77734375" style="77" bestFit="1" customWidth="1"/>
    <col min="1820" max="1820" width="17.21875" style="77" bestFit="1" customWidth="1"/>
    <col min="1821" max="1822" width="17.77734375" style="77" bestFit="1" customWidth="1"/>
    <col min="1823" max="1824" width="17.21875" style="77" bestFit="1" customWidth="1"/>
    <col min="1825" max="1825" width="10.44140625" style="77" bestFit="1" customWidth="1"/>
    <col min="1826" max="1826" width="17.21875" style="77" bestFit="1" customWidth="1"/>
    <col min="1827" max="1827" width="18.21875" style="77" bestFit="1" customWidth="1"/>
    <col min="1828" max="1831" width="17.77734375" style="77" bestFit="1" customWidth="1"/>
    <col min="1832" max="1832" width="17.21875" style="77" bestFit="1" customWidth="1"/>
    <col min="1833" max="1833" width="17.5546875" style="77" bestFit="1" customWidth="1"/>
    <col min="1834" max="1834" width="10.77734375" style="77" bestFit="1" customWidth="1"/>
    <col min="1835" max="2048" width="8.5546875" style="77"/>
    <col min="2049" max="2049" width="4.77734375" style="77" bestFit="1" customWidth="1"/>
    <col min="2050" max="2050" width="31" style="77" bestFit="1" customWidth="1"/>
    <col min="2051" max="2051" width="9.5546875" style="77" bestFit="1" customWidth="1"/>
    <col min="2052" max="2052" width="5.21875" style="77" bestFit="1" customWidth="1"/>
    <col min="2053" max="2053" width="7.21875" style="77" bestFit="1" customWidth="1"/>
    <col min="2054" max="2054" width="5.5546875" style="77" bestFit="1" customWidth="1"/>
    <col min="2055" max="2055" width="7.77734375" style="77" bestFit="1" customWidth="1"/>
    <col min="2056" max="2056" width="6.21875" style="77" bestFit="1" customWidth="1"/>
    <col min="2057" max="2057" width="11.44140625" style="77" customWidth="1"/>
    <col min="2058" max="2058" width="6.21875" style="77" bestFit="1" customWidth="1"/>
    <col min="2059" max="2059" width="6.21875" style="77" customWidth="1"/>
    <col min="2060" max="2060" width="10.77734375" style="77" customWidth="1"/>
    <col min="2061" max="2061" width="5.21875" style="77" bestFit="1" customWidth="1"/>
    <col min="2062" max="2062" width="7.5546875" style="77" bestFit="1" customWidth="1"/>
    <col min="2063" max="2063" width="6.21875" style="77" bestFit="1" customWidth="1"/>
    <col min="2064" max="2064" width="7.77734375" style="77" bestFit="1" customWidth="1"/>
    <col min="2065" max="2065" width="6.21875" style="77" bestFit="1" customWidth="1"/>
    <col min="2066" max="2066" width="11.44140625" style="77" bestFit="1" customWidth="1"/>
    <col min="2067" max="2067" width="6.21875" style="77" bestFit="1" customWidth="1"/>
    <col min="2068" max="2071" width="8.5546875" style="77"/>
    <col min="2072" max="2072" width="13.77734375" style="77" bestFit="1" customWidth="1"/>
    <col min="2073" max="2073" width="17.5546875" style="77" bestFit="1" customWidth="1"/>
    <col min="2074" max="2075" width="17.77734375" style="77" bestFit="1" customWidth="1"/>
    <col min="2076" max="2076" width="17.21875" style="77" bestFit="1" customWidth="1"/>
    <col min="2077" max="2078" width="17.77734375" style="77" bestFit="1" customWidth="1"/>
    <col min="2079" max="2080" width="17.21875" style="77" bestFit="1" customWidth="1"/>
    <col min="2081" max="2081" width="10.44140625" style="77" bestFit="1" customWidth="1"/>
    <col min="2082" max="2082" width="17.21875" style="77" bestFit="1" customWidth="1"/>
    <col min="2083" max="2083" width="18.21875" style="77" bestFit="1" customWidth="1"/>
    <col min="2084" max="2087" width="17.77734375" style="77" bestFit="1" customWidth="1"/>
    <col min="2088" max="2088" width="17.21875" style="77" bestFit="1" customWidth="1"/>
    <col min="2089" max="2089" width="17.5546875" style="77" bestFit="1" customWidth="1"/>
    <col min="2090" max="2090" width="10.77734375" style="77" bestFit="1" customWidth="1"/>
    <col min="2091" max="2304" width="8.5546875" style="77"/>
    <col min="2305" max="2305" width="4.77734375" style="77" bestFit="1" customWidth="1"/>
    <col min="2306" max="2306" width="31" style="77" bestFit="1" customWidth="1"/>
    <col min="2307" max="2307" width="9.5546875" style="77" bestFit="1" customWidth="1"/>
    <col min="2308" max="2308" width="5.21875" style="77" bestFit="1" customWidth="1"/>
    <col min="2309" max="2309" width="7.21875" style="77" bestFit="1" customWidth="1"/>
    <col min="2310" max="2310" width="5.5546875" style="77" bestFit="1" customWidth="1"/>
    <col min="2311" max="2311" width="7.77734375" style="77" bestFit="1" customWidth="1"/>
    <col min="2312" max="2312" width="6.21875" style="77" bestFit="1" customWidth="1"/>
    <col min="2313" max="2313" width="11.44140625" style="77" customWidth="1"/>
    <col min="2314" max="2314" width="6.21875" style="77" bestFit="1" customWidth="1"/>
    <col min="2315" max="2315" width="6.21875" style="77" customWidth="1"/>
    <col min="2316" max="2316" width="10.77734375" style="77" customWidth="1"/>
    <col min="2317" max="2317" width="5.21875" style="77" bestFit="1" customWidth="1"/>
    <col min="2318" max="2318" width="7.5546875" style="77" bestFit="1" customWidth="1"/>
    <col min="2319" max="2319" width="6.21875" style="77" bestFit="1" customWidth="1"/>
    <col min="2320" max="2320" width="7.77734375" style="77" bestFit="1" customWidth="1"/>
    <col min="2321" max="2321" width="6.21875" style="77" bestFit="1" customWidth="1"/>
    <col min="2322" max="2322" width="11.44140625" style="77" bestFit="1" customWidth="1"/>
    <col min="2323" max="2323" width="6.21875" style="77" bestFit="1" customWidth="1"/>
    <col min="2324" max="2327" width="8.5546875" style="77"/>
    <col min="2328" max="2328" width="13.77734375" style="77" bestFit="1" customWidth="1"/>
    <col min="2329" max="2329" width="17.5546875" style="77" bestFit="1" customWidth="1"/>
    <col min="2330" max="2331" width="17.77734375" style="77" bestFit="1" customWidth="1"/>
    <col min="2332" max="2332" width="17.21875" style="77" bestFit="1" customWidth="1"/>
    <col min="2333" max="2334" width="17.77734375" style="77" bestFit="1" customWidth="1"/>
    <col min="2335" max="2336" width="17.21875" style="77" bestFit="1" customWidth="1"/>
    <col min="2337" max="2337" width="10.44140625" style="77" bestFit="1" customWidth="1"/>
    <col min="2338" max="2338" width="17.21875" style="77" bestFit="1" customWidth="1"/>
    <col min="2339" max="2339" width="18.21875" style="77" bestFit="1" customWidth="1"/>
    <col min="2340" max="2343" width="17.77734375" style="77" bestFit="1" customWidth="1"/>
    <col min="2344" max="2344" width="17.21875" style="77" bestFit="1" customWidth="1"/>
    <col min="2345" max="2345" width="17.5546875" style="77" bestFit="1" customWidth="1"/>
    <col min="2346" max="2346" width="10.77734375" style="77" bestFit="1" customWidth="1"/>
    <col min="2347" max="2560" width="8.5546875" style="77"/>
    <col min="2561" max="2561" width="4.77734375" style="77" bestFit="1" customWidth="1"/>
    <col min="2562" max="2562" width="31" style="77" bestFit="1" customWidth="1"/>
    <col min="2563" max="2563" width="9.5546875" style="77" bestFit="1" customWidth="1"/>
    <col min="2564" max="2564" width="5.21875" style="77" bestFit="1" customWidth="1"/>
    <col min="2565" max="2565" width="7.21875" style="77" bestFit="1" customWidth="1"/>
    <col min="2566" max="2566" width="5.5546875" style="77" bestFit="1" customWidth="1"/>
    <col min="2567" max="2567" width="7.77734375" style="77" bestFit="1" customWidth="1"/>
    <col min="2568" max="2568" width="6.21875" style="77" bestFit="1" customWidth="1"/>
    <col min="2569" max="2569" width="11.44140625" style="77" customWidth="1"/>
    <col min="2570" max="2570" width="6.21875" style="77" bestFit="1" customWidth="1"/>
    <col min="2571" max="2571" width="6.21875" style="77" customWidth="1"/>
    <col min="2572" max="2572" width="10.77734375" style="77" customWidth="1"/>
    <col min="2573" max="2573" width="5.21875" style="77" bestFit="1" customWidth="1"/>
    <col min="2574" max="2574" width="7.5546875" style="77" bestFit="1" customWidth="1"/>
    <col min="2575" max="2575" width="6.21875" style="77" bestFit="1" customWidth="1"/>
    <col min="2576" max="2576" width="7.77734375" style="77" bestFit="1" customWidth="1"/>
    <col min="2577" max="2577" width="6.21875" style="77" bestFit="1" customWidth="1"/>
    <col min="2578" max="2578" width="11.44140625" style="77" bestFit="1" customWidth="1"/>
    <col min="2579" max="2579" width="6.21875" style="77" bestFit="1" customWidth="1"/>
    <col min="2580" max="2583" width="8.5546875" style="77"/>
    <col min="2584" max="2584" width="13.77734375" style="77" bestFit="1" customWidth="1"/>
    <col min="2585" max="2585" width="17.5546875" style="77" bestFit="1" customWidth="1"/>
    <col min="2586" max="2587" width="17.77734375" style="77" bestFit="1" customWidth="1"/>
    <col min="2588" max="2588" width="17.21875" style="77" bestFit="1" customWidth="1"/>
    <col min="2589" max="2590" width="17.77734375" style="77" bestFit="1" customWidth="1"/>
    <col min="2591" max="2592" width="17.21875" style="77" bestFit="1" customWidth="1"/>
    <col min="2593" max="2593" width="10.44140625" style="77" bestFit="1" customWidth="1"/>
    <col min="2594" max="2594" width="17.21875" style="77" bestFit="1" customWidth="1"/>
    <col min="2595" max="2595" width="18.21875" style="77" bestFit="1" customWidth="1"/>
    <col min="2596" max="2599" width="17.77734375" style="77" bestFit="1" customWidth="1"/>
    <col min="2600" max="2600" width="17.21875" style="77" bestFit="1" customWidth="1"/>
    <col min="2601" max="2601" width="17.5546875" style="77" bestFit="1" customWidth="1"/>
    <col min="2602" max="2602" width="10.77734375" style="77" bestFit="1" customWidth="1"/>
    <col min="2603" max="2816" width="8.5546875" style="77"/>
    <col min="2817" max="2817" width="4.77734375" style="77" bestFit="1" customWidth="1"/>
    <col min="2818" max="2818" width="31" style="77" bestFit="1" customWidth="1"/>
    <col min="2819" max="2819" width="9.5546875" style="77" bestFit="1" customWidth="1"/>
    <col min="2820" max="2820" width="5.21875" style="77" bestFit="1" customWidth="1"/>
    <col min="2821" max="2821" width="7.21875" style="77" bestFit="1" customWidth="1"/>
    <col min="2822" max="2822" width="5.5546875" style="77" bestFit="1" customWidth="1"/>
    <col min="2823" max="2823" width="7.77734375" style="77" bestFit="1" customWidth="1"/>
    <col min="2824" max="2824" width="6.21875" style="77" bestFit="1" customWidth="1"/>
    <col min="2825" max="2825" width="11.44140625" style="77" customWidth="1"/>
    <col min="2826" max="2826" width="6.21875" style="77" bestFit="1" customWidth="1"/>
    <col min="2827" max="2827" width="6.21875" style="77" customWidth="1"/>
    <col min="2828" max="2828" width="10.77734375" style="77" customWidth="1"/>
    <col min="2829" max="2829" width="5.21875" style="77" bestFit="1" customWidth="1"/>
    <col min="2830" max="2830" width="7.5546875" style="77" bestFit="1" customWidth="1"/>
    <col min="2831" max="2831" width="6.21875" style="77" bestFit="1" customWidth="1"/>
    <col min="2832" max="2832" width="7.77734375" style="77" bestFit="1" customWidth="1"/>
    <col min="2833" max="2833" width="6.21875" style="77" bestFit="1" customWidth="1"/>
    <col min="2834" max="2834" width="11.44140625" style="77" bestFit="1" customWidth="1"/>
    <col min="2835" max="2835" width="6.21875" style="77" bestFit="1" customWidth="1"/>
    <col min="2836" max="2839" width="8.5546875" style="77"/>
    <col min="2840" max="2840" width="13.77734375" style="77" bestFit="1" customWidth="1"/>
    <col min="2841" max="2841" width="17.5546875" style="77" bestFit="1" customWidth="1"/>
    <col min="2842" max="2843" width="17.77734375" style="77" bestFit="1" customWidth="1"/>
    <col min="2844" max="2844" width="17.21875" style="77" bestFit="1" customWidth="1"/>
    <col min="2845" max="2846" width="17.77734375" style="77" bestFit="1" customWidth="1"/>
    <col min="2847" max="2848" width="17.21875" style="77" bestFit="1" customWidth="1"/>
    <col min="2849" max="2849" width="10.44140625" style="77" bestFit="1" customWidth="1"/>
    <col min="2850" max="2850" width="17.21875" style="77" bestFit="1" customWidth="1"/>
    <col min="2851" max="2851" width="18.21875" style="77" bestFit="1" customWidth="1"/>
    <col min="2852" max="2855" width="17.77734375" style="77" bestFit="1" customWidth="1"/>
    <col min="2856" max="2856" width="17.21875" style="77" bestFit="1" customWidth="1"/>
    <col min="2857" max="2857" width="17.5546875" style="77" bestFit="1" customWidth="1"/>
    <col min="2858" max="2858" width="10.77734375" style="77" bestFit="1" customWidth="1"/>
    <col min="2859" max="3072" width="8.5546875" style="77"/>
    <col min="3073" max="3073" width="4.77734375" style="77" bestFit="1" customWidth="1"/>
    <col min="3074" max="3074" width="31" style="77" bestFit="1" customWidth="1"/>
    <col min="3075" max="3075" width="9.5546875" style="77" bestFit="1" customWidth="1"/>
    <col min="3076" max="3076" width="5.21875" style="77" bestFit="1" customWidth="1"/>
    <col min="3077" max="3077" width="7.21875" style="77" bestFit="1" customWidth="1"/>
    <col min="3078" max="3078" width="5.5546875" style="77" bestFit="1" customWidth="1"/>
    <col min="3079" max="3079" width="7.77734375" style="77" bestFit="1" customWidth="1"/>
    <col min="3080" max="3080" width="6.21875" style="77" bestFit="1" customWidth="1"/>
    <col min="3081" max="3081" width="11.44140625" style="77" customWidth="1"/>
    <col min="3082" max="3082" width="6.21875" style="77" bestFit="1" customWidth="1"/>
    <col min="3083" max="3083" width="6.21875" style="77" customWidth="1"/>
    <col min="3084" max="3084" width="10.77734375" style="77" customWidth="1"/>
    <col min="3085" max="3085" width="5.21875" style="77" bestFit="1" customWidth="1"/>
    <col min="3086" max="3086" width="7.5546875" style="77" bestFit="1" customWidth="1"/>
    <col min="3087" max="3087" width="6.21875" style="77" bestFit="1" customWidth="1"/>
    <col min="3088" max="3088" width="7.77734375" style="77" bestFit="1" customWidth="1"/>
    <col min="3089" max="3089" width="6.21875" style="77" bestFit="1" customWidth="1"/>
    <col min="3090" max="3090" width="11.44140625" style="77" bestFit="1" customWidth="1"/>
    <col min="3091" max="3091" width="6.21875" style="77" bestFit="1" customWidth="1"/>
    <col min="3092" max="3095" width="8.5546875" style="77"/>
    <col min="3096" max="3096" width="13.77734375" style="77" bestFit="1" customWidth="1"/>
    <col min="3097" max="3097" width="17.5546875" style="77" bestFit="1" customWidth="1"/>
    <col min="3098" max="3099" width="17.77734375" style="77" bestFit="1" customWidth="1"/>
    <col min="3100" max="3100" width="17.21875" style="77" bestFit="1" customWidth="1"/>
    <col min="3101" max="3102" width="17.77734375" style="77" bestFit="1" customWidth="1"/>
    <col min="3103" max="3104" width="17.21875" style="77" bestFit="1" customWidth="1"/>
    <col min="3105" max="3105" width="10.44140625" style="77" bestFit="1" customWidth="1"/>
    <col min="3106" max="3106" width="17.21875" style="77" bestFit="1" customWidth="1"/>
    <col min="3107" max="3107" width="18.21875" style="77" bestFit="1" customWidth="1"/>
    <col min="3108" max="3111" width="17.77734375" style="77" bestFit="1" customWidth="1"/>
    <col min="3112" max="3112" width="17.21875" style="77" bestFit="1" customWidth="1"/>
    <col min="3113" max="3113" width="17.5546875" style="77" bestFit="1" customWidth="1"/>
    <col min="3114" max="3114" width="10.77734375" style="77" bestFit="1" customWidth="1"/>
    <col min="3115" max="3328" width="8.5546875" style="77"/>
    <col min="3329" max="3329" width="4.77734375" style="77" bestFit="1" customWidth="1"/>
    <col min="3330" max="3330" width="31" style="77" bestFit="1" customWidth="1"/>
    <col min="3331" max="3331" width="9.5546875" style="77" bestFit="1" customWidth="1"/>
    <col min="3332" max="3332" width="5.21875" style="77" bestFit="1" customWidth="1"/>
    <col min="3333" max="3333" width="7.21875" style="77" bestFit="1" customWidth="1"/>
    <col min="3334" max="3334" width="5.5546875" style="77" bestFit="1" customWidth="1"/>
    <col min="3335" max="3335" width="7.77734375" style="77" bestFit="1" customWidth="1"/>
    <col min="3336" max="3336" width="6.21875" style="77" bestFit="1" customWidth="1"/>
    <col min="3337" max="3337" width="11.44140625" style="77" customWidth="1"/>
    <col min="3338" max="3338" width="6.21875" style="77" bestFit="1" customWidth="1"/>
    <col min="3339" max="3339" width="6.21875" style="77" customWidth="1"/>
    <col min="3340" max="3340" width="10.77734375" style="77" customWidth="1"/>
    <col min="3341" max="3341" width="5.21875" style="77" bestFit="1" customWidth="1"/>
    <col min="3342" max="3342" width="7.5546875" style="77" bestFit="1" customWidth="1"/>
    <col min="3343" max="3343" width="6.21875" style="77" bestFit="1" customWidth="1"/>
    <col min="3344" max="3344" width="7.77734375" style="77" bestFit="1" customWidth="1"/>
    <col min="3345" max="3345" width="6.21875" style="77" bestFit="1" customWidth="1"/>
    <col min="3346" max="3346" width="11.44140625" style="77" bestFit="1" customWidth="1"/>
    <col min="3347" max="3347" width="6.21875" style="77" bestFit="1" customWidth="1"/>
    <col min="3348" max="3351" width="8.5546875" style="77"/>
    <col min="3352" max="3352" width="13.77734375" style="77" bestFit="1" customWidth="1"/>
    <col min="3353" max="3353" width="17.5546875" style="77" bestFit="1" customWidth="1"/>
    <col min="3354" max="3355" width="17.77734375" style="77" bestFit="1" customWidth="1"/>
    <col min="3356" max="3356" width="17.21875" style="77" bestFit="1" customWidth="1"/>
    <col min="3357" max="3358" width="17.77734375" style="77" bestFit="1" customWidth="1"/>
    <col min="3359" max="3360" width="17.21875" style="77" bestFit="1" customWidth="1"/>
    <col min="3361" max="3361" width="10.44140625" style="77" bestFit="1" customWidth="1"/>
    <col min="3362" max="3362" width="17.21875" style="77" bestFit="1" customWidth="1"/>
    <col min="3363" max="3363" width="18.21875" style="77" bestFit="1" customWidth="1"/>
    <col min="3364" max="3367" width="17.77734375" style="77" bestFit="1" customWidth="1"/>
    <col min="3368" max="3368" width="17.21875" style="77" bestFit="1" customWidth="1"/>
    <col min="3369" max="3369" width="17.5546875" style="77" bestFit="1" customWidth="1"/>
    <col min="3370" max="3370" width="10.77734375" style="77" bestFit="1" customWidth="1"/>
    <col min="3371" max="3584" width="8.5546875" style="77"/>
    <col min="3585" max="3585" width="4.77734375" style="77" bestFit="1" customWidth="1"/>
    <col min="3586" max="3586" width="31" style="77" bestFit="1" customWidth="1"/>
    <col min="3587" max="3587" width="9.5546875" style="77" bestFit="1" customWidth="1"/>
    <col min="3588" max="3588" width="5.21875" style="77" bestFit="1" customWidth="1"/>
    <col min="3589" max="3589" width="7.21875" style="77" bestFit="1" customWidth="1"/>
    <col min="3590" max="3590" width="5.5546875" style="77" bestFit="1" customWidth="1"/>
    <col min="3591" max="3591" width="7.77734375" style="77" bestFit="1" customWidth="1"/>
    <col min="3592" max="3592" width="6.21875" style="77" bestFit="1" customWidth="1"/>
    <col min="3593" max="3593" width="11.44140625" style="77" customWidth="1"/>
    <col min="3594" max="3594" width="6.21875" style="77" bestFit="1" customWidth="1"/>
    <col min="3595" max="3595" width="6.21875" style="77" customWidth="1"/>
    <col min="3596" max="3596" width="10.77734375" style="77" customWidth="1"/>
    <col min="3597" max="3597" width="5.21875" style="77" bestFit="1" customWidth="1"/>
    <col min="3598" max="3598" width="7.5546875" style="77" bestFit="1" customWidth="1"/>
    <col min="3599" max="3599" width="6.21875" style="77" bestFit="1" customWidth="1"/>
    <col min="3600" max="3600" width="7.77734375" style="77" bestFit="1" customWidth="1"/>
    <col min="3601" max="3601" width="6.21875" style="77" bestFit="1" customWidth="1"/>
    <col min="3602" max="3602" width="11.44140625" style="77" bestFit="1" customWidth="1"/>
    <col min="3603" max="3603" width="6.21875" style="77" bestFit="1" customWidth="1"/>
    <col min="3604" max="3607" width="8.5546875" style="77"/>
    <col min="3608" max="3608" width="13.77734375" style="77" bestFit="1" customWidth="1"/>
    <col min="3609" max="3609" width="17.5546875" style="77" bestFit="1" customWidth="1"/>
    <col min="3610" max="3611" width="17.77734375" style="77" bestFit="1" customWidth="1"/>
    <col min="3612" max="3612" width="17.21875" style="77" bestFit="1" customWidth="1"/>
    <col min="3613" max="3614" width="17.77734375" style="77" bestFit="1" customWidth="1"/>
    <col min="3615" max="3616" width="17.21875" style="77" bestFit="1" customWidth="1"/>
    <col min="3617" max="3617" width="10.44140625" style="77" bestFit="1" customWidth="1"/>
    <col min="3618" max="3618" width="17.21875" style="77" bestFit="1" customWidth="1"/>
    <col min="3619" max="3619" width="18.21875" style="77" bestFit="1" customWidth="1"/>
    <col min="3620" max="3623" width="17.77734375" style="77" bestFit="1" customWidth="1"/>
    <col min="3624" max="3624" width="17.21875" style="77" bestFit="1" customWidth="1"/>
    <col min="3625" max="3625" width="17.5546875" style="77" bestFit="1" customWidth="1"/>
    <col min="3626" max="3626" width="10.77734375" style="77" bestFit="1" customWidth="1"/>
    <col min="3627" max="3840" width="8.5546875" style="77"/>
    <col min="3841" max="3841" width="4.77734375" style="77" bestFit="1" customWidth="1"/>
    <col min="3842" max="3842" width="31" style="77" bestFit="1" customWidth="1"/>
    <col min="3843" max="3843" width="9.5546875" style="77" bestFit="1" customWidth="1"/>
    <col min="3844" max="3844" width="5.21875" style="77" bestFit="1" customWidth="1"/>
    <col min="3845" max="3845" width="7.21875" style="77" bestFit="1" customWidth="1"/>
    <col min="3846" max="3846" width="5.5546875" style="77" bestFit="1" customWidth="1"/>
    <col min="3847" max="3847" width="7.77734375" style="77" bestFit="1" customWidth="1"/>
    <col min="3848" max="3848" width="6.21875" style="77" bestFit="1" customWidth="1"/>
    <col min="3849" max="3849" width="11.44140625" style="77" customWidth="1"/>
    <col min="3850" max="3850" width="6.21875" style="77" bestFit="1" customWidth="1"/>
    <col min="3851" max="3851" width="6.21875" style="77" customWidth="1"/>
    <col min="3852" max="3852" width="10.77734375" style="77" customWidth="1"/>
    <col min="3853" max="3853" width="5.21875" style="77" bestFit="1" customWidth="1"/>
    <col min="3854" max="3854" width="7.5546875" style="77" bestFit="1" customWidth="1"/>
    <col min="3855" max="3855" width="6.21875" style="77" bestFit="1" customWidth="1"/>
    <col min="3856" max="3856" width="7.77734375" style="77" bestFit="1" customWidth="1"/>
    <col min="3857" max="3857" width="6.21875" style="77" bestFit="1" customWidth="1"/>
    <col min="3858" max="3858" width="11.44140625" style="77" bestFit="1" customWidth="1"/>
    <col min="3859" max="3859" width="6.21875" style="77" bestFit="1" customWidth="1"/>
    <col min="3860" max="3863" width="8.5546875" style="77"/>
    <col min="3864" max="3864" width="13.77734375" style="77" bestFit="1" customWidth="1"/>
    <col min="3865" max="3865" width="17.5546875" style="77" bestFit="1" customWidth="1"/>
    <col min="3866" max="3867" width="17.77734375" style="77" bestFit="1" customWidth="1"/>
    <col min="3868" max="3868" width="17.21875" style="77" bestFit="1" customWidth="1"/>
    <col min="3869" max="3870" width="17.77734375" style="77" bestFit="1" customWidth="1"/>
    <col min="3871" max="3872" width="17.21875" style="77" bestFit="1" customWidth="1"/>
    <col min="3873" max="3873" width="10.44140625" style="77" bestFit="1" customWidth="1"/>
    <col min="3874" max="3874" width="17.21875" style="77" bestFit="1" customWidth="1"/>
    <col min="3875" max="3875" width="18.21875" style="77" bestFit="1" customWidth="1"/>
    <col min="3876" max="3879" width="17.77734375" style="77" bestFit="1" customWidth="1"/>
    <col min="3880" max="3880" width="17.21875" style="77" bestFit="1" customWidth="1"/>
    <col min="3881" max="3881" width="17.5546875" style="77" bestFit="1" customWidth="1"/>
    <col min="3882" max="3882" width="10.77734375" style="77" bestFit="1" customWidth="1"/>
    <col min="3883" max="4096" width="8.5546875" style="77"/>
    <col min="4097" max="4097" width="4.77734375" style="77" bestFit="1" customWidth="1"/>
    <col min="4098" max="4098" width="31" style="77" bestFit="1" customWidth="1"/>
    <col min="4099" max="4099" width="9.5546875" style="77" bestFit="1" customWidth="1"/>
    <col min="4100" max="4100" width="5.21875" style="77" bestFit="1" customWidth="1"/>
    <col min="4101" max="4101" width="7.21875" style="77" bestFit="1" customWidth="1"/>
    <col min="4102" max="4102" width="5.5546875" style="77" bestFit="1" customWidth="1"/>
    <col min="4103" max="4103" width="7.77734375" style="77" bestFit="1" customWidth="1"/>
    <col min="4104" max="4104" width="6.21875" style="77" bestFit="1" customWidth="1"/>
    <col min="4105" max="4105" width="11.44140625" style="77" customWidth="1"/>
    <col min="4106" max="4106" width="6.21875" style="77" bestFit="1" customWidth="1"/>
    <col min="4107" max="4107" width="6.21875" style="77" customWidth="1"/>
    <col min="4108" max="4108" width="10.77734375" style="77" customWidth="1"/>
    <col min="4109" max="4109" width="5.21875" style="77" bestFit="1" customWidth="1"/>
    <col min="4110" max="4110" width="7.5546875" style="77" bestFit="1" customWidth="1"/>
    <col min="4111" max="4111" width="6.21875" style="77" bestFit="1" customWidth="1"/>
    <col min="4112" max="4112" width="7.77734375" style="77" bestFit="1" customWidth="1"/>
    <col min="4113" max="4113" width="6.21875" style="77" bestFit="1" customWidth="1"/>
    <col min="4114" max="4114" width="11.44140625" style="77" bestFit="1" customWidth="1"/>
    <col min="4115" max="4115" width="6.21875" style="77" bestFit="1" customWidth="1"/>
    <col min="4116" max="4119" width="8.5546875" style="77"/>
    <col min="4120" max="4120" width="13.77734375" style="77" bestFit="1" customWidth="1"/>
    <col min="4121" max="4121" width="17.5546875" style="77" bestFit="1" customWidth="1"/>
    <col min="4122" max="4123" width="17.77734375" style="77" bestFit="1" customWidth="1"/>
    <col min="4124" max="4124" width="17.21875" style="77" bestFit="1" customWidth="1"/>
    <col min="4125" max="4126" width="17.77734375" style="77" bestFit="1" customWidth="1"/>
    <col min="4127" max="4128" width="17.21875" style="77" bestFit="1" customWidth="1"/>
    <col min="4129" max="4129" width="10.44140625" style="77" bestFit="1" customWidth="1"/>
    <col min="4130" max="4130" width="17.21875" style="77" bestFit="1" customWidth="1"/>
    <col min="4131" max="4131" width="18.21875" style="77" bestFit="1" customWidth="1"/>
    <col min="4132" max="4135" width="17.77734375" style="77" bestFit="1" customWidth="1"/>
    <col min="4136" max="4136" width="17.21875" style="77" bestFit="1" customWidth="1"/>
    <col min="4137" max="4137" width="17.5546875" style="77" bestFit="1" customWidth="1"/>
    <col min="4138" max="4138" width="10.77734375" style="77" bestFit="1" customWidth="1"/>
    <col min="4139" max="4352" width="8.5546875" style="77"/>
    <col min="4353" max="4353" width="4.77734375" style="77" bestFit="1" customWidth="1"/>
    <col min="4354" max="4354" width="31" style="77" bestFit="1" customWidth="1"/>
    <col min="4355" max="4355" width="9.5546875" style="77" bestFit="1" customWidth="1"/>
    <col min="4356" max="4356" width="5.21875" style="77" bestFit="1" customWidth="1"/>
    <col min="4357" max="4357" width="7.21875" style="77" bestFit="1" customWidth="1"/>
    <col min="4358" max="4358" width="5.5546875" style="77" bestFit="1" customWidth="1"/>
    <col min="4359" max="4359" width="7.77734375" style="77" bestFit="1" customWidth="1"/>
    <col min="4360" max="4360" width="6.21875" style="77" bestFit="1" customWidth="1"/>
    <col min="4361" max="4361" width="11.44140625" style="77" customWidth="1"/>
    <col min="4362" max="4362" width="6.21875" style="77" bestFit="1" customWidth="1"/>
    <col min="4363" max="4363" width="6.21875" style="77" customWidth="1"/>
    <col min="4364" max="4364" width="10.77734375" style="77" customWidth="1"/>
    <col min="4365" max="4365" width="5.21875" style="77" bestFit="1" customWidth="1"/>
    <col min="4366" max="4366" width="7.5546875" style="77" bestFit="1" customWidth="1"/>
    <col min="4367" max="4367" width="6.21875" style="77" bestFit="1" customWidth="1"/>
    <col min="4368" max="4368" width="7.77734375" style="77" bestFit="1" customWidth="1"/>
    <col min="4369" max="4369" width="6.21875" style="77" bestFit="1" customWidth="1"/>
    <col min="4370" max="4370" width="11.44140625" style="77" bestFit="1" customWidth="1"/>
    <col min="4371" max="4371" width="6.21875" style="77" bestFit="1" customWidth="1"/>
    <col min="4372" max="4375" width="8.5546875" style="77"/>
    <col min="4376" max="4376" width="13.77734375" style="77" bestFit="1" customWidth="1"/>
    <col min="4377" max="4377" width="17.5546875" style="77" bestFit="1" customWidth="1"/>
    <col min="4378" max="4379" width="17.77734375" style="77" bestFit="1" customWidth="1"/>
    <col min="4380" max="4380" width="17.21875" style="77" bestFit="1" customWidth="1"/>
    <col min="4381" max="4382" width="17.77734375" style="77" bestFit="1" customWidth="1"/>
    <col min="4383" max="4384" width="17.21875" style="77" bestFit="1" customWidth="1"/>
    <col min="4385" max="4385" width="10.44140625" style="77" bestFit="1" customWidth="1"/>
    <col min="4386" max="4386" width="17.21875" style="77" bestFit="1" customWidth="1"/>
    <col min="4387" max="4387" width="18.21875" style="77" bestFit="1" customWidth="1"/>
    <col min="4388" max="4391" width="17.77734375" style="77" bestFit="1" customWidth="1"/>
    <col min="4392" max="4392" width="17.21875" style="77" bestFit="1" customWidth="1"/>
    <col min="4393" max="4393" width="17.5546875" style="77" bestFit="1" customWidth="1"/>
    <col min="4394" max="4394" width="10.77734375" style="77" bestFit="1" customWidth="1"/>
    <col min="4395" max="4608" width="8.5546875" style="77"/>
    <col min="4609" max="4609" width="4.77734375" style="77" bestFit="1" customWidth="1"/>
    <col min="4610" max="4610" width="31" style="77" bestFit="1" customWidth="1"/>
    <col min="4611" max="4611" width="9.5546875" style="77" bestFit="1" customWidth="1"/>
    <col min="4612" max="4612" width="5.21875" style="77" bestFit="1" customWidth="1"/>
    <col min="4613" max="4613" width="7.21875" style="77" bestFit="1" customWidth="1"/>
    <col min="4614" max="4614" width="5.5546875" style="77" bestFit="1" customWidth="1"/>
    <col min="4615" max="4615" width="7.77734375" style="77" bestFit="1" customWidth="1"/>
    <col min="4616" max="4616" width="6.21875" style="77" bestFit="1" customWidth="1"/>
    <col min="4617" max="4617" width="11.44140625" style="77" customWidth="1"/>
    <col min="4618" max="4618" width="6.21875" style="77" bestFit="1" customWidth="1"/>
    <col min="4619" max="4619" width="6.21875" style="77" customWidth="1"/>
    <col min="4620" max="4620" width="10.77734375" style="77" customWidth="1"/>
    <col min="4621" max="4621" width="5.21875" style="77" bestFit="1" customWidth="1"/>
    <col min="4622" max="4622" width="7.5546875" style="77" bestFit="1" customWidth="1"/>
    <col min="4623" max="4623" width="6.21875" style="77" bestFit="1" customWidth="1"/>
    <col min="4624" max="4624" width="7.77734375" style="77" bestFit="1" customWidth="1"/>
    <col min="4625" max="4625" width="6.21875" style="77" bestFit="1" customWidth="1"/>
    <col min="4626" max="4626" width="11.44140625" style="77" bestFit="1" customWidth="1"/>
    <col min="4627" max="4627" width="6.21875" style="77" bestFit="1" customWidth="1"/>
    <col min="4628" max="4631" width="8.5546875" style="77"/>
    <col min="4632" max="4632" width="13.77734375" style="77" bestFit="1" customWidth="1"/>
    <col min="4633" max="4633" width="17.5546875" style="77" bestFit="1" customWidth="1"/>
    <col min="4634" max="4635" width="17.77734375" style="77" bestFit="1" customWidth="1"/>
    <col min="4636" max="4636" width="17.21875" style="77" bestFit="1" customWidth="1"/>
    <col min="4637" max="4638" width="17.77734375" style="77" bestFit="1" customWidth="1"/>
    <col min="4639" max="4640" width="17.21875" style="77" bestFit="1" customWidth="1"/>
    <col min="4641" max="4641" width="10.44140625" style="77" bestFit="1" customWidth="1"/>
    <col min="4642" max="4642" width="17.21875" style="77" bestFit="1" customWidth="1"/>
    <col min="4643" max="4643" width="18.21875" style="77" bestFit="1" customWidth="1"/>
    <col min="4644" max="4647" width="17.77734375" style="77" bestFit="1" customWidth="1"/>
    <col min="4648" max="4648" width="17.21875" style="77" bestFit="1" customWidth="1"/>
    <col min="4649" max="4649" width="17.5546875" style="77" bestFit="1" customWidth="1"/>
    <col min="4650" max="4650" width="10.77734375" style="77" bestFit="1" customWidth="1"/>
    <col min="4651" max="4864" width="8.5546875" style="77"/>
    <col min="4865" max="4865" width="4.77734375" style="77" bestFit="1" customWidth="1"/>
    <col min="4866" max="4866" width="31" style="77" bestFit="1" customWidth="1"/>
    <col min="4867" max="4867" width="9.5546875" style="77" bestFit="1" customWidth="1"/>
    <col min="4868" max="4868" width="5.21875" style="77" bestFit="1" customWidth="1"/>
    <col min="4869" max="4869" width="7.21875" style="77" bestFit="1" customWidth="1"/>
    <col min="4870" max="4870" width="5.5546875" style="77" bestFit="1" customWidth="1"/>
    <col min="4871" max="4871" width="7.77734375" style="77" bestFit="1" customWidth="1"/>
    <col min="4872" max="4872" width="6.21875" style="77" bestFit="1" customWidth="1"/>
    <col min="4873" max="4873" width="11.44140625" style="77" customWidth="1"/>
    <col min="4874" max="4874" width="6.21875" style="77" bestFit="1" customWidth="1"/>
    <col min="4875" max="4875" width="6.21875" style="77" customWidth="1"/>
    <col min="4876" max="4876" width="10.77734375" style="77" customWidth="1"/>
    <col min="4877" max="4877" width="5.21875" style="77" bestFit="1" customWidth="1"/>
    <col min="4878" max="4878" width="7.5546875" style="77" bestFit="1" customWidth="1"/>
    <col min="4879" max="4879" width="6.21875" style="77" bestFit="1" customWidth="1"/>
    <col min="4880" max="4880" width="7.77734375" style="77" bestFit="1" customWidth="1"/>
    <col min="4881" max="4881" width="6.21875" style="77" bestFit="1" customWidth="1"/>
    <col min="4882" max="4882" width="11.44140625" style="77" bestFit="1" customWidth="1"/>
    <col min="4883" max="4883" width="6.21875" style="77" bestFit="1" customWidth="1"/>
    <col min="4884" max="4887" width="8.5546875" style="77"/>
    <col min="4888" max="4888" width="13.77734375" style="77" bestFit="1" customWidth="1"/>
    <col min="4889" max="4889" width="17.5546875" style="77" bestFit="1" customWidth="1"/>
    <col min="4890" max="4891" width="17.77734375" style="77" bestFit="1" customWidth="1"/>
    <col min="4892" max="4892" width="17.21875" style="77" bestFit="1" customWidth="1"/>
    <col min="4893" max="4894" width="17.77734375" style="77" bestFit="1" customWidth="1"/>
    <col min="4895" max="4896" width="17.21875" style="77" bestFit="1" customWidth="1"/>
    <col min="4897" max="4897" width="10.44140625" style="77" bestFit="1" customWidth="1"/>
    <col min="4898" max="4898" width="17.21875" style="77" bestFit="1" customWidth="1"/>
    <col min="4899" max="4899" width="18.21875" style="77" bestFit="1" customWidth="1"/>
    <col min="4900" max="4903" width="17.77734375" style="77" bestFit="1" customWidth="1"/>
    <col min="4904" max="4904" width="17.21875" style="77" bestFit="1" customWidth="1"/>
    <col min="4905" max="4905" width="17.5546875" style="77" bestFit="1" customWidth="1"/>
    <col min="4906" max="4906" width="10.77734375" style="77" bestFit="1" customWidth="1"/>
    <col min="4907" max="5120" width="8.5546875" style="77"/>
    <col min="5121" max="5121" width="4.77734375" style="77" bestFit="1" customWidth="1"/>
    <col min="5122" max="5122" width="31" style="77" bestFit="1" customWidth="1"/>
    <col min="5123" max="5123" width="9.5546875" style="77" bestFit="1" customWidth="1"/>
    <col min="5124" max="5124" width="5.21875" style="77" bestFit="1" customWidth="1"/>
    <col min="5125" max="5125" width="7.21875" style="77" bestFit="1" customWidth="1"/>
    <col min="5126" max="5126" width="5.5546875" style="77" bestFit="1" customWidth="1"/>
    <col min="5127" max="5127" width="7.77734375" style="77" bestFit="1" customWidth="1"/>
    <col min="5128" max="5128" width="6.21875" style="77" bestFit="1" customWidth="1"/>
    <col min="5129" max="5129" width="11.44140625" style="77" customWidth="1"/>
    <col min="5130" max="5130" width="6.21875" style="77" bestFit="1" customWidth="1"/>
    <col min="5131" max="5131" width="6.21875" style="77" customWidth="1"/>
    <col min="5132" max="5132" width="10.77734375" style="77" customWidth="1"/>
    <col min="5133" max="5133" width="5.21875" style="77" bestFit="1" customWidth="1"/>
    <col min="5134" max="5134" width="7.5546875" style="77" bestFit="1" customWidth="1"/>
    <col min="5135" max="5135" width="6.21875" style="77" bestFit="1" customWidth="1"/>
    <col min="5136" max="5136" width="7.77734375" style="77" bestFit="1" customWidth="1"/>
    <col min="5137" max="5137" width="6.21875" style="77" bestFit="1" customWidth="1"/>
    <col min="5138" max="5138" width="11.44140625" style="77" bestFit="1" customWidth="1"/>
    <col min="5139" max="5139" width="6.21875" style="77" bestFit="1" customWidth="1"/>
    <col min="5140" max="5143" width="8.5546875" style="77"/>
    <col min="5144" max="5144" width="13.77734375" style="77" bestFit="1" customWidth="1"/>
    <col min="5145" max="5145" width="17.5546875" style="77" bestFit="1" customWidth="1"/>
    <col min="5146" max="5147" width="17.77734375" style="77" bestFit="1" customWidth="1"/>
    <col min="5148" max="5148" width="17.21875" style="77" bestFit="1" customWidth="1"/>
    <col min="5149" max="5150" width="17.77734375" style="77" bestFit="1" customWidth="1"/>
    <col min="5151" max="5152" width="17.21875" style="77" bestFit="1" customWidth="1"/>
    <col min="5153" max="5153" width="10.44140625" style="77" bestFit="1" customWidth="1"/>
    <col min="5154" max="5154" width="17.21875" style="77" bestFit="1" customWidth="1"/>
    <col min="5155" max="5155" width="18.21875" style="77" bestFit="1" customWidth="1"/>
    <col min="5156" max="5159" width="17.77734375" style="77" bestFit="1" customWidth="1"/>
    <col min="5160" max="5160" width="17.21875" style="77" bestFit="1" customWidth="1"/>
    <col min="5161" max="5161" width="17.5546875" style="77" bestFit="1" customWidth="1"/>
    <col min="5162" max="5162" width="10.77734375" style="77" bestFit="1" customWidth="1"/>
    <col min="5163" max="5376" width="8.5546875" style="77"/>
    <col min="5377" max="5377" width="4.77734375" style="77" bestFit="1" customWidth="1"/>
    <col min="5378" max="5378" width="31" style="77" bestFit="1" customWidth="1"/>
    <col min="5379" max="5379" width="9.5546875" style="77" bestFit="1" customWidth="1"/>
    <col min="5380" max="5380" width="5.21875" style="77" bestFit="1" customWidth="1"/>
    <col min="5381" max="5381" width="7.21875" style="77" bestFit="1" customWidth="1"/>
    <col min="5382" max="5382" width="5.5546875" style="77" bestFit="1" customWidth="1"/>
    <col min="5383" max="5383" width="7.77734375" style="77" bestFit="1" customWidth="1"/>
    <col min="5384" max="5384" width="6.21875" style="77" bestFit="1" customWidth="1"/>
    <col min="5385" max="5385" width="11.44140625" style="77" customWidth="1"/>
    <col min="5386" max="5386" width="6.21875" style="77" bestFit="1" customWidth="1"/>
    <col min="5387" max="5387" width="6.21875" style="77" customWidth="1"/>
    <col min="5388" max="5388" width="10.77734375" style="77" customWidth="1"/>
    <col min="5389" max="5389" width="5.21875" style="77" bestFit="1" customWidth="1"/>
    <col min="5390" max="5390" width="7.5546875" style="77" bestFit="1" customWidth="1"/>
    <col min="5391" max="5391" width="6.21875" style="77" bestFit="1" customWidth="1"/>
    <col min="5392" max="5392" width="7.77734375" style="77" bestFit="1" customWidth="1"/>
    <col min="5393" max="5393" width="6.21875" style="77" bestFit="1" customWidth="1"/>
    <col min="5394" max="5394" width="11.44140625" style="77" bestFit="1" customWidth="1"/>
    <col min="5395" max="5395" width="6.21875" style="77" bestFit="1" customWidth="1"/>
    <col min="5396" max="5399" width="8.5546875" style="77"/>
    <col min="5400" max="5400" width="13.77734375" style="77" bestFit="1" customWidth="1"/>
    <col min="5401" max="5401" width="17.5546875" style="77" bestFit="1" customWidth="1"/>
    <col min="5402" max="5403" width="17.77734375" style="77" bestFit="1" customWidth="1"/>
    <col min="5404" max="5404" width="17.21875" style="77" bestFit="1" customWidth="1"/>
    <col min="5405" max="5406" width="17.77734375" style="77" bestFit="1" customWidth="1"/>
    <col min="5407" max="5408" width="17.21875" style="77" bestFit="1" customWidth="1"/>
    <col min="5409" max="5409" width="10.44140625" style="77" bestFit="1" customWidth="1"/>
    <col min="5410" max="5410" width="17.21875" style="77" bestFit="1" customWidth="1"/>
    <col min="5411" max="5411" width="18.21875" style="77" bestFit="1" customWidth="1"/>
    <col min="5412" max="5415" width="17.77734375" style="77" bestFit="1" customWidth="1"/>
    <col min="5416" max="5416" width="17.21875" style="77" bestFit="1" customWidth="1"/>
    <col min="5417" max="5417" width="17.5546875" style="77" bestFit="1" customWidth="1"/>
    <col min="5418" max="5418" width="10.77734375" style="77" bestFit="1" customWidth="1"/>
    <col min="5419" max="5632" width="8.5546875" style="77"/>
    <col min="5633" max="5633" width="4.77734375" style="77" bestFit="1" customWidth="1"/>
    <col min="5634" max="5634" width="31" style="77" bestFit="1" customWidth="1"/>
    <col min="5635" max="5635" width="9.5546875" style="77" bestFit="1" customWidth="1"/>
    <col min="5636" max="5636" width="5.21875" style="77" bestFit="1" customWidth="1"/>
    <col min="5637" max="5637" width="7.21875" style="77" bestFit="1" customWidth="1"/>
    <col min="5638" max="5638" width="5.5546875" style="77" bestFit="1" customWidth="1"/>
    <col min="5639" max="5639" width="7.77734375" style="77" bestFit="1" customWidth="1"/>
    <col min="5640" max="5640" width="6.21875" style="77" bestFit="1" customWidth="1"/>
    <col min="5641" max="5641" width="11.44140625" style="77" customWidth="1"/>
    <col min="5642" max="5642" width="6.21875" style="77" bestFit="1" customWidth="1"/>
    <col min="5643" max="5643" width="6.21875" style="77" customWidth="1"/>
    <col min="5644" max="5644" width="10.77734375" style="77" customWidth="1"/>
    <col min="5645" max="5645" width="5.21875" style="77" bestFit="1" customWidth="1"/>
    <col min="5646" max="5646" width="7.5546875" style="77" bestFit="1" customWidth="1"/>
    <col min="5647" max="5647" width="6.21875" style="77" bestFit="1" customWidth="1"/>
    <col min="5648" max="5648" width="7.77734375" style="77" bestFit="1" customWidth="1"/>
    <col min="5649" max="5649" width="6.21875" style="77" bestFit="1" customWidth="1"/>
    <col min="5650" max="5650" width="11.44140625" style="77" bestFit="1" customWidth="1"/>
    <col min="5651" max="5651" width="6.21875" style="77" bestFit="1" customWidth="1"/>
    <col min="5652" max="5655" width="8.5546875" style="77"/>
    <col min="5656" max="5656" width="13.77734375" style="77" bestFit="1" customWidth="1"/>
    <col min="5657" max="5657" width="17.5546875" style="77" bestFit="1" customWidth="1"/>
    <col min="5658" max="5659" width="17.77734375" style="77" bestFit="1" customWidth="1"/>
    <col min="5660" max="5660" width="17.21875" style="77" bestFit="1" customWidth="1"/>
    <col min="5661" max="5662" width="17.77734375" style="77" bestFit="1" customWidth="1"/>
    <col min="5663" max="5664" width="17.21875" style="77" bestFit="1" customWidth="1"/>
    <col min="5665" max="5665" width="10.44140625" style="77" bestFit="1" customWidth="1"/>
    <col min="5666" max="5666" width="17.21875" style="77" bestFit="1" customWidth="1"/>
    <col min="5667" max="5667" width="18.21875" style="77" bestFit="1" customWidth="1"/>
    <col min="5668" max="5671" width="17.77734375" style="77" bestFit="1" customWidth="1"/>
    <col min="5672" max="5672" width="17.21875" style="77" bestFit="1" customWidth="1"/>
    <col min="5673" max="5673" width="17.5546875" style="77" bestFit="1" customWidth="1"/>
    <col min="5674" max="5674" width="10.77734375" style="77" bestFit="1" customWidth="1"/>
    <col min="5675" max="5888" width="8.5546875" style="77"/>
    <col min="5889" max="5889" width="4.77734375" style="77" bestFit="1" customWidth="1"/>
    <col min="5890" max="5890" width="31" style="77" bestFit="1" customWidth="1"/>
    <col min="5891" max="5891" width="9.5546875" style="77" bestFit="1" customWidth="1"/>
    <col min="5892" max="5892" width="5.21875" style="77" bestFit="1" customWidth="1"/>
    <col min="5893" max="5893" width="7.21875" style="77" bestFit="1" customWidth="1"/>
    <col min="5894" max="5894" width="5.5546875" style="77" bestFit="1" customWidth="1"/>
    <col min="5895" max="5895" width="7.77734375" style="77" bestFit="1" customWidth="1"/>
    <col min="5896" max="5896" width="6.21875" style="77" bestFit="1" customWidth="1"/>
    <col min="5897" max="5897" width="11.44140625" style="77" customWidth="1"/>
    <col min="5898" max="5898" width="6.21875" style="77" bestFit="1" customWidth="1"/>
    <col min="5899" max="5899" width="6.21875" style="77" customWidth="1"/>
    <col min="5900" max="5900" width="10.77734375" style="77" customWidth="1"/>
    <col min="5901" max="5901" width="5.21875" style="77" bestFit="1" customWidth="1"/>
    <col min="5902" max="5902" width="7.5546875" style="77" bestFit="1" customWidth="1"/>
    <col min="5903" max="5903" width="6.21875" style="77" bestFit="1" customWidth="1"/>
    <col min="5904" max="5904" width="7.77734375" style="77" bestFit="1" customWidth="1"/>
    <col min="5905" max="5905" width="6.21875" style="77" bestFit="1" customWidth="1"/>
    <col min="5906" max="5906" width="11.44140625" style="77" bestFit="1" customWidth="1"/>
    <col min="5907" max="5907" width="6.21875" style="77" bestFit="1" customWidth="1"/>
    <col min="5908" max="5911" width="8.5546875" style="77"/>
    <col min="5912" max="5912" width="13.77734375" style="77" bestFit="1" customWidth="1"/>
    <col min="5913" max="5913" width="17.5546875" style="77" bestFit="1" customWidth="1"/>
    <col min="5914" max="5915" width="17.77734375" style="77" bestFit="1" customWidth="1"/>
    <col min="5916" max="5916" width="17.21875" style="77" bestFit="1" customWidth="1"/>
    <col min="5917" max="5918" width="17.77734375" style="77" bestFit="1" customWidth="1"/>
    <col min="5919" max="5920" width="17.21875" style="77" bestFit="1" customWidth="1"/>
    <col min="5921" max="5921" width="10.44140625" style="77" bestFit="1" customWidth="1"/>
    <col min="5922" max="5922" width="17.21875" style="77" bestFit="1" customWidth="1"/>
    <col min="5923" max="5923" width="18.21875" style="77" bestFit="1" customWidth="1"/>
    <col min="5924" max="5927" width="17.77734375" style="77" bestFit="1" customWidth="1"/>
    <col min="5928" max="5928" width="17.21875" style="77" bestFit="1" customWidth="1"/>
    <col min="5929" max="5929" width="17.5546875" style="77" bestFit="1" customWidth="1"/>
    <col min="5930" max="5930" width="10.77734375" style="77" bestFit="1" customWidth="1"/>
    <col min="5931" max="6144" width="8.5546875" style="77"/>
    <col min="6145" max="6145" width="4.77734375" style="77" bestFit="1" customWidth="1"/>
    <col min="6146" max="6146" width="31" style="77" bestFit="1" customWidth="1"/>
    <col min="6147" max="6147" width="9.5546875" style="77" bestFit="1" customWidth="1"/>
    <col min="6148" max="6148" width="5.21875" style="77" bestFit="1" customWidth="1"/>
    <col min="6149" max="6149" width="7.21875" style="77" bestFit="1" customWidth="1"/>
    <col min="6150" max="6150" width="5.5546875" style="77" bestFit="1" customWidth="1"/>
    <col min="6151" max="6151" width="7.77734375" style="77" bestFit="1" customWidth="1"/>
    <col min="6152" max="6152" width="6.21875" style="77" bestFit="1" customWidth="1"/>
    <col min="6153" max="6153" width="11.44140625" style="77" customWidth="1"/>
    <col min="6154" max="6154" width="6.21875" style="77" bestFit="1" customWidth="1"/>
    <col min="6155" max="6155" width="6.21875" style="77" customWidth="1"/>
    <col min="6156" max="6156" width="10.77734375" style="77" customWidth="1"/>
    <col min="6157" max="6157" width="5.21875" style="77" bestFit="1" customWidth="1"/>
    <col min="6158" max="6158" width="7.5546875" style="77" bestFit="1" customWidth="1"/>
    <col min="6159" max="6159" width="6.21875" style="77" bestFit="1" customWidth="1"/>
    <col min="6160" max="6160" width="7.77734375" style="77" bestFit="1" customWidth="1"/>
    <col min="6161" max="6161" width="6.21875" style="77" bestFit="1" customWidth="1"/>
    <col min="6162" max="6162" width="11.44140625" style="77" bestFit="1" customWidth="1"/>
    <col min="6163" max="6163" width="6.21875" style="77" bestFit="1" customWidth="1"/>
    <col min="6164" max="6167" width="8.5546875" style="77"/>
    <col min="6168" max="6168" width="13.77734375" style="77" bestFit="1" customWidth="1"/>
    <col min="6169" max="6169" width="17.5546875" style="77" bestFit="1" customWidth="1"/>
    <col min="6170" max="6171" width="17.77734375" style="77" bestFit="1" customWidth="1"/>
    <col min="6172" max="6172" width="17.21875" style="77" bestFit="1" customWidth="1"/>
    <col min="6173" max="6174" width="17.77734375" style="77" bestFit="1" customWidth="1"/>
    <col min="6175" max="6176" width="17.21875" style="77" bestFit="1" customWidth="1"/>
    <col min="6177" max="6177" width="10.44140625" style="77" bestFit="1" customWidth="1"/>
    <col min="6178" max="6178" width="17.21875" style="77" bestFit="1" customWidth="1"/>
    <col min="6179" max="6179" width="18.21875" style="77" bestFit="1" customWidth="1"/>
    <col min="6180" max="6183" width="17.77734375" style="77" bestFit="1" customWidth="1"/>
    <col min="6184" max="6184" width="17.21875" style="77" bestFit="1" customWidth="1"/>
    <col min="6185" max="6185" width="17.5546875" style="77" bestFit="1" customWidth="1"/>
    <col min="6186" max="6186" width="10.77734375" style="77" bestFit="1" customWidth="1"/>
    <col min="6187" max="6400" width="8.5546875" style="77"/>
    <col min="6401" max="6401" width="4.77734375" style="77" bestFit="1" customWidth="1"/>
    <col min="6402" max="6402" width="31" style="77" bestFit="1" customWidth="1"/>
    <col min="6403" max="6403" width="9.5546875" style="77" bestFit="1" customWidth="1"/>
    <col min="6404" max="6404" width="5.21875" style="77" bestFit="1" customWidth="1"/>
    <col min="6405" max="6405" width="7.21875" style="77" bestFit="1" customWidth="1"/>
    <col min="6406" max="6406" width="5.5546875" style="77" bestFit="1" customWidth="1"/>
    <col min="6407" max="6407" width="7.77734375" style="77" bestFit="1" customWidth="1"/>
    <col min="6408" max="6408" width="6.21875" style="77" bestFit="1" customWidth="1"/>
    <col min="6409" max="6409" width="11.44140625" style="77" customWidth="1"/>
    <col min="6410" max="6410" width="6.21875" style="77" bestFit="1" customWidth="1"/>
    <col min="6411" max="6411" width="6.21875" style="77" customWidth="1"/>
    <col min="6412" max="6412" width="10.77734375" style="77" customWidth="1"/>
    <col min="6413" max="6413" width="5.21875" style="77" bestFit="1" customWidth="1"/>
    <col min="6414" max="6414" width="7.5546875" style="77" bestFit="1" customWidth="1"/>
    <col min="6415" max="6415" width="6.21875" style="77" bestFit="1" customWidth="1"/>
    <col min="6416" max="6416" width="7.77734375" style="77" bestFit="1" customWidth="1"/>
    <col min="6417" max="6417" width="6.21875" style="77" bestFit="1" customWidth="1"/>
    <col min="6418" max="6418" width="11.44140625" style="77" bestFit="1" customWidth="1"/>
    <col min="6419" max="6419" width="6.21875" style="77" bestFit="1" customWidth="1"/>
    <col min="6420" max="6423" width="8.5546875" style="77"/>
    <col min="6424" max="6424" width="13.77734375" style="77" bestFit="1" customWidth="1"/>
    <col min="6425" max="6425" width="17.5546875" style="77" bestFit="1" customWidth="1"/>
    <col min="6426" max="6427" width="17.77734375" style="77" bestFit="1" customWidth="1"/>
    <col min="6428" max="6428" width="17.21875" style="77" bestFit="1" customWidth="1"/>
    <col min="6429" max="6430" width="17.77734375" style="77" bestFit="1" customWidth="1"/>
    <col min="6431" max="6432" width="17.21875" style="77" bestFit="1" customWidth="1"/>
    <col min="6433" max="6433" width="10.44140625" style="77" bestFit="1" customWidth="1"/>
    <col min="6434" max="6434" width="17.21875" style="77" bestFit="1" customWidth="1"/>
    <col min="6435" max="6435" width="18.21875" style="77" bestFit="1" customWidth="1"/>
    <col min="6436" max="6439" width="17.77734375" style="77" bestFit="1" customWidth="1"/>
    <col min="6440" max="6440" width="17.21875" style="77" bestFit="1" customWidth="1"/>
    <col min="6441" max="6441" width="17.5546875" style="77" bestFit="1" customWidth="1"/>
    <col min="6442" max="6442" width="10.77734375" style="77" bestFit="1" customWidth="1"/>
    <col min="6443" max="6656" width="8.5546875" style="77"/>
    <col min="6657" max="6657" width="4.77734375" style="77" bestFit="1" customWidth="1"/>
    <col min="6658" max="6658" width="31" style="77" bestFit="1" customWidth="1"/>
    <col min="6659" max="6659" width="9.5546875" style="77" bestFit="1" customWidth="1"/>
    <col min="6660" max="6660" width="5.21875" style="77" bestFit="1" customWidth="1"/>
    <col min="6661" max="6661" width="7.21875" style="77" bestFit="1" customWidth="1"/>
    <col min="6662" max="6662" width="5.5546875" style="77" bestFit="1" customWidth="1"/>
    <col min="6663" max="6663" width="7.77734375" style="77" bestFit="1" customWidth="1"/>
    <col min="6664" max="6664" width="6.21875" style="77" bestFit="1" customWidth="1"/>
    <col min="6665" max="6665" width="11.44140625" style="77" customWidth="1"/>
    <col min="6666" max="6666" width="6.21875" style="77" bestFit="1" customWidth="1"/>
    <col min="6667" max="6667" width="6.21875" style="77" customWidth="1"/>
    <col min="6668" max="6668" width="10.77734375" style="77" customWidth="1"/>
    <col min="6669" max="6669" width="5.21875" style="77" bestFit="1" customWidth="1"/>
    <col min="6670" max="6670" width="7.5546875" style="77" bestFit="1" customWidth="1"/>
    <col min="6671" max="6671" width="6.21875" style="77" bestFit="1" customWidth="1"/>
    <col min="6672" max="6672" width="7.77734375" style="77" bestFit="1" customWidth="1"/>
    <col min="6673" max="6673" width="6.21875" style="77" bestFit="1" customWidth="1"/>
    <col min="6674" max="6674" width="11.44140625" style="77" bestFit="1" customWidth="1"/>
    <col min="6675" max="6675" width="6.21875" style="77" bestFit="1" customWidth="1"/>
    <col min="6676" max="6679" width="8.5546875" style="77"/>
    <col min="6680" max="6680" width="13.77734375" style="77" bestFit="1" customWidth="1"/>
    <col min="6681" max="6681" width="17.5546875" style="77" bestFit="1" customWidth="1"/>
    <col min="6682" max="6683" width="17.77734375" style="77" bestFit="1" customWidth="1"/>
    <col min="6684" max="6684" width="17.21875" style="77" bestFit="1" customWidth="1"/>
    <col min="6685" max="6686" width="17.77734375" style="77" bestFit="1" customWidth="1"/>
    <col min="6687" max="6688" width="17.21875" style="77" bestFit="1" customWidth="1"/>
    <col min="6689" max="6689" width="10.44140625" style="77" bestFit="1" customWidth="1"/>
    <col min="6690" max="6690" width="17.21875" style="77" bestFit="1" customWidth="1"/>
    <col min="6691" max="6691" width="18.21875" style="77" bestFit="1" customWidth="1"/>
    <col min="6692" max="6695" width="17.77734375" style="77" bestFit="1" customWidth="1"/>
    <col min="6696" max="6696" width="17.21875" style="77" bestFit="1" customWidth="1"/>
    <col min="6697" max="6697" width="17.5546875" style="77" bestFit="1" customWidth="1"/>
    <col min="6698" max="6698" width="10.77734375" style="77" bestFit="1" customWidth="1"/>
    <col min="6699" max="6912" width="8.5546875" style="77"/>
    <col min="6913" max="6913" width="4.77734375" style="77" bestFit="1" customWidth="1"/>
    <col min="6914" max="6914" width="31" style="77" bestFit="1" customWidth="1"/>
    <col min="6915" max="6915" width="9.5546875" style="77" bestFit="1" customWidth="1"/>
    <col min="6916" max="6916" width="5.21875" style="77" bestFit="1" customWidth="1"/>
    <col min="6917" max="6917" width="7.21875" style="77" bestFit="1" customWidth="1"/>
    <col min="6918" max="6918" width="5.5546875" style="77" bestFit="1" customWidth="1"/>
    <col min="6919" max="6919" width="7.77734375" style="77" bestFit="1" customWidth="1"/>
    <col min="6920" max="6920" width="6.21875" style="77" bestFit="1" customWidth="1"/>
    <col min="6921" max="6921" width="11.44140625" style="77" customWidth="1"/>
    <col min="6922" max="6922" width="6.21875" style="77" bestFit="1" customWidth="1"/>
    <col min="6923" max="6923" width="6.21875" style="77" customWidth="1"/>
    <col min="6924" max="6924" width="10.77734375" style="77" customWidth="1"/>
    <col min="6925" max="6925" width="5.21875" style="77" bestFit="1" customWidth="1"/>
    <col min="6926" max="6926" width="7.5546875" style="77" bestFit="1" customWidth="1"/>
    <col min="6927" max="6927" width="6.21875" style="77" bestFit="1" customWidth="1"/>
    <col min="6928" max="6928" width="7.77734375" style="77" bestFit="1" customWidth="1"/>
    <col min="6929" max="6929" width="6.21875" style="77" bestFit="1" customWidth="1"/>
    <col min="6930" max="6930" width="11.44140625" style="77" bestFit="1" customWidth="1"/>
    <col min="6931" max="6931" width="6.21875" style="77" bestFit="1" customWidth="1"/>
    <col min="6932" max="6935" width="8.5546875" style="77"/>
    <col min="6936" max="6936" width="13.77734375" style="77" bestFit="1" customWidth="1"/>
    <col min="6937" max="6937" width="17.5546875" style="77" bestFit="1" customWidth="1"/>
    <col min="6938" max="6939" width="17.77734375" style="77" bestFit="1" customWidth="1"/>
    <col min="6940" max="6940" width="17.21875" style="77" bestFit="1" customWidth="1"/>
    <col min="6941" max="6942" width="17.77734375" style="77" bestFit="1" customWidth="1"/>
    <col min="6943" max="6944" width="17.21875" style="77" bestFit="1" customWidth="1"/>
    <col min="6945" max="6945" width="10.44140625" style="77" bestFit="1" customWidth="1"/>
    <col min="6946" max="6946" width="17.21875" style="77" bestFit="1" customWidth="1"/>
    <col min="6947" max="6947" width="18.21875" style="77" bestFit="1" customWidth="1"/>
    <col min="6948" max="6951" width="17.77734375" style="77" bestFit="1" customWidth="1"/>
    <col min="6952" max="6952" width="17.21875" style="77" bestFit="1" customWidth="1"/>
    <col min="6953" max="6953" width="17.5546875" style="77" bestFit="1" customWidth="1"/>
    <col min="6954" max="6954" width="10.77734375" style="77" bestFit="1" customWidth="1"/>
    <col min="6955" max="7168" width="8.5546875" style="77"/>
    <col min="7169" max="7169" width="4.77734375" style="77" bestFit="1" customWidth="1"/>
    <col min="7170" max="7170" width="31" style="77" bestFit="1" customWidth="1"/>
    <col min="7171" max="7171" width="9.5546875" style="77" bestFit="1" customWidth="1"/>
    <col min="7172" max="7172" width="5.21875" style="77" bestFit="1" customWidth="1"/>
    <col min="7173" max="7173" width="7.21875" style="77" bestFit="1" customWidth="1"/>
    <col min="7174" max="7174" width="5.5546875" style="77" bestFit="1" customWidth="1"/>
    <col min="7175" max="7175" width="7.77734375" style="77" bestFit="1" customWidth="1"/>
    <col min="7176" max="7176" width="6.21875" style="77" bestFit="1" customWidth="1"/>
    <col min="7177" max="7177" width="11.44140625" style="77" customWidth="1"/>
    <col min="7178" max="7178" width="6.21875" style="77" bestFit="1" customWidth="1"/>
    <col min="7179" max="7179" width="6.21875" style="77" customWidth="1"/>
    <col min="7180" max="7180" width="10.77734375" style="77" customWidth="1"/>
    <col min="7181" max="7181" width="5.21875" style="77" bestFit="1" customWidth="1"/>
    <col min="7182" max="7182" width="7.5546875" style="77" bestFit="1" customWidth="1"/>
    <col min="7183" max="7183" width="6.21875" style="77" bestFit="1" customWidth="1"/>
    <col min="7184" max="7184" width="7.77734375" style="77" bestFit="1" customWidth="1"/>
    <col min="7185" max="7185" width="6.21875" style="77" bestFit="1" customWidth="1"/>
    <col min="7186" max="7186" width="11.44140625" style="77" bestFit="1" customWidth="1"/>
    <col min="7187" max="7187" width="6.21875" style="77" bestFit="1" customWidth="1"/>
    <col min="7188" max="7191" width="8.5546875" style="77"/>
    <col min="7192" max="7192" width="13.77734375" style="77" bestFit="1" customWidth="1"/>
    <col min="7193" max="7193" width="17.5546875" style="77" bestFit="1" customWidth="1"/>
    <col min="7194" max="7195" width="17.77734375" style="77" bestFit="1" customWidth="1"/>
    <col min="7196" max="7196" width="17.21875" style="77" bestFit="1" customWidth="1"/>
    <col min="7197" max="7198" width="17.77734375" style="77" bestFit="1" customWidth="1"/>
    <col min="7199" max="7200" width="17.21875" style="77" bestFit="1" customWidth="1"/>
    <col min="7201" max="7201" width="10.44140625" style="77" bestFit="1" customWidth="1"/>
    <col min="7202" max="7202" width="17.21875" style="77" bestFit="1" customWidth="1"/>
    <col min="7203" max="7203" width="18.21875" style="77" bestFit="1" customWidth="1"/>
    <col min="7204" max="7207" width="17.77734375" style="77" bestFit="1" customWidth="1"/>
    <col min="7208" max="7208" width="17.21875" style="77" bestFit="1" customWidth="1"/>
    <col min="7209" max="7209" width="17.5546875" style="77" bestFit="1" customWidth="1"/>
    <col min="7210" max="7210" width="10.77734375" style="77" bestFit="1" customWidth="1"/>
    <col min="7211" max="7424" width="8.5546875" style="77"/>
    <col min="7425" max="7425" width="4.77734375" style="77" bestFit="1" customWidth="1"/>
    <col min="7426" max="7426" width="31" style="77" bestFit="1" customWidth="1"/>
    <col min="7427" max="7427" width="9.5546875" style="77" bestFit="1" customWidth="1"/>
    <col min="7428" max="7428" width="5.21875" style="77" bestFit="1" customWidth="1"/>
    <col min="7429" max="7429" width="7.21875" style="77" bestFit="1" customWidth="1"/>
    <col min="7430" max="7430" width="5.5546875" style="77" bestFit="1" customWidth="1"/>
    <col min="7431" max="7431" width="7.77734375" style="77" bestFit="1" customWidth="1"/>
    <col min="7432" max="7432" width="6.21875" style="77" bestFit="1" customWidth="1"/>
    <col min="7433" max="7433" width="11.44140625" style="77" customWidth="1"/>
    <col min="7434" max="7434" width="6.21875" style="77" bestFit="1" customWidth="1"/>
    <col min="7435" max="7435" width="6.21875" style="77" customWidth="1"/>
    <col min="7436" max="7436" width="10.77734375" style="77" customWidth="1"/>
    <col min="7437" max="7437" width="5.21875" style="77" bestFit="1" customWidth="1"/>
    <col min="7438" max="7438" width="7.5546875" style="77" bestFit="1" customWidth="1"/>
    <col min="7439" max="7439" width="6.21875" style="77" bestFit="1" customWidth="1"/>
    <col min="7440" max="7440" width="7.77734375" style="77" bestFit="1" customWidth="1"/>
    <col min="7441" max="7441" width="6.21875" style="77" bestFit="1" customWidth="1"/>
    <col min="7442" max="7442" width="11.44140625" style="77" bestFit="1" customWidth="1"/>
    <col min="7443" max="7443" width="6.21875" style="77" bestFit="1" customWidth="1"/>
    <col min="7444" max="7447" width="8.5546875" style="77"/>
    <col min="7448" max="7448" width="13.77734375" style="77" bestFit="1" customWidth="1"/>
    <col min="7449" max="7449" width="17.5546875" style="77" bestFit="1" customWidth="1"/>
    <col min="7450" max="7451" width="17.77734375" style="77" bestFit="1" customWidth="1"/>
    <col min="7452" max="7452" width="17.21875" style="77" bestFit="1" customWidth="1"/>
    <col min="7453" max="7454" width="17.77734375" style="77" bestFit="1" customWidth="1"/>
    <col min="7455" max="7456" width="17.21875" style="77" bestFit="1" customWidth="1"/>
    <col min="7457" max="7457" width="10.44140625" style="77" bestFit="1" customWidth="1"/>
    <col min="7458" max="7458" width="17.21875" style="77" bestFit="1" customWidth="1"/>
    <col min="7459" max="7459" width="18.21875" style="77" bestFit="1" customWidth="1"/>
    <col min="7460" max="7463" width="17.77734375" style="77" bestFit="1" customWidth="1"/>
    <col min="7464" max="7464" width="17.21875" style="77" bestFit="1" customWidth="1"/>
    <col min="7465" max="7465" width="17.5546875" style="77" bestFit="1" customWidth="1"/>
    <col min="7466" max="7466" width="10.77734375" style="77" bestFit="1" customWidth="1"/>
    <col min="7467" max="7680" width="8.5546875" style="77"/>
    <col min="7681" max="7681" width="4.77734375" style="77" bestFit="1" customWidth="1"/>
    <col min="7682" max="7682" width="31" style="77" bestFit="1" customWidth="1"/>
    <col min="7683" max="7683" width="9.5546875" style="77" bestFit="1" customWidth="1"/>
    <col min="7684" max="7684" width="5.21875" style="77" bestFit="1" customWidth="1"/>
    <col min="7685" max="7685" width="7.21875" style="77" bestFit="1" customWidth="1"/>
    <col min="7686" max="7686" width="5.5546875" style="77" bestFit="1" customWidth="1"/>
    <col min="7687" max="7687" width="7.77734375" style="77" bestFit="1" customWidth="1"/>
    <col min="7688" max="7688" width="6.21875" style="77" bestFit="1" customWidth="1"/>
    <col min="7689" max="7689" width="11.44140625" style="77" customWidth="1"/>
    <col min="7690" max="7690" width="6.21875" style="77" bestFit="1" customWidth="1"/>
    <col min="7691" max="7691" width="6.21875" style="77" customWidth="1"/>
    <col min="7692" max="7692" width="10.77734375" style="77" customWidth="1"/>
    <col min="7693" max="7693" width="5.21875" style="77" bestFit="1" customWidth="1"/>
    <col min="7694" max="7694" width="7.5546875" style="77" bestFit="1" customWidth="1"/>
    <col min="7695" max="7695" width="6.21875" style="77" bestFit="1" customWidth="1"/>
    <col min="7696" max="7696" width="7.77734375" style="77" bestFit="1" customWidth="1"/>
    <col min="7697" max="7697" width="6.21875" style="77" bestFit="1" customWidth="1"/>
    <col min="7698" max="7698" width="11.44140625" style="77" bestFit="1" customWidth="1"/>
    <col min="7699" max="7699" width="6.21875" style="77" bestFit="1" customWidth="1"/>
    <col min="7700" max="7703" width="8.5546875" style="77"/>
    <col min="7704" max="7704" width="13.77734375" style="77" bestFit="1" customWidth="1"/>
    <col min="7705" max="7705" width="17.5546875" style="77" bestFit="1" customWidth="1"/>
    <col min="7706" max="7707" width="17.77734375" style="77" bestFit="1" customWidth="1"/>
    <col min="7708" max="7708" width="17.21875" style="77" bestFit="1" customWidth="1"/>
    <col min="7709" max="7710" width="17.77734375" style="77" bestFit="1" customWidth="1"/>
    <col min="7711" max="7712" width="17.21875" style="77" bestFit="1" customWidth="1"/>
    <col min="7713" max="7713" width="10.44140625" style="77" bestFit="1" customWidth="1"/>
    <col min="7714" max="7714" width="17.21875" style="77" bestFit="1" customWidth="1"/>
    <col min="7715" max="7715" width="18.21875" style="77" bestFit="1" customWidth="1"/>
    <col min="7716" max="7719" width="17.77734375" style="77" bestFit="1" customWidth="1"/>
    <col min="7720" max="7720" width="17.21875" style="77" bestFit="1" customWidth="1"/>
    <col min="7721" max="7721" width="17.5546875" style="77" bestFit="1" customWidth="1"/>
    <col min="7722" max="7722" width="10.77734375" style="77" bestFit="1" customWidth="1"/>
    <col min="7723" max="7936" width="8.5546875" style="77"/>
    <col min="7937" max="7937" width="4.77734375" style="77" bestFit="1" customWidth="1"/>
    <col min="7938" max="7938" width="31" style="77" bestFit="1" customWidth="1"/>
    <col min="7939" max="7939" width="9.5546875" style="77" bestFit="1" customWidth="1"/>
    <col min="7940" max="7940" width="5.21875" style="77" bestFit="1" customWidth="1"/>
    <col min="7941" max="7941" width="7.21875" style="77" bestFit="1" customWidth="1"/>
    <col min="7942" max="7942" width="5.5546875" style="77" bestFit="1" customWidth="1"/>
    <col min="7943" max="7943" width="7.77734375" style="77" bestFit="1" customWidth="1"/>
    <col min="7944" max="7944" width="6.21875" style="77" bestFit="1" customWidth="1"/>
    <col min="7945" max="7945" width="11.44140625" style="77" customWidth="1"/>
    <col min="7946" max="7946" width="6.21875" style="77" bestFit="1" customWidth="1"/>
    <col min="7947" max="7947" width="6.21875" style="77" customWidth="1"/>
    <col min="7948" max="7948" width="10.77734375" style="77" customWidth="1"/>
    <col min="7949" max="7949" width="5.21875" style="77" bestFit="1" customWidth="1"/>
    <col min="7950" max="7950" width="7.5546875" style="77" bestFit="1" customWidth="1"/>
    <col min="7951" max="7951" width="6.21875" style="77" bestFit="1" customWidth="1"/>
    <col min="7952" max="7952" width="7.77734375" style="77" bestFit="1" customWidth="1"/>
    <col min="7953" max="7953" width="6.21875" style="77" bestFit="1" customWidth="1"/>
    <col min="7954" max="7954" width="11.44140625" style="77" bestFit="1" customWidth="1"/>
    <col min="7955" max="7955" width="6.21875" style="77" bestFit="1" customWidth="1"/>
    <col min="7956" max="7959" width="8.5546875" style="77"/>
    <col min="7960" max="7960" width="13.77734375" style="77" bestFit="1" customWidth="1"/>
    <col min="7961" max="7961" width="17.5546875" style="77" bestFit="1" customWidth="1"/>
    <col min="7962" max="7963" width="17.77734375" style="77" bestFit="1" customWidth="1"/>
    <col min="7964" max="7964" width="17.21875" style="77" bestFit="1" customWidth="1"/>
    <col min="7965" max="7966" width="17.77734375" style="77" bestFit="1" customWidth="1"/>
    <col min="7967" max="7968" width="17.21875" style="77" bestFit="1" customWidth="1"/>
    <col min="7969" max="7969" width="10.44140625" style="77" bestFit="1" customWidth="1"/>
    <col min="7970" max="7970" width="17.21875" style="77" bestFit="1" customWidth="1"/>
    <col min="7971" max="7971" width="18.21875" style="77" bestFit="1" customWidth="1"/>
    <col min="7972" max="7975" width="17.77734375" style="77" bestFit="1" customWidth="1"/>
    <col min="7976" max="7976" width="17.21875" style="77" bestFit="1" customWidth="1"/>
    <col min="7977" max="7977" width="17.5546875" style="77" bestFit="1" customWidth="1"/>
    <col min="7978" max="7978" width="10.77734375" style="77" bestFit="1" customWidth="1"/>
    <col min="7979" max="8192" width="8.5546875" style="77"/>
    <col min="8193" max="8193" width="4.77734375" style="77" bestFit="1" customWidth="1"/>
    <col min="8194" max="8194" width="31" style="77" bestFit="1" customWidth="1"/>
    <col min="8195" max="8195" width="9.5546875" style="77" bestFit="1" customWidth="1"/>
    <col min="8196" max="8196" width="5.21875" style="77" bestFit="1" customWidth="1"/>
    <col min="8197" max="8197" width="7.21875" style="77" bestFit="1" customWidth="1"/>
    <col min="8198" max="8198" width="5.5546875" style="77" bestFit="1" customWidth="1"/>
    <col min="8199" max="8199" width="7.77734375" style="77" bestFit="1" customWidth="1"/>
    <col min="8200" max="8200" width="6.21875" style="77" bestFit="1" customWidth="1"/>
    <col min="8201" max="8201" width="11.44140625" style="77" customWidth="1"/>
    <col min="8202" max="8202" width="6.21875" style="77" bestFit="1" customWidth="1"/>
    <col min="8203" max="8203" width="6.21875" style="77" customWidth="1"/>
    <col min="8204" max="8204" width="10.77734375" style="77" customWidth="1"/>
    <col min="8205" max="8205" width="5.21875" style="77" bestFit="1" customWidth="1"/>
    <col min="8206" max="8206" width="7.5546875" style="77" bestFit="1" customWidth="1"/>
    <col min="8207" max="8207" width="6.21875" style="77" bestFit="1" customWidth="1"/>
    <col min="8208" max="8208" width="7.77734375" style="77" bestFit="1" customWidth="1"/>
    <col min="8209" max="8209" width="6.21875" style="77" bestFit="1" customWidth="1"/>
    <col min="8210" max="8210" width="11.44140625" style="77" bestFit="1" customWidth="1"/>
    <col min="8211" max="8211" width="6.21875" style="77" bestFit="1" customWidth="1"/>
    <col min="8212" max="8215" width="8.5546875" style="77"/>
    <col min="8216" max="8216" width="13.77734375" style="77" bestFit="1" customWidth="1"/>
    <col min="8217" max="8217" width="17.5546875" style="77" bestFit="1" customWidth="1"/>
    <col min="8218" max="8219" width="17.77734375" style="77" bestFit="1" customWidth="1"/>
    <col min="8220" max="8220" width="17.21875" style="77" bestFit="1" customWidth="1"/>
    <col min="8221" max="8222" width="17.77734375" style="77" bestFit="1" customWidth="1"/>
    <col min="8223" max="8224" width="17.21875" style="77" bestFit="1" customWidth="1"/>
    <col min="8225" max="8225" width="10.44140625" style="77" bestFit="1" customWidth="1"/>
    <col min="8226" max="8226" width="17.21875" style="77" bestFit="1" customWidth="1"/>
    <col min="8227" max="8227" width="18.21875" style="77" bestFit="1" customWidth="1"/>
    <col min="8228" max="8231" width="17.77734375" style="77" bestFit="1" customWidth="1"/>
    <col min="8232" max="8232" width="17.21875" style="77" bestFit="1" customWidth="1"/>
    <col min="8233" max="8233" width="17.5546875" style="77" bestFit="1" customWidth="1"/>
    <col min="8234" max="8234" width="10.77734375" style="77" bestFit="1" customWidth="1"/>
    <col min="8235" max="8448" width="8.5546875" style="77"/>
    <col min="8449" max="8449" width="4.77734375" style="77" bestFit="1" customWidth="1"/>
    <col min="8450" max="8450" width="31" style="77" bestFit="1" customWidth="1"/>
    <col min="8451" max="8451" width="9.5546875" style="77" bestFit="1" customWidth="1"/>
    <col min="8452" max="8452" width="5.21875" style="77" bestFit="1" customWidth="1"/>
    <col min="8453" max="8453" width="7.21875" style="77" bestFit="1" customWidth="1"/>
    <col min="8454" max="8454" width="5.5546875" style="77" bestFit="1" customWidth="1"/>
    <col min="8455" max="8455" width="7.77734375" style="77" bestFit="1" customWidth="1"/>
    <col min="8456" max="8456" width="6.21875" style="77" bestFit="1" customWidth="1"/>
    <col min="8457" max="8457" width="11.44140625" style="77" customWidth="1"/>
    <col min="8458" max="8458" width="6.21875" style="77" bestFit="1" customWidth="1"/>
    <col min="8459" max="8459" width="6.21875" style="77" customWidth="1"/>
    <col min="8460" max="8460" width="10.77734375" style="77" customWidth="1"/>
    <col min="8461" max="8461" width="5.21875" style="77" bestFit="1" customWidth="1"/>
    <col min="8462" max="8462" width="7.5546875" style="77" bestFit="1" customWidth="1"/>
    <col min="8463" max="8463" width="6.21875" style="77" bestFit="1" customWidth="1"/>
    <col min="8464" max="8464" width="7.77734375" style="77" bestFit="1" customWidth="1"/>
    <col min="8465" max="8465" width="6.21875" style="77" bestFit="1" customWidth="1"/>
    <col min="8466" max="8466" width="11.44140625" style="77" bestFit="1" customWidth="1"/>
    <col min="8467" max="8467" width="6.21875" style="77" bestFit="1" customWidth="1"/>
    <col min="8468" max="8471" width="8.5546875" style="77"/>
    <col min="8472" max="8472" width="13.77734375" style="77" bestFit="1" customWidth="1"/>
    <col min="8473" max="8473" width="17.5546875" style="77" bestFit="1" customWidth="1"/>
    <col min="8474" max="8475" width="17.77734375" style="77" bestFit="1" customWidth="1"/>
    <col min="8476" max="8476" width="17.21875" style="77" bestFit="1" customWidth="1"/>
    <col min="8477" max="8478" width="17.77734375" style="77" bestFit="1" customWidth="1"/>
    <col min="8479" max="8480" width="17.21875" style="77" bestFit="1" customWidth="1"/>
    <col min="8481" max="8481" width="10.44140625" style="77" bestFit="1" customWidth="1"/>
    <col min="8482" max="8482" width="17.21875" style="77" bestFit="1" customWidth="1"/>
    <col min="8483" max="8483" width="18.21875" style="77" bestFit="1" customWidth="1"/>
    <col min="8484" max="8487" width="17.77734375" style="77" bestFit="1" customWidth="1"/>
    <col min="8488" max="8488" width="17.21875" style="77" bestFit="1" customWidth="1"/>
    <col min="8489" max="8489" width="17.5546875" style="77" bestFit="1" customWidth="1"/>
    <col min="8490" max="8490" width="10.77734375" style="77" bestFit="1" customWidth="1"/>
    <col min="8491" max="8704" width="8.5546875" style="77"/>
    <col min="8705" max="8705" width="4.77734375" style="77" bestFit="1" customWidth="1"/>
    <col min="8706" max="8706" width="31" style="77" bestFit="1" customWidth="1"/>
    <col min="8707" max="8707" width="9.5546875" style="77" bestFit="1" customWidth="1"/>
    <col min="8708" max="8708" width="5.21875" style="77" bestFit="1" customWidth="1"/>
    <col min="8709" max="8709" width="7.21875" style="77" bestFit="1" customWidth="1"/>
    <col min="8710" max="8710" width="5.5546875" style="77" bestFit="1" customWidth="1"/>
    <col min="8711" max="8711" width="7.77734375" style="77" bestFit="1" customWidth="1"/>
    <col min="8712" max="8712" width="6.21875" style="77" bestFit="1" customWidth="1"/>
    <col min="8713" max="8713" width="11.44140625" style="77" customWidth="1"/>
    <col min="8714" max="8714" width="6.21875" style="77" bestFit="1" customWidth="1"/>
    <col min="8715" max="8715" width="6.21875" style="77" customWidth="1"/>
    <col min="8716" max="8716" width="10.77734375" style="77" customWidth="1"/>
    <col min="8717" max="8717" width="5.21875" style="77" bestFit="1" customWidth="1"/>
    <col min="8718" max="8718" width="7.5546875" style="77" bestFit="1" customWidth="1"/>
    <col min="8719" max="8719" width="6.21875" style="77" bestFit="1" customWidth="1"/>
    <col min="8720" max="8720" width="7.77734375" style="77" bestFit="1" customWidth="1"/>
    <col min="8721" max="8721" width="6.21875" style="77" bestFit="1" customWidth="1"/>
    <col min="8722" max="8722" width="11.44140625" style="77" bestFit="1" customWidth="1"/>
    <col min="8723" max="8723" width="6.21875" style="77" bestFit="1" customWidth="1"/>
    <col min="8724" max="8727" width="8.5546875" style="77"/>
    <col min="8728" max="8728" width="13.77734375" style="77" bestFit="1" customWidth="1"/>
    <col min="8729" max="8729" width="17.5546875" style="77" bestFit="1" customWidth="1"/>
    <col min="8730" max="8731" width="17.77734375" style="77" bestFit="1" customWidth="1"/>
    <col min="8732" max="8732" width="17.21875" style="77" bestFit="1" customWidth="1"/>
    <col min="8733" max="8734" width="17.77734375" style="77" bestFit="1" customWidth="1"/>
    <col min="8735" max="8736" width="17.21875" style="77" bestFit="1" customWidth="1"/>
    <col min="8737" max="8737" width="10.44140625" style="77" bestFit="1" customWidth="1"/>
    <col min="8738" max="8738" width="17.21875" style="77" bestFit="1" customWidth="1"/>
    <col min="8739" max="8739" width="18.21875" style="77" bestFit="1" customWidth="1"/>
    <col min="8740" max="8743" width="17.77734375" style="77" bestFit="1" customWidth="1"/>
    <col min="8744" max="8744" width="17.21875" style="77" bestFit="1" customWidth="1"/>
    <col min="8745" max="8745" width="17.5546875" style="77" bestFit="1" customWidth="1"/>
    <col min="8746" max="8746" width="10.77734375" style="77" bestFit="1" customWidth="1"/>
    <col min="8747" max="8960" width="8.5546875" style="77"/>
    <col min="8961" max="8961" width="4.77734375" style="77" bestFit="1" customWidth="1"/>
    <col min="8962" max="8962" width="31" style="77" bestFit="1" customWidth="1"/>
    <col min="8963" max="8963" width="9.5546875" style="77" bestFit="1" customWidth="1"/>
    <col min="8964" max="8964" width="5.21875" style="77" bestFit="1" customWidth="1"/>
    <col min="8965" max="8965" width="7.21875" style="77" bestFit="1" customWidth="1"/>
    <col min="8966" max="8966" width="5.5546875" style="77" bestFit="1" customWidth="1"/>
    <col min="8967" max="8967" width="7.77734375" style="77" bestFit="1" customWidth="1"/>
    <col min="8968" max="8968" width="6.21875" style="77" bestFit="1" customWidth="1"/>
    <col min="8969" max="8969" width="11.44140625" style="77" customWidth="1"/>
    <col min="8970" max="8970" width="6.21875" style="77" bestFit="1" customWidth="1"/>
    <col min="8971" max="8971" width="6.21875" style="77" customWidth="1"/>
    <col min="8972" max="8972" width="10.77734375" style="77" customWidth="1"/>
    <col min="8973" max="8973" width="5.21875" style="77" bestFit="1" customWidth="1"/>
    <col min="8974" max="8974" width="7.5546875" style="77" bestFit="1" customWidth="1"/>
    <col min="8975" max="8975" width="6.21875" style="77" bestFit="1" customWidth="1"/>
    <col min="8976" max="8976" width="7.77734375" style="77" bestFit="1" customWidth="1"/>
    <col min="8977" max="8977" width="6.21875" style="77" bestFit="1" customWidth="1"/>
    <col min="8978" max="8978" width="11.44140625" style="77" bestFit="1" customWidth="1"/>
    <col min="8979" max="8979" width="6.21875" style="77" bestFit="1" customWidth="1"/>
    <col min="8980" max="8983" width="8.5546875" style="77"/>
    <col min="8984" max="8984" width="13.77734375" style="77" bestFit="1" customWidth="1"/>
    <col min="8985" max="8985" width="17.5546875" style="77" bestFit="1" customWidth="1"/>
    <col min="8986" max="8987" width="17.77734375" style="77" bestFit="1" customWidth="1"/>
    <col min="8988" max="8988" width="17.21875" style="77" bestFit="1" customWidth="1"/>
    <col min="8989" max="8990" width="17.77734375" style="77" bestFit="1" customWidth="1"/>
    <col min="8991" max="8992" width="17.21875" style="77" bestFit="1" customWidth="1"/>
    <col min="8993" max="8993" width="10.44140625" style="77" bestFit="1" customWidth="1"/>
    <col min="8994" max="8994" width="17.21875" style="77" bestFit="1" customWidth="1"/>
    <col min="8995" max="8995" width="18.21875" style="77" bestFit="1" customWidth="1"/>
    <col min="8996" max="8999" width="17.77734375" style="77" bestFit="1" customWidth="1"/>
    <col min="9000" max="9000" width="17.21875" style="77" bestFit="1" customWidth="1"/>
    <col min="9001" max="9001" width="17.5546875" style="77" bestFit="1" customWidth="1"/>
    <col min="9002" max="9002" width="10.77734375" style="77" bestFit="1" customWidth="1"/>
    <col min="9003" max="9216" width="8.5546875" style="77"/>
    <col min="9217" max="9217" width="4.77734375" style="77" bestFit="1" customWidth="1"/>
    <col min="9218" max="9218" width="31" style="77" bestFit="1" customWidth="1"/>
    <col min="9219" max="9219" width="9.5546875" style="77" bestFit="1" customWidth="1"/>
    <col min="9220" max="9220" width="5.21875" style="77" bestFit="1" customWidth="1"/>
    <col min="9221" max="9221" width="7.21875" style="77" bestFit="1" customWidth="1"/>
    <col min="9222" max="9222" width="5.5546875" style="77" bestFit="1" customWidth="1"/>
    <col min="9223" max="9223" width="7.77734375" style="77" bestFit="1" customWidth="1"/>
    <col min="9224" max="9224" width="6.21875" style="77" bestFit="1" customWidth="1"/>
    <col min="9225" max="9225" width="11.44140625" style="77" customWidth="1"/>
    <col min="9226" max="9226" width="6.21875" style="77" bestFit="1" customWidth="1"/>
    <col min="9227" max="9227" width="6.21875" style="77" customWidth="1"/>
    <col min="9228" max="9228" width="10.77734375" style="77" customWidth="1"/>
    <col min="9229" max="9229" width="5.21875" style="77" bestFit="1" customWidth="1"/>
    <col min="9230" max="9230" width="7.5546875" style="77" bestFit="1" customWidth="1"/>
    <col min="9231" max="9231" width="6.21875" style="77" bestFit="1" customWidth="1"/>
    <col min="9232" max="9232" width="7.77734375" style="77" bestFit="1" customWidth="1"/>
    <col min="9233" max="9233" width="6.21875" style="77" bestFit="1" customWidth="1"/>
    <col min="9234" max="9234" width="11.44140625" style="77" bestFit="1" customWidth="1"/>
    <col min="9235" max="9235" width="6.21875" style="77" bestFit="1" customWidth="1"/>
    <col min="9236" max="9239" width="8.5546875" style="77"/>
    <col min="9240" max="9240" width="13.77734375" style="77" bestFit="1" customWidth="1"/>
    <col min="9241" max="9241" width="17.5546875" style="77" bestFit="1" customWidth="1"/>
    <col min="9242" max="9243" width="17.77734375" style="77" bestFit="1" customWidth="1"/>
    <col min="9244" max="9244" width="17.21875" style="77" bestFit="1" customWidth="1"/>
    <col min="9245" max="9246" width="17.77734375" style="77" bestFit="1" customWidth="1"/>
    <col min="9247" max="9248" width="17.21875" style="77" bestFit="1" customWidth="1"/>
    <col min="9249" max="9249" width="10.44140625" style="77" bestFit="1" customWidth="1"/>
    <col min="9250" max="9250" width="17.21875" style="77" bestFit="1" customWidth="1"/>
    <col min="9251" max="9251" width="18.21875" style="77" bestFit="1" customWidth="1"/>
    <col min="9252" max="9255" width="17.77734375" style="77" bestFit="1" customWidth="1"/>
    <col min="9256" max="9256" width="17.21875" style="77" bestFit="1" customWidth="1"/>
    <col min="9257" max="9257" width="17.5546875" style="77" bestFit="1" customWidth="1"/>
    <col min="9258" max="9258" width="10.77734375" style="77" bestFit="1" customWidth="1"/>
    <col min="9259" max="9472" width="8.5546875" style="77"/>
    <col min="9473" max="9473" width="4.77734375" style="77" bestFit="1" customWidth="1"/>
    <col min="9474" max="9474" width="31" style="77" bestFit="1" customWidth="1"/>
    <col min="9475" max="9475" width="9.5546875" style="77" bestFit="1" customWidth="1"/>
    <col min="9476" max="9476" width="5.21875" style="77" bestFit="1" customWidth="1"/>
    <col min="9477" max="9477" width="7.21875" style="77" bestFit="1" customWidth="1"/>
    <col min="9478" max="9478" width="5.5546875" style="77" bestFit="1" customWidth="1"/>
    <col min="9479" max="9479" width="7.77734375" style="77" bestFit="1" customWidth="1"/>
    <col min="9480" max="9480" width="6.21875" style="77" bestFit="1" customWidth="1"/>
    <col min="9481" max="9481" width="11.44140625" style="77" customWidth="1"/>
    <col min="9482" max="9482" width="6.21875" style="77" bestFit="1" customWidth="1"/>
    <col min="9483" max="9483" width="6.21875" style="77" customWidth="1"/>
    <col min="9484" max="9484" width="10.77734375" style="77" customWidth="1"/>
    <col min="9485" max="9485" width="5.21875" style="77" bestFit="1" customWidth="1"/>
    <col min="9486" max="9486" width="7.5546875" style="77" bestFit="1" customWidth="1"/>
    <col min="9487" max="9487" width="6.21875" style="77" bestFit="1" customWidth="1"/>
    <col min="9488" max="9488" width="7.77734375" style="77" bestFit="1" customWidth="1"/>
    <col min="9489" max="9489" width="6.21875" style="77" bestFit="1" customWidth="1"/>
    <col min="9490" max="9490" width="11.44140625" style="77" bestFit="1" customWidth="1"/>
    <col min="9491" max="9491" width="6.21875" style="77" bestFit="1" customWidth="1"/>
    <col min="9492" max="9495" width="8.5546875" style="77"/>
    <col min="9496" max="9496" width="13.77734375" style="77" bestFit="1" customWidth="1"/>
    <col min="9497" max="9497" width="17.5546875" style="77" bestFit="1" customWidth="1"/>
    <col min="9498" max="9499" width="17.77734375" style="77" bestFit="1" customWidth="1"/>
    <col min="9500" max="9500" width="17.21875" style="77" bestFit="1" customWidth="1"/>
    <col min="9501" max="9502" width="17.77734375" style="77" bestFit="1" customWidth="1"/>
    <col min="9503" max="9504" width="17.21875" style="77" bestFit="1" customWidth="1"/>
    <col min="9505" max="9505" width="10.44140625" style="77" bestFit="1" customWidth="1"/>
    <col min="9506" max="9506" width="17.21875" style="77" bestFit="1" customWidth="1"/>
    <col min="9507" max="9507" width="18.21875" style="77" bestFit="1" customWidth="1"/>
    <col min="9508" max="9511" width="17.77734375" style="77" bestFit="1" customWidth="1"/>
    <col min="9512" max="9512" width="17.21875" style="77" bestFit="1" customWidth="1"/>
    <col min="9513" max="9513" width="17.5546875" style="77" bestFit="1" customWidth="1"/>
    <col min="9514" max="9514" width="10.77734375" style="77" bestFit="1" customWidth="1"/>
    <col min="9515" max="9728" width="8.5546875" style="77"/>
    <col min="9729" max="9729" width="4.77734375" style="77" bestFit="1" customWidth="1"/>
    <col min="9730" max="9730" width="31" style="77" bestFit="1" customWidth="1"/>
    <col min="9731" max="9731" width="9.5546875" style="77" bestFit="1" customWidth="1"/>
    <col min="9732" max="9732" width="5.21875" style="77" bestFit="1" customWidth="1"/>
    <col min="9733" max="9733" width="7.21875" style="77" bestFit="1" customWidth="1"/>
    <col min="9734" max="9734" width="5.5546875" style="77" bestFit="1" customWidth="1"/>
    <col min="9735" max="9735" width="7.77734375" style="77" bestFit="1" customWidth="1"/>
    <col min="9736" max="9736" width="6.21875" style="77" bestFit="1" customWidth="1"/>
    <col min="9737" max="9737" width="11.44140625" style="77" customWidth="1"/>
    <col min="9738" max="9738" width="6.21875" style="77" bestFit="1" customWidth="1"/>
    <col min="9739" max="9739" width="6.21875" style="77" customWidth="1"/>
    <col min="9740" max="9740" width="10.77734375" style="77" customWidth="1"/>
    <col min="9741" max="9741" width="5.21875" style="77" bestFit="1" customWidth="1"/>
    <col min="9742" max="9742" width="7.5546875" style="77" bestFit="1" customWidth="1"/>
    <col min="9743" max="9743" width="6.21875" style="77" bestFit="1" customWidth="1"/>
    <col min="9744" max="9744" width="7.77734375" style="77" bestFit="1" customWidth="1"/>
    <col min="9745" max="9745" width="6.21875" style="77" bestFit="1" customWidth="1"/>
    <col min="9746" max="9746" width="11.44140625" style="77" bestFit="1" customWidth="1"/>
    <col min="9747" max="9747" width="6.21875" style="77" bestFit="1" customWidth="1"/>
    <col min="9748" max="9751" width="8.5546875" style="77"/>
    <col min="9752" max="9752" width="13.77734375" style="77" bestFit="1" customWidth="1"/>
    <col min="9753" max="9753" width="17.5546875" style="77" bestFit="1" customWidth="1"/>
    <col min="9754" max="9755" width="17.77734375" style="77" bestFit="1" customWidth="1"/>
    <col min="9756" max="9756" width="17.21875" style="77" bestFit="1" customWidth="1"/>
    <col min="9757" max="9758" width="17.77734375" style="77" bestFit="1" customWidth="1"/>
    <col min="9759" max="9760" width="17.21875" style="77" bestFit="1" customWidth="1"/>
    <col min="9761" max="9761" width="10.44140625" style="77" bestFit="1" customWidth="1"/>
    <col min="9762" max="9762" width="17.21875" style="77" bestFit="1" customWidth="1"/>
    <col min="9763" max="9763" width="18.21875" style="77" bestFit="1" customWidth="1"/>
    <col min="9764" max="9767" width="17.77734375" style="77" bestFit="1" customWidth="1"/>
    <col min="9768" max="9768" width="17.21875" style="77" bestFit="1" customWidth="1"/>
    <col min="9769" max="9769" width="17.5546875" style="77" bestFit="1" customWidth="1"/>
    <col min="9770" max="9770" width="10.77734375" style="77" bestFit="1" customWidth="1"/>
    <col min="9771" max="9984" width="8.5546875" style="77"/>
    <col min="9985" max="9985" width="4.77734375" style="77" bestFit="1" customWidth="1"/>
    <col min="9986" max="9986" width="31" style="77" bestFit="1" customWidth="1"/>
    <col min="9987" max="9987" width="9.5546875" style="77" bestFit="1" customWidth="1"/>
    <col min="9988" max="9988" width="5.21875" style="77" bestFit="1" customWidth="1"/>
    <col min="9989" max="9989" width="7.21875" style="77" bestFit="1" customWidth="1"/>
    <col min="9990" max="9990" width="5.5546875" style="77" bestFit="1" customWidth="1"/>
    <col min="9991" max="9991" width="7.77734375" style="77" bestFit="1" customWidth="1"/>
    <col min="9992" max="9992" width="6.21875" style="77" bestFit="1" customWidth="1"/>
    <col min="9993" max="9993" width="11.44140625" style="77" customWidth="1"/>
    <col min="9994" max="9994" width="6.21875" style="77" bestFit="1" customWidth="1"/>
    <col min="9995" max="9995" width="6.21875" style="77" customWidth="1"/>
    <col min="9996" max="9996" width="10.77734375" style="77" customWidth="1"/>
    <col min="9997" max="9997" width="5.21875" style="77" bestFit="1" customWidth="1"/>
    <col min="9998" max="9998" width="7.5546875" style="77" bestFit="1" customWidth="1"/>
    <col min="9999" max="9999" width="6.21875" style="77" bestFit="1" customWidth="1"/>
    <col min="10000" max="10000" width="7.77734375" style="77" bestFit="1" customWidth="1"/>
    <col min="10001" max="10001" width="6.21875" style="77" bestFit="1" customWidth="1"/>
    <col min="10002" max="10002" width="11.44140625" style="77" bestFit="1" customWidth="1"/>
    <col min="10003" max="10003" width="6.21875" style="77" bestFit="1" customWidth="1"/>
    <col min="10004" max="10007" width="8.5546875" style="77"/>
    <col min="10008" max="10008" width="13.77734375" style="77" bestFit="1" customWidth="1"/>
    <col min="10009" max="10009" width="17.5546875" style="77" bestFit="1" customWidth="1"/>
    <col min="10010" max="10011" width="17.77734375" style="77" bestFit="1" customWidth="1"/>
    <col min="10012" max="10012" width="17.21875" style="77" bestFit="1" customWidth="1"/>
    <col min="10013" max="10014" width="17.77734375" style="77" bestFit="1" customWidth="1"/>
    <col min="10015" max="10016" width="17.21875" style="77" bestFit="1" customWidth="1"/>
    <col min="10017" max="10017" width="10.44140625" style="77" bestFit="1" customWidth="1"/>
    <col min="10018" max="10018" width="17.21875" style="77" bestFit="1" customWidth="1"/>
    <col min="10019" max="10019" width="18.21875" style="77" bestFit="1" customWidth="1"/>
    <col min="10020" max="10023" width="17.77734375" style="77" bestFit="1" customWidth="1"/>
    <col min="10024" max="10024" width="17.21875" style="77" bestFit="1" customWidth="1"/>
    <col min="10025" max="10025" width="17.5546875" style="77" bestFit="1" customWidth="1"/>
    <col min="10026" max="10026" width="10.77734375" style="77" bestFit="1" customWidth="1"/>
    <col min="10027" max="10240" width="8.5546875" style="77"/>
    <col min="10241" max="10241" width="4.77734375" style="77" bestFit="1" customWidth="1"/>
    <col min="10242" max="10242" width="31" style="77" bestFit="1" customWidth="1"/>
    <col min="10243" max="10243" width="9.5546875" style="77" bestFit="1" customWidth="1"/>
    <col min="10244" max="10244" width="5.21875" style="77" bestFit="1" customWidth="1"/>
    <col min="10245" max="10245" width="7.21875" style="77" bestFit="1" customWidth="1"/>
    <col min="10246" max="10246" width="5.5546875" style="77" bestFit="1" customWidth="1"/>
    <col min="10247" max="10247" width="7.77734375" style="77" bestFit="1" customWidth="1"/>
    <col min="10248" max="10248" width="6.21875" style="77" bestFit="1" customWidth="1"/>
    <col min="10249" max="10249" width="11.44140625" style="77" customWidth="1"/>
    <col min="10250" max="10250" width="6.21875" style="77" bestFit="1" customWidth="1"/>
    <col min="10251" max="10251" width="6.21875" style="77" customWidth="1"/>
    <col min="10252" max="10252" width="10.77734375" style="77" customWidth="1"/>
    <col min="10253" max="10253" width="5.21875" style="77" bestFit="1" customWidth="1"/>
    <col min="10254" max="10254" width="7.5546875" style="77" bestFit="1" customWidth="1"/>
    <col min="10255" max="10255" width="6.21875" style="77" bestFit="1" customWidth="1"/>
    <col min="10256" max="10256" width="7.77734375" style="77" bestFit="1" customWidth="1"/>
    <col min="10257" max="10257" width="6.21875" style="77" bestFit="1" customWidth="1"/>
    <col min="10258" max="10258" width="11.44140625" style="77" bestFit="1" customWidth="1"/>
    <col min="10259" max="10259" width="6.21875" style="77" bestFit="1" customWidth="1"/>
    <col min="10260" max="10263" width="8.5546875" style="77"/>
    <col min="10264" max="10264" width="13.77734375" style="77" bestFit="1" customWidth="1"/>
    <col min="10265" max="10265" width="17.5546875" style="77" bestFit="1" customWidth="1"/>
    <col min="10266" max="10267" width="17.77734375" style="77" bestFit="1" customWidth="1"/>
    <col min="10268" max="10268" width="17.21875" style="77" bestFit="1" customWidth="1"/>
    <col min="10269" max="10270" width="17.77734375" style="77" bestFit="1" customWidth="1"/>
    <col min="10271" max="10272" width="17.21875" style="77" bestFit="1" customWidth="1"/>
    <col min="10273" max="10273" width="10.44140625" style="77" bestFit="1" customWidth="1"/>
    <col min="10274" max="10274" width="17.21875" style="77" bestFit="1" customWidth="1"/>
    <col min="10275" max="10275" width="18.21875" style="77" bestFit="1" customWidth="1"/>
    <col min="10276" max="10279" width="17.77734375" style="77" bestFit="1" customWidth="1"/>
    <col min="10280" max="10280" width="17.21875" style="77" bestFit="1" customWidth="1"/>
    <col min="10281" max="10281" width="17.5546875" style="77" bestFit="1" customWidth="1"/>
    <col min="10282" max="10282" width="10.77734375" style="77" bestFit="1" customWidth="1"/>
    <col min="10283" max="10496" width="8.5546875" style="77"/>
    <col min="10497" max="10497" width="4.77734375" style="77" bestFit="1" customWidth="1"/>
    <col min="10498" max="10498" width="31" style="77" bestFit="1" customWidth="1"/>
    <col min="10499" max="10499" width="9.5546875" style="77" bestFit="1" customWidth="1"/>
    <col min="10500" max="10500" width="5.21875" style="77" bestFit="1" customWidth="1"/>
    <col min="10501" max="10501" width="7.21875" style="77" bestFit="1" customWidth="1"/>
    <col min="10502" max="10502" width="5.5546875" style="77" bestFit="1" customWidth="1"/>
    <col min="10503" max="10503" width="7.77734375" style="77" bestFit="1" customWidth="1"/>
    <col min="10504" max="10504" width="6.21875" style="77" bestFit="1" customWidth="1"/>
    <col min="10505" max="10505" width="11.44140625" style="77" customWidth="1"/>
    <col min="10506" max="10506" width="6.21875" style="77" bestFit="1" customWidth="1"/>
    <col min="10507" max="10507" width="6.21875" style="77" customWidth="1"/>
    <col min="10508" max="10508" width="10.77734375" style="77" customWidth="1"/>
    <col min="10509" max="10509" width="5.21875" style="77" bestFit="1" customWidth="1"/>
    <col min="10510" max="10510" width="7.5546875" style="77" bestFit="1" customWidth="1"/>
    <col min="10511" max="10511" width="6.21875" style="77" bestFit="1" customWidth="1"/>
    <col min="10512" max="10512" width="7.77734375" style="77" bestFit="1" customWidth="1"/>
    <col min="10513" max="10513" width="6.21875" style="77" bestFit="1" customWidth="1"/>
    <col min="10514" max="10514" width="11.44140625" style="77" bestFit="1" customWidth="1"/>
    <col min="10515" max="10515" width="6.21875" style="77" bestFit="1" customWidth="1"/>
    <col min="10516" max="10519" width="8.5546875" style="77"/>
    <col min="10520" max="10520" width="13.77734375" style="77" bestFit="1" customWidth="1"/>
    <col min="10521" max="10521" width="17.5546875" style="77" bestFit="1" customWidth="1"/>
    <col min="10522" max="10523" width="17.77734375" style="77" bestFit="1" customWidth="1"/>
    <col min="10524" max="10524" width="17.21875" style="77" bestFit="1" customWidth="1"/>
    <col min="10525" max="10526" width="17.77734375" style="77" bestFit="1" customWidth="1"/>
    <col min="10527" max="10528" width="17.21875" style="77" bestFit="1" customWidth="1"/>
    <col min="10529" max="10529" width="10.44140625" style="77" bestFit="1" customWidth="1"/>
    <col min="10530" max="10530" width="17.21875" style="77" bestFit="1" customWidth="1"/>
    <col min="10531" max="10531" width="18.21875" style="77" bestFit="1" customWidth="1"/>
    <col min="10532" max="10535" width="17.77734375" style="77" bestFit="1" customWidth="1"/>
    <col min="10536" max="10536" width="17.21875" style="77" bestFit="1" customWidth="1"/>
    <col min="10537" max="10537" width="17.5546875" style="77" bestFit="1" customWidth="1"/>
    <col min="10538" max="10538" width="10.77734375" style="77" bestFit="1" customWidth="1"/>
    <col min="10539" max="10752" width="8.5546875" style="77"/>
    <col min="10753" max="10753" width="4.77734375" style="77" bestFit="1" customWidth="1"/>
    <col min="10754" max="10754" width="31" style="77" bestFit="1" customWidth="1"/>
    <col min="10755" max="10755" width="9.5546875" style="77" bestFit="1" customWidth="1"/>
    <col min="10756" max="10756" width="5.21875" style="77" bestFit="1" customWidth="1"/>
    <col min="10757" max="10757" width="7.21875" style="77" bestFit="1" customWidth="1"/>
    <col min="10758" max="10758" width="5.5546875" style="77" bestFit="1" customWidth="1"/>
    <col min="10759" max="10759" width="7.77734375" style="77" bestFit="1" customWidth="1"/>
    <col min="10760" max="10760" width="6.21875" style="77" bestFit="1" customWidth="1"/>
    <col min="10761" max="10761" width="11.44140625" style="77" customWidth="1"/>
    <col min="10762" max="10762" width="6.21875" style="77" bestFit="1" customWidth="1"/>
    <col min="10763" max="10763" width="6.21875" style="77" customWidth="1"/>
    <col min="10764" max="10764" width="10.77734375" style="77" customWidth="1"/>
    <col min="10765" max="10765" width="5.21875" style="77" bestFit="1" customWidth="1"/>
    <col min="10766" max="10766" width="7.5546875" style="77" bestFit="1" customWidth="1"/>
    <col min="10767" max="10767" width="6.21875" style="77" bestFit="1" customWidth="1"/>
    <col min="10768" max="10768" width="7.77734375" style="77" bestFit="1" customWidth="1"/>
    <col min="10769" max="10769" width="6.21875" style="77" bestFit="1" customWidth="1"/>
    <col min="10770" max="10770" width="11.44140625" style="77" bestFit="1" customWidth="1"/>
    <col min="10771" max="10771" width="6.21875" style="77" bestFit="1" customWidth="1"/>
    <col min="10772" max="10775" width="8.5546875" style="77"/>
    <col min="10776" max="10776" width="13.77734375" style="77" bestFit="1" customWidth="1"/>
    <col min="10777" max="10777" width="17.5546875" style="77" bestFit="1" customWidth="1"/>
    <col min="10778" max="10779" width="17.77734375" style="77" bestFit="1" customWidth="1"/>
    <col min="10780" max="10780" width="17.21875" style="77" bestFit="1" customWidth="1"/>
    <col min="10781" max="10782" width="17.77734375" style="77" bestFit="1" customWidth="1"/>
    <col min="10783" max="10784" width="17.21875" style="77" bestFit="1" customWidth="1"/>
    <col min="10785" max="10785" width="10.44140625" style="77" bestFit="1" customWidth="1"/>
    <col min="10786" max="10786" width="17.21875" style="77" bestFit="1" customWidth="1"/>
    <col min="10787" max="10787" width="18.21875" style="77" bestFit="1" customWidth="1"/>
    <col min="10788" max="10791" width="17.77734375" style="77" bestFit="1" customWidth="1"/>
    <col min="10792" max="10792" width="17.21875" style="77" bestFit="1" customWidth="1"/>
    <col min="10793" max="10793" width="17.5546875" style="77" bestFit="1" customWidth="1"/>
    <col min="10794" max="10794" width="10.77734375" style="77" bestFit="1" customWidth="1"/>
    <col min="10795" max="11008" width="8.5546875" style="77"/>
    <col min="11009" max="11009" width="4.77734375" style="77" bestFit="1" customWidth="1"/>
    <col min="11010" max="11010" width="31" style="77" bestFit="1" customWidth="1"/>
    <col min="11011" max="11011" width="9.5546875" style="77" bestFit="1" customWidth="1"/>
    <col min="11012" max="11012" width="5.21875" style="77" bestFit="1" customWidth="1"/>
    <col min="11013" max="11013" width="7.21875" style="77" bestFit="1" customWidth="1"/>
    <col min="11014" max="11014" width="5.5546875" style="77" bestFit="1" customWidth="1"/>
    <col min="11015" max="11015" width="7.77734375" style="77" bestFit="1" customWidth="1"/>
    <col min="11016" max="11016" width="6.21875" style="77" bestFit="1" customWidth="1"/>
    <col min="11017" max="11017" width="11.44140625" style="77" customWidth="1"/>
    <col min="11018" max="11018" width="6.21875" style="77" bestFit="1" customWidth="1"/>
    <col min="11019" max="11019" width="6.21875" style="77" customWidth="1"/>
    <col min="11020" max="11020" width="10.77734375" style="77" customWidth="1"/>
    <col min="11021" max="11021" width="5.21875" style="77" bestFit="1" customWidth="1"/>
    <col min="11022" max="11022" width="7.5546875" style="77" bestFit="1" customWidth="1"/>
    <col min="11023" max="11023" width="6.21875" style="77" bestFit="1" customWidth="1"/>
    <col min="11024" max="11024" width="7.77734375" style="77" bestFit="1" customWidth="1"/>
    <col min="11025" max="11025" width="6.21875" style="77" bestFit="1" customWidth="1"/>
    <col min="11026" max="11026" width="11.44140625" style="77" bestFit="1" customWidth="1"/>
    <col min="11027" max="11027" width="6.21875" style="77" bestFit="1" customWidth="1"/>
    <col min="11028" max="11031" width="8.5546875" style="77"/>
    <col min="11032" max="11032" width="13.77734375" style="77" bestFit="1" customWidth="1"/>
    <col min="11033" max="11033" width="17.5546875" style="77" bestFit="1" customWidth="1"/>
    <col min="11034" max="11035" width="17.77734375" style="77" bestFit="1" customWidth="1"/>
    <col min="11036" max="11036" width="17.21875" style="77" bestFit="1" customWidth="1"/>
    <col min="11037" max="11038" width="17.77734375" style="77" bestFit="1" customWidth="1"/>
    <col min="11039" max="11040" width="17.21875" style="77" bestFit="1" customWidth="1"/>
    <col min="11041" max="11041" width="10.44140625" style="77" bestFit="1" customWidth="1"/>
    <col min="11042" max="11042" width="17.21875" style="77" bestFit="1" customWidth="1"/>
    <col min="11043" max="11043" width="18.21875" style="77" bestFit="1" customWidth="1"/>
    <col min="11044" max="11047" width="17.77734375" style="77" bestFit="1" customWidth="1"/>
    <col min="11048" max="11048" width="17.21875" style="77" bestFit="1" customWidth="1"/>
    <col min="11049" max="11049" width="17.5546875" style="77" bestFit="1" customWidth="1"/>
    <col min="11050" max="11050" width="10.77734375" style="77" bestFit="1" customWidth="1"/>
    <col min="11051" max="11264" width="8.5546875" style="77"/>
    <col min="11265" max="11265" width="4.77734375" style="77" bestFit="1" customWidth="1"/>
    <col min="11266" max="11266" width="31" style="77" bestFit="1" customWidth="1"/>
    <col min="11267" max="11267" width="9.5546875" style="77" bestFit="1" customWidth="1"/>
    <col min="11268" max="11268" width="5.21875" style="77" bestFit="1" customWidth="1"/>
    <col min="11269" max="11269" width="7.21875" style="77" bestFit="1" customWidth="1"/>
    <col min="11270" max="11270" width="5.5546875" style="77" bestFit="1" customWidth="1"/>
    <col min="11271" max="11271" width="7.77734375" style="77" bestFit="1" customWidth="1"/>
    <col min="11272" max="11272" width="6.21875" style="77" bestFit="1" customWidth="1"/>
    <col min="11273" max="11273" width="11.44140625" style="77" customWidth="1"/>
    <col min="11274" max="11274" width="6.21875" style="77" bestFit="1" customWidth="1"/>
    <col min="11275" max="11275" width="6.21875" style="77" customWidth="1"/>
    <col min="11276" max="11276" width="10.77734375" style="77" customWidth="1"/>
    <col min="11277" max="11277" width="5.21875" style="77" bestFit="1" customWidth="1"/>
    <col min="11278" max="11278" width="7.5546875" style="77" bestFit="1" customWidth="1"/>
    <col min="11279" max="11279" width="6.21875" style="77" bestFit="1" customWidth="1"/>
    <col min="11280" max="11280" width="7.77734375" style="77" bestFit="1" customWidth="1"/>
    <col min="11281" max="11281" width="6.21875" style="77" bestFit="1" customWidth="1"/>
    <col min="11282" max="11282" width="11.44140625" style="77" bestFit="1" customWidth="1"/>
    <col min="11283" max="11283" width="6.21875" style="77" bestFit="1" customWidth="1"/>
    <col min="11284" max="11287" width="8.5546875" style="77"/>
    <col min="11288" max="11288" width="13.77734375" style="77" bestFit="1" customWidth="1"/>
    <col min="11289" max="11289" width="17.5546875" style="77" bestFit="1" customWidth="1"/>
    <col min="11290" max="11291" width="17.77734375" style="77" bestFit="1" customWidth="1"/>
    <col min="11292" max="11292" width="17.21875" style="77" bestFit="1" customWidth="1"/>
    <col min="11293" max="11294" width="17.77734375" style="77" bestFit="1" customWidth="1"/>
    <col min="11295" max="11296" width="17.21875" style="77" bestFit="1" customWidth="1"/>
    <col min="11297" max="11297" width="10.44140625" style="77" bestFit="1" customWidth="1"/>
    <col min="11298" max="11298" width="17.21875" style="77" bestFit="1" customWidth="1"/>
    <col min="11299" max="11299" width="18.21875" style="77" bestFit="1" customWidth="1"/>
    <col min="11300" max="11303" width="17.77734375" style="77" bestFit="1" customWidth="1"/>
    <col min="11304" max="11304" width="17.21875" style="77" bestFit="1" customWidth="1"/>
    <col min="11305" max="11305" width="17.5546875" style="77" bestFit="1" customWidth="1"/>
    <col min="11306" max="11306" width="10.77734375" style="77" bestFit="1" customWidth="1"/>
    <col min="11307" max="11520" width="8.5546875" style="77"/>
    <col min="11521" max="11521" width="4.77734375" style="77" bestFit="1" customWidth="1"/>
    <col min="11522" max="11522" width="31" style="77" bestFit="1" customWidth="1"/>
    <col min="11523" max="11523" width="9.5546875" style="77" bestFit="1" customWidth="1"/>
    <col min="11524" max="11524" width="5.21875" style="77" bestFit="1" customWidth="1"/>
    <col min="11525" max="11525" width="7.21875" style="77" bestFit="1" customWidth="1"/>
    <col min="11526" max="11526" width="5.5546875" style="77" bestFit="1" customWidth="1"/>
    <col min="11527" max="11527" width="7.77734375" style="77" bestFit="1" customWidth="1"/>
    <col min="11528" max="11528" width="6.21875" style="77" bestFit="1" customWidth="1"/>
    <col min="11529" max="11529" width="11.44140625" style="77" customWidth="1"/>
    <col min="11530" max="11530" width="6.21875" style="77" bestFit="1" customWidth="1"/>
    <col min="11531" max="11531" width="6.21875" style="77" customWidth="1"/>
    <col min="11532" max="11532" width="10.77734375" style="77" customWidth="1"/>
    <col min="11533" max="11533" width="5.21875" style="77" bestFit="1" customWidth="1"/>
    <col min="11534" max="11534" width="7.5546875" style="77" bestFit="1" customWidth="1"/>
    <col min="11535" max="11535" width="6.21875" style="77" bestFit="1" customWidth="1"/>
    <col min="11536" max="11536" width="7.77734375" style="77" bestFit="1" customWidth="1"/>
    <col min="11537" max="11537" width="6.21875" style="77" bestFit="1" customWidth="1"/>
    <col min="11538" max="11538" width="11.44140625" style="77" bestFit="1" customWidth="1"/>
    <col min="11539" max="11539" width="6.21875" style="77" bestFit="1" customWidth="1"/>
    <col min="11540" max="11543" width="8.5546875" style="77"/>
    <col min="11544" max="11544" width="13.77734375" style="77" bestFit="1" customWidth="1"/>
    <col min="11545" max="11545" width="17.5546875" style="77" bestFit="1" customWidth="1"/>
    <col min="11546" max="11547" width="17.77734375" style="77" bestFit="1" customWidth="1"/>
    <col min="11548" max="11548" width="17.21875" style="77" bestFit="1" customWidth="1"/>
    <col min="11549" max="11550" width="17.77734375" style="77" bestFit="1" customWidth="1"/>
    <col min="11551" max="11552" width="17.21875" style="77" bestFit="1" customWidth="1"/>
    <col min="11553" max="11553" width="10.44140625" style="77" bestFit="1" customWidth="1"/>
    <col min="11554" max="11554" width="17.21875" style="77" bestFit="1" customWidth="1"/>
    <col min="11555" max="11555" width="18.21875" style="77" bestFit="1" customWidth="1"/>
    <col min="11556" max="11559" width="17.77734375" style="77" bestFit="1" customWidth="1"/>
    <col min="11560" max="11560" width="17.21875" style="77" bestFit="1" customWidth="1"/>
    <col min="11561" max="11561" width="17.5546875" style="77" bestFit="1" customWidth="1"/>
    <col min="11562" max="11562" width="10.77734375" style="77" bestFit="1" customWidth="1"/>
    <col min="11563" max="11776" width="8.5546875" style="77"/>
    <col min="11777" max="11777" width="4.77734375" style="77" bestFit="1" customWidth="1"/>
    <col min="11778" max="11778" width="31" style="77" bestFit="1" customWidth="1"/>
    <col min="11779" max="11779" width="9.5546875" style="77" bestFit="1" customWidth="1"/>
    <col min="11780" max="11780" width="5.21875" style="77" bestFit="1" customWidth="1"/>
    <col min="11781" max="11781" width="7.21875" style="77" bestFit="1" customWidth="1"/>
    <col min="11782" max="11782" width="5.5546875" style="77" bestFit="1" customWidth="1"/>
    <col min="11783" max="11783" width="7.77734375" style="77" bestFit="1" customWidth="1"/>
    <col min="11784" max="11784" width="6.21875" style="77" bestFit="1" customWidth="1"/>
    <col min="11785" max="11785" width="11.44140625" style="77" customWidth="1"/>
    <col min="11786" max="11786" width="6.21875" style="77" bestFit="1" customWidth="1"/>
    <col min="11787" max="11787" width="6.21875" style="77" customWidth="1"/>
    <col min="11788" max="11788" width="10.77734375" style="77" customWidth="1"/>
    <col min="11789" max="11789" width="5.21875" style="77" bestFit="1" customWidth="1"/>
    <col min="11790" max="11790" width="7.5546875" style="77" bestFit="1" customWidth="1"/>
    <col min="11791" max="11791" width="6.21875" style="77" bestFit="1" customWidth="1"/>
    <col min="11792" max="11792" width="7.77734375" style="77" bestFit="1" customWidth="1"/>
    <col min="11793" max="11793" width="6.21875" style="77" bestFit="1" customWidth="1"/>
    <col min="11794" max="11794" width="11.44140625" style="77" bestFit="1" customWidth="1"/>
    <col min="11795" max="11795" width="6.21875" style="77" bestFit="1" customWidth="1"/>
    <col min="11796" max="11799" width="8.5546875" style="77"/>
    <col min="11800" max="11800" width="13.77734375" style="77" bestFit="1" customWidth="1"/>
    <col min="11801" max="11801" width="17.5546875" style="77" bestFit="1" customWidth="1"/>
    <col min="11802" max="11803" width="17.77734375" style="77" bestFit="1" customWidth="1"/>
    <col min="11804" max="11804" width="17.21875" style="77" bestFit="1" customWidth="1"/>
    <col min="11805" max="11806" width="17.77734375" style="77" bestFit="1" customWidth="1"/>
    <col min="11807" max="11808" width="17.21875" style="77" bestFit="1" customWidth="1"/>
    <col min="11809" max="11809" width="10.44140625" style="77" bestFit="1" customWidth="1"/>
    <col min="11810" max="11810" width="17.21875" style="77" bestFit="1" customWidth="1"/>
    <col min="11811" max="11811" width="18.21875" style="77" bestFit="1" customWidth="1"/>
    <col min="11812" max="11815" width="17.77734375" style="77" bestFit="1" customWidth="1"/>
    <col min="11816" max="11816" width="17.21875" style="77" bestFit="1" customWidth="1"/>
    <col min="11817" max="11817" width="17.5546875" style="77" bestFit="1" customWidth="1"/>
    <col min="11818" max="11818" width="10.77734375" style="77" bestFit="1" customWidth="1"/>
    <col min="11819" max="12032" width="8.5546875" style="77"/>
    <col min="12033" max="12033" width="4.77734375" style="77" bestFit="1" customWidth="1"/>
    <col min="12034" max="12034" width="31" style="77" bestFit="1" customWidth="1"/>
    <col min="12035" max="12035" width="9.5546875" style="77" bestFit="1" customWidth="1"/>
    <col min="12036" max="12036" width="5.21875" style="77" bestFit="1" customWidth="1"/>
    <col min="12037" max="12037" width="7.21875" style="77" bestFit="1" customWidth="1"/>
    <col min="12038" max="12038" width="5.5546875" style="77" bestFit="1" customWidth="1"/>
    <col min="12039" max="12039" width="7.77734375" style="77" bestFit="1" customWidth="1"/>
    <col min="12040" max="12040" width="6.21875" style="77" bestFit="1" customWidth="1"/>
    <col min="12041" max="12041" width="11.44140625" style="77" customWidth="1"/>
    <col min="12042" max="12042" width="6.21875" style="77" bestFit="1" customWidth="1"/>
    <col min="12043" max="12043" width="6.21875" style="77" customWidth="1"/>
    <col min="12044" max="12044" width="10.77734375" style="77" customWidth="1"/>
    <col min="12045" max="12045" width="5.21875" style="77" bestFit="1" customWidth="1"/>
    <col min="12046" max="12046" width="7.5546875" style="77" bestFit="1" customWidth="1"/>
    <col min="12047" max="12047" width="6.21875" style="77" bestFit="1" customWidth="1"/>
    <col min="12048" max="12048" width="7.77734375" style="77" bestFit="1" customWidth="1"/>
    <col min="12049" max="12049" width="6.21875" style="77" bestFit="1" customWidth="1"/>
    <col min="12050" max="12050" width="11.44140625" style="77" bestFit="1" customWidth="1"/>
    <col min="12051" max="12051" width="6.21875" style="77" bestFit="1" customWidth="1"/>
    <col min="12052" max="12055" width="8.5546875" style="77"/>
    <col min="12056" max="12056" width="13.77734375" style="77" bestFit="1" customWidth="1"/>
    <col min="12057" max="12057" width="17.5546875" style="77" bestFit="1" customWidth="1"/>
    <col min="12058" max="12059" width="17.77734375" style="77" bestFit="1" customWidth="1"/>
    <col min="12060" max="12060" width="17.21875" style="77" bestFit="1" customWidth="1"/>
    <col min="12061" max="12062" width="17.77734375" style="77" bestFit="1" customWidth="1"/>
    <col min="12063" max="12064" width="17.21875" style="77" bestFit="1" customWidth="1"/>
    <col min="12065" max="12065" width="10.44140625" style="77" bestFit="1" customWidth="1"/>
    <col min="12066" max="12066" width="17.21875" style="77" bestFit="1" customWidth="1"/>
    <col min="12067" max="12067" width="18.21875" style="77" bestFit="1" customWidth="1"/>
    <col min="12068" max="12071" width="17.77734375" style="77" bestFit="1" customWidth="1"/>
    <col min="12072" max="12072" width="17.21875" style="77" bestFit="1" customWidth="1"/>
    <col min="12073" max="12073" width="17.5546875" style="77" bestFit="1" customWidth="1"/>
    <col min="12074" max="12074" width="10.77734375" style="77" bestFit="1" customWidth="1"/>
    <col min="12075" max="12288" width="8.5546875" style="77"/>
    <col min="12289" max="12289" width="4.77734375" style="77" bestFit="1" customWidth="1"/>
    <col min="12290" max="12290" width="31" style="77" bestFit="1" customWidth="1"/>
    <col min="12291" max="12291" width="9.5546875" style="77" bestFit="1" customWidth="1"/>
    <col min="12292" max="12292" width="5.21875" style="77" bestFit="1" customWidth="1"/>
    <col min="12293" max="12293" width="7.21875" style="77" bestFit="1" customWidth="1"/>
    <col min="12294" max="12294" width="5.5546875" style="77" bestFit="1" customWidth="1"/>
    <col min="12295" max="12295" width="7.77734375" style="77" bestFit="1" customWidth="1"/>
    <col min="12296" max="12296" width="6.21875" style="77" bestFit="1" customWidth="1"/>
    <col min="12297" max="12297" width="11.44140625" style="77" customWidth="1"/>
    <col min="12298" max="12298" width="6.21875" style="77" bestFit="1" customWidth="1"/>
    <col min="12299" max="12299" width="6.21875" style="77" customWidth="1"/>
    <col min="12300" max="12300" width="10.77734375" style="77" customWidth="1"/>
    <col min="12301" max="12301" width="5.21875" style="77" bestFit="1" customWidth="1"/>
    <col min="12302" max="12302" width="7.5546875" style="77" bestFit="1" customWidth="1"/>
    <col min="12303" max="12303" width="6.21875" style="77" bestFit="1" customWidth="1"/>
    <col min="12304" max="12304" width="7.77734375" style="77" bestFit="1" customWidth="1"/>
    <col min="12305" max="12305" width="6.21875" style="77" bestFit="1" customWidth="1"/>
    <col min="12306" max="12306" width="11.44140625" style="77" bestFit="1" customWidth="1"/>
    <col min="12307" max="12307" width="6.21875" style="77" bestFit="1" customWidth="1"/>
    <col min="12308" max="12311" width="8.5546875" style="77"/>
    <col min="12312" max="12312" width="13.77734375" style="77" bestFit="1" customWidth="1"/>
    <col min="12313" max="12313" width="17.5546875" style="77" bestFit="1" customWidth="1"/>
    <col min="12314" max="12315" width="17.77734375" style="77" bestFit="1" customWidth="1"/>
    <col min="12316" max="12316" width="17.21875" style="77" bestFit="1" customWidth="1"/>
    <col min="12317" max="12318" width="17.77734375" style="77" bestFit="1" customWidth="1"/>
    <col min="12319" max="12320" width="17.21875" style="77" bestFit="1" customWidth="1"/>
    <col min="12321" max="12321" width="10.44140625" style="77" bestFit="1" customWidth="1"/>
    <col min="12322" max="12322" width="17.21875" style="77" bestFit="1" customWidth="1"/>
    <col min="12323" max="12323" width="18.21875" style="77" bestFit="1" customWidth="1"/>
    <col min="12324" max="12327" width="17.77734375" style="77" bestFit="1" customWidth="1"/>
    <col min="12328" max="12328" width="17.21875" style="77" bestFit="1" customWidth="1"/>
    <col min="12329" max="12329" width="17.5546875" style="77" bestFit="1" customWidth="1"/>
    <col min="12330" max="12330" width="10.77734375" style="77" bestFit="1" customWidth="1"/>
    <col min="12331" max="12544" width="8.5546875" style="77"/>
    <col min="12545" max="12545" width="4.77734375" style="77" bestFit="1" customWidth="1"/>
    <col min="12546" max="12546" width="31" style="77" bestFit="1" customWidth="1"/>
    <col min="12547" max="12547" width="9.5546875" style="77" bestFit="1" customWidth="1"/>
    <col min="12548" max="12548" width="5.21875" style="77" bestFit="1" customWidth="1"/>
    <col min="12549" max="12549" width="7.21875" style="77" bestFit="1" customWidth="1"/>
    <col min="12550" max="12550" width="5.5546875" style="77" bestFit="1" customWidth="1"/>
    <col min="12551" max="12551" width="7.77734375" style="77" bestFit="1" customWidth="1"/>
    <col min="12552" max="12552" width="6.21875" style="77" bestFit="1" customWidth="1"/>
    <col min="12553" max="12553" width="11.44140625" style="77" customWidth="1"/>
    <col min="12554" max="12554" width="6.21875" style="77" bestFit="1" customWidth="1"/>
    <col min="12555" max="12555" width="6.21875" style="77" customWidth="1"/>
    <col min="12556" max="12556" width="10.77734375" style="77" customWidth="1"/>
    <col min="12557" max="12557" width="5.21875" style="77" bestFit="1" customWidth="1"/>
    <col min="12558" max="12558" width="7.5546875" style="77" bestFit="1" customWidth="1"/>
    <col min="12559" max="12559" width="6.21875" style="77" bestFit="1" customWidth="1"/>
    <col min="12560" max="12560" width="7.77734375" style="77" bestFit="1" customWidth="1"/>
    <col min="12561" max="12561" width="6.21875" style="77" bestFit="1" customWidth="1"/>
    <col min="12562" max="12562" width="11.44140625" style="77" bestFit="1" customWidth="1"/>
    <col min="12563" max="12563" width="6.21875" style="77" bestFit="1" customWidth="1"/>
    <col min="12564" max="12567" width="8.5546875" style="77"/>
    <col min="12568" max="12568" width="13.77734375" style="77" bestFit="1" customWidth="1"/>
    <col min="12569" max="12569" width="17.5546875" style="77" bestFit="1" customWidth="1"/>
    <col min="12570" max="12571" width="17.77734375" style="77" bestFit="1" customWidth="1"/>
    <col min="12572" max="12572" width="17.21875" style="77" bestFit="1" customWidth="1"/>
    <col min="12573" max="12574" width="17.77734375" style="77" bestFit="1" customWidth="1"/>
    <col min="12575" max="12576" width="17.21875" style="77" bestFit="1" customWidth="1"/>
    <col min="12577" max="12577" width="10.44140625" style="77" bestFit="1" customWidth="1"/>
    <col min="12578" max="12578" width="17.21875" style="77" bestFit="1" customWidth="1"/>
    <col min="12579" max="12579" width="18.21875" style="77" bestFit="1" customWidth="1"/>
    <col min="12580" max="12583" width="17.77734375" style="77" bestFit="1" customWidth="1"/>
    <col min="12584" max="12584" width="17.21875" style="77" bestFit="1" customWidth="1"/>
    <col min="12585" max="12585" width="17.5546875" style="77" bestFit="1" customWidth="1"/>
    <col min="12586" max="12586" width="10.77734375" style="77" bestFit="1" customWidth="1"/>
    <col min="12587" max="12800" width="8.5546875" style="77"/>
    <col min="12801" max="12801" width="4.77734375" style="77" bestFit="1" customWidth="1"/>
    <col min="12802" max="12802" width="31" style="77" bestFit="1" customWidth="1"/>
    <col min="12803" max="12803" width="9.5546875" style="77" bestFit="1" customWidth="1"/>
    <col min="12804" max="12804" width="5.21875" style="77" bestFit="1" customWidth="1"/>
    <col min="12805" max="12805" width="7.21875" style="77" bestFit="1" customWidth="1"/>
    <col min="12806" max="12806" width="5.5546875" style="77" bestFit="1" customWidth="1"/>
    <col min="12807" max="12807" width="7.77734375" style="77" bestFit="1" customWidth="1"/>
    <col min="12808" max="12808" width="6.21875" style="77" bestFit="1" customWidth="1"/>
    <col min="12809" max="12809" width="11.44140625" style="77" customWidth="1"/>
    <col min="12810" max="12810" width="6.21875" style="77" bestFit="1" customWidth="1"/>
    <col min="12811" max="12811" width="6.21875" style="77" customWidth="1"/>
    <col min="12812" max="12812" width="10.77734375" style="77" customWidth="1"/>
    <col min="12813" max="12813" width="5.21875" style="77" bestFit="1" customWidth="1"/>
    <col min="12814" max="12814" width="7.5546875" style="77" bestFit="1" customWidth="1"/>
    <col min="12815" max="12815" width="6.21875" style="77" bestFit="1" customWidth="1"/>
    <col min="12816" max="12816" width="7.77734375" style="77" bestFit="1" customWidth="1"/>
    <col min="12817" max="12817" width="6.21875" style="77" bestFit="1" customWidth="1"/>
    <col min="12818" max="12818" width="11.44140625" style="77" bestFit="1" customWidth="1"/>
    <col min="12819" max="12819" width="6.21875" style="77" bestFit="1" customWidth="1"/>
    <col min="12820" max="12823" width="8.5546875" style="77"/>
    <col min="12824" max="12824" width="13.77734375" style="77" bestFit="1" customWidth="1"/>
    <col min="12825" max="12825" width="17.5546875" style="77" bestFit="1" customWidth="1"/>
    <col min="12826" max="12827" width="17.77734375" style="77" bestFit="1" customWidth="1"/>
    <col min="12828" max="12828" width="17.21875" style="77" bestFit="1" customWidth="1"/>
    <col min="12829" max="12830" width="17.77734375" style="77" bestFit="1" customWidth="1"/>
    <col min="12831" max="12832" width="17.21875" style="77" bestFit="1" customWidth="1"/>
    <col min="12833" max="12833" width="10.44140625" style="77" bestFit="1" customWidth="1"/>
    <col min="12834" max="12834" width="17.21875" style="77" bestFit="1" customWidth="1"/>
    <col min="12835" max="12835" width="18.21875" style="77" bestFit="1" customWidth="1"/>
    <col min="12836" max="12839" width="17.77734375" style="77" bestFit="1" customWidth="1"/>
    <col min="12840" max="12840" width="17.21875" style="77" bestFit="1" customWidth="1"/>
    <col min="12841" max="12841" width="17.5546875" style="77" bestFit="1" customWidth="1"/>
    <col min="12842" max="12842" width="10.77734375" style="77" bestFit="1" customWidth="1"/>
    <col min="12843" max="13056" width="8.5546875" style="77"/>
    <col min="13057" max="13057" width="4.77734375" style="77" bestFit="1" customWidth="1"/>
    <col min="13058" max="13058" width="31" style="77" bestFit="1" customWidth="1"/>
    <col min="13059" max="13059" width="9.5546875" style="77" bestFit="1" customWidth="1"/>
    <col min="13060" max="13060" width="5.21875" style="77" bestFit="1" customWidth="1"/>
    <col min="13061" max="13061" width="7.21875" style="77" bestFit="1" customWidth="1"/>
    <col min="13062" max="13062" width="5.5546875" style="77" bestFit="1" customWidth="1"/>
    <col min="13063" max="13063" width="7.77734375" style="77" bestFit="1" customWidth="1"/>
    <col min="13064" max="13064" width="6.21875" style="77" bestFit="1" customWidth="1"/>
    <col min="13065" max="13065" width="11.44140625" style="77" customWidth="1"/>
    <col min="13066" max="13066" width="6.21875" style="77" bestFit="1" customWidth="1"/>
    <col min="13067" max="13067" width="6.21875" style="77" customWidth="1"/>
    <col min="13068" max="13068" width="10.77734375" style="77" customWidth="1"/>
    <col min="13069" max="13069" width="5.21875" style="77" bestFit="1" customWidth="1"/>
    <col min="13070" max="13070" width="7.5546875" style="77" bestFit="1" customWidth="1"/>
    <col min="13071" max="13071" width="6.21875" style="77" bestFit="1" customWidth="1"/>
    <col min="13072" max="13072" width="7.77734375" style="77" bestFit="1" customWidth="1"/>
    <col min="13073" max="13073" width="6.21875" style="77" bestFit="1" customWidth="1"/>
    <col min="13074" max="13074" width="11.44140625" style="77" bestFit="1" customWidth="1"/>
    <col min="13075" max="13075" width="6.21875" style="77" bestFit="1" customWidth="1"/>
    <col min="13076" max="13079" width="8.5546875" style="77"/>
    <col min="13080" max="13080" width="13.77734375" style="77" bestFit="1" customWidth="1"/>
    <col min="13081" max="13081" width="17.5546875" style="77" bestFit="1" customWidth="1"/>
    <col min="13082" max="13083" width="17.77734375" style="77" bestFit="1" customWidth="1"/>
    <col min="13084" max="13084" width="17.21875" style="77" bestFit="1" customWidth="1"/>
    <col min="13085" max="13086" width="17.77734375" style="77" bestFit="1" customWidth="1"/>
    <col min="13087" max="13088" width="17.21875" style="77" bestFit="1" customWidth="1"/>
    <col min="13089" max="13089" width="10.44140625" style="77" bestFit="1" customWidth="1"/>
    <col min="13090" max="13090" width="17.21875" style="77" bestFit="1" customWidth="1"/>
    <col min="13091" max="13091" width="18.21875" style="77" bestFit="1" customWidth="1"/>
    <col min="13092" max="13095" width="17.77734375" style="77" bestFit="1" customWidth="1"/>
    <col min="13096" max="13096" width="17.21875" style="77" bestFit="1" customWidth="1"/>
    <col min="13097" max="13097" width="17.5546875" style="77" bestFit="1" customWidth="1"/>
    <col min="13098" max="13098" width="10.77734375" style="77" bestFit="1" customWidth="1"/>
    <col min="13099" max="13312" width="8.5546875" style="77"/>
    <col min="13313" max="13313" width="4.77734375" style="77" bestFit="1" customWidth="1"/>
    <col min="13314" max="13314" width="31" style="77" bestFit="1" customWidth="1"/>
    <col min="13315" max="13315" width="9.5546875" style="77" bestFit="1" customWidth="1"/>
    <col min="13316" max="13316" width="5.21875" style="77" bestFit="1" customWidth="1"/>
    <col min="13317" max="13317" width="7.21875" style="77" bestFit="1" customWidth="1"/>
    <col min="13318" max="13318" width="5.5546875" style="77" bestFit="1" customWidth="1"/>
    <col min="13319" max="13319" width="7.77734375" style="77" bestFit="1" customWidth="1"/>
    <col min="13320" max="13320" width="6.21875" style="77" bestFit="1" customWidth="1"/>
    <col min="13321" max="13321" width="11.44140625" style="77" customWidth="1"/>
    <col min="13322" max="13322" width="6.21875" style="77" bestFit="1" customWidth="1"/>
    <col min="13323" max="13323" width="6.21875" style="77" customWidth="1"/>
    <col min="13324" max="13324" width="10.77734375" style="77" customWidth="1"/>
    <col min="13325" max="13325" width="5.21875" style="77" bestFit="1" customWidth="1"/>
    <col min="13326" max="13326" width="7.5546875" style="77" bestFit="1" customWidth="1"/>
    <col min="13327" max="13327" width="6.21875" style="77" bestFit="1" customWidth="1"/>
    <col min="13328" max="13328" width="7.77734375" style="77" bestFit="1" customWidth="1"/>
    <col min="13329" max="13329" width="6.21875" style="77" bestFit="1" customWidth="1"/>
    <col min="13330" max="13330" width="11.44140625" style="77" bestFit="1" customWidth="1"/>
    <col min="13331" max="13331" width="6.21875" style="77" bestFit="1" customWidth="1"/>
    <col min="13332" max="13335" width="8.5546875" style="77"/>
    <col min="13336" max="13336" width="13.77734375" style="77" bestFit="1" customWidth="1"/>
    <col min="13337" max="13337" width="17.5546875" style="77" bestFit="1" customWidth="1"/>
    <col min="13338" max="13339" width="17.77734375" style="77" bestFit="1" customWidth="1"/>
    <col min="13340" max="13340" width="17.21875" style="77" bestFit="1" customWidth="1"/>
    <col min="13341" max="13342" width="17.77734375" style="77" bestFit="1" customWidth="1"/>
    <col min="13343" max="13344" width="17.21875" style="77" bestFit="1" customWidth="1"/>
    <col min="13345" max="13345" width="10.44140625" style="77" bestFit="1" customWidth="1"/>
    <col min="13346" max="13346" width="17.21875" style="77" bestFit="1" customWidth="1"/>
    <col min="13347" max="13347" width="18.21875" style="77" bestFit="1" customWidth="1"/>
    <col min="13348" max="13351" width="17.77734375" style="77" bestFit="1" customWidth="1"/>
    <col min="13352" max="13352" width="17.21875" style="77" bestFit="1" customWidth="1"/>
    <col min="13353" max="13353" width="17.5546875" style="77" bestFit="1" customWidth="1"/>
    <col min="13354" max="13354" width="10.77734375" style="77" bestFit="1" customWidth="1"/>
    <col min="13355" max="13568" width="8.5546875" style="77"/>
    <col min="13569" max="13569" width="4.77734375" style="77" bestFit="1" customWidth="1"/>
    <col min="13570" max="13570" width="31" style="77" bestFit="1" customWidth="1"/>
    <col min="13571" max="13571" width="9.5546875" style="77" bestFit="1" customWidth="1"/>
    <col min="13572" max="13572" width="5.21875" style="77" bestFit="1" customWidth="1"/>
    <col min="13573" max="13573" width="7.21875" style="77" bestFit="1" customWidth="1"/>
    <col min="13574" max="13574" width="5.5546875" style="77" bestFit="1" customWidth="1"/>
    <col min="13575" max="13575" width="7.77734375" style="77" bestFit="1" customWidth="1"/>
    <col min="13576" max="13576" width="6.21875" style="77" bestFit="1" customWidth="1"/>
    <col min="13577" max="13577" width="11.44140625" style="77" customWidth="1"/>
    <col min="13578" max="13578" width="6.21875" style="77" bestFit="1" customWidth="1"/>
    <col min="13579" max="13579" width="6.21875" style="77" customWidth="1"/>
    <col min="13580" max="13580" width="10.77734375" style="77" customWidth="1"/>
    <col min="13581" max="13581" width="5.21875" style="77" bestFit="1" customWidth="1"/>
    <col min="13582" max="13582" width="7.5546875" style="77" bestFit="1" customWidth="1"/>
    <col min="13583" max="13583" width="6.21875" style="77" bestFit="1" customWidth="1"/>
    <col min="13584" max="13584" width="7.77734375" style="77" bestFit="1" customWidth="1"/>
    <col min="13585" max="13585" width="6.21875" style="77" bestFit="1" customWidth="1"/>
    <col min="13586" max="13586" width="11.44140625" style="77" bestFit="1" customWidth="1"/>
    <col min="13587" max="13587" width="6.21875" style="77" bestFit="1" customWidth="1"/>
    <col min="13588" max="13591" width="8.5546875" style="77"/>
    <col min="13592" max="13592" width="13.77734375" style="77" bestFit="1" customWidth="1"/>
    <col min="13593" max="13593" width="17.5546875" style="77" bestFit="1" customWidth="1"/>
    <col min="13594" max="13595" width="17.77734375" style="77" bestFit="1" customWidth="1"/>
    <col min="13596" max="13596" width="17.21875" style="77" bestFit="1" customWidth="1"/>
    <col min="13597" max="13598" width="17.77734375" style="77" bestFit="1" customWidth="1"/>
    <col min="13599" max="13600" width="17.21875" style="77" bestFit="1" customWidth="1"/>
    <col min="13601" max="13601" width="10.44140625" style="77" bestFit="1" customWidth="1"/>
    <col min="13602" max="13602" width="17.21875" style="77" bestFit="1" customWidth="1"/>
    <col min="13603" max="13603" width="18.21875" style="77" bestFit="1" customWidth="1"/>
    <col min="13604" max="13607" width="17.77734375" style="77" bestFit="1" customWidth="1"/>
    <col min="13608" max="13608" width="17.21875" style="77" bestFit="1" customWidth="1"/>
    <col min="13609" max="13609" width="17.5546875" style="77" bestFit="1" customWidth="1"/>
    <col min="13610" max="13610" width="10.77734375" style="77" bestFit="1" customWidth="1"/>
    <col min="13611" max="13824" width="8.5546875" style="77"/>
    <col min="13825" max="13825" width="4.77734375" style="77" bestFit="1" customWidth="1"/>
    <col min="13826" max="13826" width="31" style="77" bestFit="1" customWidth="1"/>
    <col min="13827" max="13827" width="9.5546875" style="77" bestFit="1" customWidth="1"/>
    <col min="13828" max="13828" width="5.21875" style="77" bestFit="1" customWidth="1"/>
    <col min="13829" max="13829" width="7.21875" style="77" bestFit="1" customWidth="1"/>
    <col min="13830" max="13830" width="5.5546875" style="77" bestFit="1" customWidth="1"/>
    <col min="13831" max="13831" width="7.77734375" style="77" bestFit="1" customWidth="1"/>
    <col min="13832" max="13832" width="6.21875" style="77" bestFit="1" customWidth="1"/>
    <col min="13833" max="13833" width="11.44140625" style="77" customWidth="1"/>
    <col min="13834" max="13834" width="6.21875" style="77" bestFit="1" customWidth="1"/>
    <col min="13835" max="13835" width="6.21875" style="77" customWidth="1"/>
    <col min="13836" max="13836" width="10.77734375" style="77" customWidth="1"/>
    <col min="13837" max="13837" width="5.21875" style="77" bestFit="1" customWidth="1"/>
    <col min="13838" max="13838" width="7.5546875" style="77" bestFit="1" customWidth="1"/>
    <col min="13839" max="13839" width="6.21875" style="77" bestFit="1" customWidth="1"/>
    <col min="13840" max="13840" width="7.77734375" style="77" bestFit="1" customWidth="1"/>
    <col min="13841" max="13841" width="6.21875" style="77" bestFit="1" customWidth="1"/>
    <col min="13842" max="13842" width="11.44140625" style="77" bestFit="1" customWidth="1"/>
    <col min="13843" max="13843" width="6.21875" style="77" bestFit="1" customWidth="1"/>
    <col min="13844" max="13847" width="8.5546875" style="77"/>
    <col min="13848" max="13848" width="13.77734375" style="77" bestFit="1" customWidth="1"/>
    <col min="13849" max="13849" width="17.5546875" style="77" bestFit="1" customWidth="1"/>
    <col min="13850" max="13851" width="17.77734375" style="77" bestFit="1" customWidth="1"/>
    <col min="13852" max="13852" width="17.21875" style="77" bestFit="1" customWidth="1"/>
    <col min="13853" max="13854" width="17.77734375" style="77" bestFit="1" customWidth="1"/>
    <col min="13855" max="13856" width="17.21875" style="77" bestFit="1" customWidth="1"/>
    <col min="13857" max="13857" width="10.44140625" style="77" bestFit="1" customWidth="1"/>
    <col min="13858" max="13858" width="17.21875" style="77" bestFit="1" customWidth="1"/>
    <col min="13859" max="13859" width="18.21875" style="77" bestFit="1" customWidth="1"/>
    <col min="13860" max="13863" width="17.77734375" style="77" bestFit="1" customWidth="1"/>
    <col min="13864" max="13864" width="17.21875" style="77" bestFit="1" customWidth="1"/>
    <col min="13865" max="13865" width="17.5546875" style="77" bestFit="1" customWidth="1"/>
    <col min="13866" max="13866" width="10.77734375" style="77" bestFit="1" customWidth="1"/>
    <col min="13867" max="14080" width="8.5546875" style="77"/>
    <col min="14081" max="14081" width="4.77734375" style="77" bestFit="1" customWidth="1"/>
    <col min="14082" max="14082" width="31" style="77" bestFit="1" customWidth="1"/>
    <col min="14083" max="14083" width="9.5546875" style="77" bestFit="1" customWidth="1"/>
    <col min="14084" max="14084" width="5.21875" style="77" bestFit="1" customWidth="1"/>
    <col min="14085" max="14085" width="7.21875" style="77" bestFit="1" customWidth="1"/>
    <col min="14086" max="14086" width="5.5546875" style="77" bestFit="1" customWidth="1"/>
    <col min="14087" max="14087" width="7.77734375" style="77" bestFit="1" customWidth="1"/>
    <col min="14088" max="14088" width="6.21875" style="77" bestFit="1" customWidth="1"/>
    <col min="14089" max="14089" width="11.44140625" style="77" customWidth="1"/>
    <col min="14090" max="14090" width="6.21875" style="77" bestFit="1" customWidth="1"/>
    <col min="14091" max="14091" width="6.21875" style="77" customWidth="1"/>
    <col min="14092" max="14092" width="10.77734375" style="77" customWidth="1"/>
    <col min="14093" max="14093" width="5.21875" style="77" bestFit="1" customWidth="1"/>
    <col min="14094" max="14094" width="7.5546875" style="77" bestFit="1" customWidth="1"/>
    <col min="14095" max="14095" width="6.21875" style="77" bestFit="1" customWidth="1"/>
    <col min="14096" max="14096" width="7.77734375" style="77" bestFit="1" customWidth="1"/>
    <col min="14097" max="14097" width="6.21875" style="77" bestFit="1" customWidth="1"/>
    <col min="14098" max="14098" width="11.44140625" style="77" bestFit="1" customWidth="1"/>
    <col min="14099" max="14099" width="6.21875" style="77" bestFit="1" customWidth="1"/>
    <col min="14100" max="14103" width="8.5546875" style="77"/>
    <col min="14104" max="14104" width="13.77734375" style="77" bestFit="1" customWidth="1"/>
    <col min="14105" max="14105" width="17.5546875" style="77" bestFit="1" customWidth="1"/>
    <col min="14106" max="14107" width="17.77734375" style="77" bestFit="1" customWidth="1"/>
    <col min="14108" max="14108" width="17.21875" style="77" bestFit="1" customWidth="1"/>
    <col min="14109" max="14110" width="17.77734375" style="77" bestFit="1" customWidth="1"/>
    <col min="14111" max="14112" width="17.21875" style="77" bestFit="1" customWidth="1"/>
    <col min="14113" max="14113" width="10.44140625" style="77" bestFit="1" customWidth="1"/>
    <col min="14114" max="14114" width="17.21875" style="77" bestFit="1" customWidth="1"/>
    <col min="14115" max="14115" width="18.21875" style="77" bestFit="1" customWidth="1"/>
    <col min="14116" max="14119" width="17.77734375" style="77" bestFit="1" customWidth="1"/>
    <col min="14120" max="14120" width="17.21875" style="77" bestFit="1" customWidth="1"/>
    <col min="14121" max="14121" width="17.5546875" style="77" bestFit="1" customWidth="1"/>
    <col min="14122" max="14122" width="10.77734375" style="77" bestFit="1" customWidth="1"/>
    <col min="14123" max="14336" width="8.5546875" style="77"/>
    <col min="14337" max="14337" width="4.77734375" style="77" bestFit="1" customWidth="1"/>
    <col min="14338" max="14338" width="31" style="77" bestFit="1" customWidth="1"/>
    <col min="14339" max="14339" width="9.5546875" style="77" bestFit="1" customWidth="1"/>
    <col min="14340" max="14340" width="5.21875" style="77" bestFit="1" customWidth="1"/>
    <col min="14341" max="14341" width="7.21875" style="77" bestFit="1" customWidth="1"/>
    <col min="14342" max="14342" width="5.5546875" style="77" bestFit="1" customWidth="1"/>
    <col min="14343" max="14343" width="7.77734375" style="77" bestFit="1" customWidth="1"/>
    <col min="14344" max="14344" width="6.21875" style="77" bestFit="1" customWidth="1"/>
    <col min="14345" max="14345" width="11.44140625" style="77" customWidth="1"/>
    <col min="14346" max="14346" width="6.21875" style="77" bestFit="1" customWidth="1"/>
    <col min="14347" max="14347" width="6.21875" style="77" customWidth="1"/>
    <col min="14348" max="14348" width="10.77734375" style="77" customWidth="1"/>
    <col min="14349" max="14349" width="5.21875" style="77" bestFit="1" customWidth="1"/>
    <col min="14350" max="14350" width="7.5546875" style="77" bestFit="1" customWidth="1"/>
    <col min="14351" max="14351" width="6.21875" style="77" bestFit="1" customWidth="1"/>
    <col min="14352" max="14352" width="7.77734375" style="77" bestFit="1" customWidth="1"/>
    <col min="14353" max="14353" width="6.21875" style="77" bestFit="1" customWidth="1"/>
    <col min="14354" max="14354" width="11.44140625" style="77" bestFit="1" customWidth="1"/>
    <col min="14355" max="14355" width="6.21875" style="77" bestFit="1" customWidth="1"/>
    <col min="14356" max="14359" width="8.5546875" style="77"/>
    <col min="14360" max="14360" width="13.77734375" style="77" bestFit="1" customWidth="1"/>
    <col min="14361" max="14361" width="17.5546875" style="77" bestFit="1" customWidth="1"/>
    <col min="14362" max="14363" width="17.77734375" style="77" bestFit="1" customWidth="1"/>
    <col min="14364" max="14364" width="17.21875" style="77" bestFit="1" customWidth="1"/>
    <col min="14365" max="14366" width="17.77734375" style="77" bestFit="1" customWidth="1"/>
    <col min="14367" max="14368" width="17.21875" style="77" bestFit="1" customWidth="1"/>
    <col min="14369" max="14369" width="10.44140625" style="77" bestFit="1" customWidth="1"/>
    <col min="14370" max="14370" width="17.21875" style="77" bestFit="1" customWidth="1"/>
    <col min="14371" max="14371" width="18.21875" style="77" bestFit="1" customWidth="1"/>
    <col min="14372" max="14375" width="17.77734375" style="77" bestFit="1" customWidth="1"/>
    <col min="14376" max="14376" width="17.21875" style="77" bestFit="1" customWidth="1"/>
    <col min="14377" max="14377" width="17.5546875" style="77" bestFit="1" customWidth="1"/>
    <col min="14378" max="14378" width="10.77734375" style="77" bestFit="1" customWidth="1"/>
    <col min="14379" max="14592" width="8.5546875" style="77"/>
    <col min="14593" max="14593" width="4.77734375" style="77" bestFit="1" customWidth="1"/>
    <col min="14594" max="14594" width="31" style="77" bestFit="1" customWidth="1"/>
    <col min="14595" max="14595" width="9.5546875" style="77" bestFit="1" customWidth="1"/>
    <col min="14596" max="14596" width="5.21875" style="77" bestFit="1" customWidth="1"/>
    <col min="14597" max="14597" width="7.21875" style="77" bestFit="1" customWidth="1"/>
    <col min="14598" max="14598" width="5.5546875" style="77" bestFit="1" customWidth="1"/>
    <col min="14599" max="14599" width="7.77734375" style="77" bestFit="1" customWidth="1"/>
    <col min="14600" max="14600" width="6.21875" style="77" bestFit="1" customWidth="1"/>
    <col min="14601" max="14601" width="11.44140625" style="77" customWidth="1"/>
    <col min="14602" max="14602" width="6.21875" style="77" bestFit="1" customWidth="1"/>
    <col min="14603" max="14603" width="6.21875" style="77" customWidth="1"/>
    <col min="14604" max="14604" width="10.77734375" style="77" customWidth="1"/>
    <col min="14605" max="14605" width="5.21875" style="77" bestFit="1" customWidth="1"/>
    <col min="14606" max="14606" width="7.5546875" style="77" bestFit="1" customWidth="1"/>
    <col min="14607" max="14607" width="6.21875" style="77" bestFit="1" customWidth="1"/>
    <col min="14608" max="14608" width="7.77734375" style="77" bestFit="1" customWidth="1"/>
    <col min="14609" max="14609" width="6.21875" style="77" bestFit="1" customWidth="1"/>
    <col min="14610" max="14610" width="11.44140625" style="77" bestFit="1" customWidth="1"/>
    <col min="14611" max="14611" width="6.21875" style="77" bestFit="1" customWidth="1"/>
    <col min="14612" max="14615" width="8.5546875" style="77"/>
    <col min="14616" max="14616" width="13.77734375" style="77" bestFit="1" customWidth="1"/>
    <col min="14617" max="14617" width="17.5546875" style="77" bestFit="1" customWidth="1"/>
    <col min="14618" max="14619" width="17.77734375" style="77" bestFit="1" customWidth="1"/>
    <col min="14620" max="14620" width="17.21875" style="77" bestFit="1" customWidth="1"/>
    <col min="14621" max="14622" width="17.77734375" style="77" bestFit="1" customWidth="1"/>
    <col min="14623" max="14624" width="17.21875" style="77" bestFit="1" customWidth="1"/>
    <col min="14625" max="14625" width="10.44140625" style="77" bestFit="1" customWidth="1"/>
    <col min="14626" max="14626" width="17.21875" style="77" bestFit="1" customWidth="1"/>
    <col min="14627" max="14627" width="18.21875" style="77" bestFit="1" customWidth="1"/>
    <col min="14628" max="14631" width="17.77734375" style="77" bestFit="1" customWidth="1"/>
    <col min="14632" max="14632" width="17.21875" style="77" bestFit="1" customWidth="1"/>
    <col min="14633" max="14633" width="17.5546875" style="77" bestFit="1" customWidth="1"/>
    <col min="14634" max="14634" width="10.77734375" style="77" bestFit="1" customWidth="1"/>
    <col min="14635" max="14848" width="8.5546875" style="77"/>
    <col min="14849" max="14849" width="4.77734375" style="77" bestFit="1" customWidth="1"/>
    <col min="14850" max="14850" width="31" style="77" bestFit="1" customWidth="1"/>
    <col min="14851" max="14851" width="9.5546875" style="77" bestFit="1" customWidth="1"/>
    <col min="14852" max="14852" width="5.21875" style="77" bestFit="1" customWidth="1"/>
    <col min="14853" max="14853" width="7.21875" style="77" bestFit="1" customWidth="1"/>
    <col min="14854" max="14854" width="5.5546875" style="77" bestFit="1" customWidth="1"/>
    <col min="14855" max="14855" width="7.77734375" style="77" bestFit="1" customWidth="1"/>
    <col min="14856" max="14856" width="6.21875" style="77" bestFit="1" customWidth="1"/>
    <col min="14857" max="14857" width="11.44140625" style="77" customWidth="1"/>
    <col min="14858" max="14858" width="6.21875" style="77" bestFit="1" customWidth="1"/>
    <col min="14859" max="14859" width="6.21875" style="77" customWidth="1"/>
    <col min="14860" max="14860" width="10.77734375" style="77" customWidth="1"/>
    <col min="14861" max="14861" width="5.21875" style="77" bestFit="1" customWidth="1"/>
    <col min="14862" max="14862" width="7.5546875" style="77" bestFit="1" customWidth="1"/>
    <col min="14863" max="14863" width="6.21875" style="77" bestFit="1" customWidth="1"/>
    <col min="14864" max="14864" width="7.77734375" style="77" bestFit="1" customWidth="1"/>
    <col min="14865" max="14865" width="6.21875" style="77" bestFit="1" customWidth="1"/>
    <col min="14866" max="14866" width="11.44140625" style="77" bestFit="1" customWidth="1"/>
    <col min="14867" max="14867" width="6.21875" style="77" bestFit="1" customWidth="1"/>
    <col min="14868" max="14871" width="8.5546875" style="77"/>
    <col min="14872" max="14872" width="13.77734375" style="77" bestFit="1" customWidth="1"/>
    <col min="14873" max="14873" width="17.5546875" style="77" bestFit="1" customWidth="1"/>
    <col min="14874" max="14875" width="17.77734375" style="77" bestFit="1" customWidth="1"/>
    <col min="14876" max="14876" width="17.21875" style="77" bestFit="1" customWidth="1"/>
    <col min="14877" max="14878" width="17.77734375" style="77" bestFit="1" customWidth="1"/>
    <col min="14879" max="14880" width="17.21875" style="77" bestFit="1" customWidth="1"/>
    <col min="14881" max="14881" width="10.44140625" style="77" bestFit="1" customWidth="1"/>
    <col min="14882" max="14882" width="17.21875" style="77" bestFit="1" customWidth="1"/>
    <col min="14883" max="14883" width="18.21875" style="77" bestFit="1" customWidth="1"/>
    <col min="14884" max="14887" width="17.77734375" style="77" bestFit="1" customWidth="1"/>
    <col min="14888" max="14888" width="17.21875" style="77" bestFit="1" customWidth="1"/>
    <col min="14889" max="14889" width="17.5546875" style="77" bestFit="1" customWidth="1"/>
    <col min="14890" max="14890" width="10.77734375" style="77" bestFit="1" customWidth="1"/>
    <col min="14891" max="15104" width="8.5546875" style="77"/>
    <col min="15105" max="15105" width="4.77734375" style="77" bestFit="1" customWidth="1"/>
    <col min="15106" max="15106" width="31" style="77" bestFit="1" customWidth="1"/>
    <col min="15107" max="15107" width="9.5546875" style="77" bestFit="1" customWidth="1"/>
    <col min="15108" max="15108" width="5.21875" style="77" bestFit="1" customWidth="1"/>
    <col min="15109" max="15109" width="7.21875" style="77" bestFit="1" customWidth="1"/>
    <col min="15110" max="15110" width="5.5546875" style="77" bestFit="1" customWidth="1"/>
    <col min="15111" max="15111" width="7.77734375" style="77" bestFit="1" customWidth="1"/>
    <col min="15112" max="15112" width="6.21875" style="77" bestFit="1" customWidth="1"/>
    <col min="15113" max="15113" width="11.44140625" style="77" customWidth="1"/>
    <col min="15114" max="15114" width="6.21875" style="77" bestFit="1" customWidth="1"/>
    <col min="15115" max="15115" width="6.21875" style="77" customWidth="1"/>
    <col min="15116" max="15116" width="10.77734375" style="77" customWidth="1"/>
    <col min="15117" max="15117" width="5.21875" style="77" bestFit="1" customWidth="1"/>
    <col min="15118" max="15118" width="7.5546875" style="77" bestFit="1" customWidth="1"/>
    <col min="15119" max="15119" width="6.21875" style="77" bestFit="1" customWidth="1"/>
    <col min="15120" max="15120" width="7.77734375" style="77" bestFit="1" customWidth="1"/>
    <col min="15121" max="15121" width="6.21875" style="77" bestFit="1" customWidth="1"/>
    <col min="15122" max="15122" width="11.44140625" style="77" bestFit="1" customWidth="1"/>
    <col min="15123" max="15123" width="6.21875" style="77" bestFit="1" customWidth="1"/>
    <col min="15124" max="15127" width="8.5546875" style="77"/>
    <col min="15128" max="15128" width="13.77734375" style="77" bestFit="1" customWidth="1"/>
    <col min="15129" max="15129" width="17.5546875" style="77" bestFit="1" customWidth="1"/>
    <col min="15130" max="15131" width="17.77734375" style="77" bestFit="1" customWidth="1"/>
    <col min="15132" max="15132" width="17.21875" style="77" bestFit="1" customWidth="1"/>
    <col min="15133" max="15134" width="17.77734375" style="77" bestFit="1" customWidth="1"/>
    <col min="15135" max="15136" width="17.21875" style="77" bestFit="1" customWidth="1"/>
    <col min="15137" max="15137" width="10.44140625" style="77" bestFit="1" customWidth="1"/>
    <col min="15138" max="15138" width="17.21875" style="77" bestFit="1" customWidth="1"/>
    <col min="15139" max="15139" width="18.21875" style="77" bestFit="1" customWidth="1"/>
    <col min="15140" max="15143" width="17.77734375" style="77" bestFit="1" customWidth="1"/>
    <col min="15144" max="15144" width="17.21875" style="77" bestFit="1" customWidth="1"/>
    <col min="15145" max="15145" width="17.5546875" style="77" bestFit="1" customWidth="1"/>
    <col min="15146" max="15146" width="10.77734375" style="77" bestFit="1" customWidth="1"/>
    <col min="15147" max="15360" width="8.5546875" style="77"/>
    <col min="15361" max="15361" width="4.77734375" style="77" bestFit="1" customWidth="1"/>
    <col min="15362" max="15362" width="31" style="77" bestFit="1" customWidth="1"/>
    <col min="15363" max="15363" width="9.5546875" style="77" bestFit="1" customWidth="1"/>
    <col min="15364" max="15364" width="5.21875" style="77" bestFit="1" customWidth="1"/>
    <col min="15365" max="15365" width="7.21875" style="77" bestFit="1" customWidth="1"/>
    <col min="15366" max="15366" width="5.5546875" style="77" bestFit="1" customWidth="1"/>
    <col min="15367" max="15367" width="7.77734375" style="77" bestFit="1" customWidth="1"/>
    <col min="15368" max="15368" width="6.21875" style="77" bestFit="1" customWidth="1"/>
    <col min="15369" max="15369" width="11.44140625" style="77" customWidth="1"/>
    <col min="15370" max="15370" width="6.21875" style="77" bestFit="1" customWidth="1"/>
    <col min="15371" max="15371" width="6.21875" style="77" customWidth="1"/>
    <col min="15372" max="15372" width="10.77734375" style="77" customWidth="1"/>
    <col min="15373" max="15373" width="5.21875" style="77" bestFit="1" customWidth="1"/>
    <col min="15374" max="15374" width="7.5546875" style="77" bestFit="1" customWidth="1"/>
    <col min="15375" max="15375" width="6.21875" style="77" bestFit="1" customWidth="1"/>
    <col min="15376" max="15376" width="7.77734375" style="77" bestFit="1" customWidth="1"/>
    <col min="15377" max="15377" width="6.21875" style="77" bestFit="1" customWidth="1"/>
    <col min="15378" max="15378" width="11.44140625" style="77" bestFit="1" customWidth="1"/>
    <col min="15379" max="15379" width="6.21875" style="77" bestFit="1" customWidth="1"/>
    <col min="15380" max="15383" width="8.5546875" style="77"/>
    <col min="15384" max="15384" width="13.77734375" style="77" bestFit="1" customWidth="1"/>
    <col min="15385" max="15385" width="17.5546875" style="77" bestFit="1" customWidth="1"/>
    <col min="15386" max="15387" width="17.77734375" style="77" bestFit="1" customWidth="1"/>
    <col min="15388" max="15388" width="17.21875" style="77" bestFit="1" customWidth="1"/>
    <col min="15389" max="15390" width="17.77734375" style="77" bestFit="1" customWidth="1"/>
    <col min="15391" max="15392" width="17.21875" style="77" bestFit="1" customWidth="1"/>
    <col min="15393" max="15393" width="10.44140625" style="77" bestFit="1" customWidth="1"/>
    <col min="15394" max="15394" width="17.21875" style="77" bestFit="1" customWidth="1"/>
    <col min="15395" max="15395" width="18.21875" style="77" bestFit="1" customWidth="1"/>
    <col min="15396" max="15399" width="17.77734375" style="77" bestFit="1" customWidth="1"/>
    <col min="15400" max="15400" width="17.21875" style="77" bestFit="1" customWidth="1"/>
    <col min="15401" max="15401" width="17.5546875" style="77" bestFit="1" customWidth="1"/>
    <col min="15402" max="15402" width="10.77734375" style="77" bestFit="1" customWidth="1"/>
    <col min="15403" max="15616" width="8.5546875" style="77"/>
    <col min="15617" max="15617" width="4.77734375" style="77" bestFit="1" customWidth="1"/>
    <col min="15618" max="15618" width="31" style="77" bestFit="1" customWidth="1"/>
    <col min="15619" max="15619" width="9.5546875" style="77" bestFit="1" customWidth="1"/>
    <col min="15620" max="15620" width="5.21875" style="77" bestFit="1" customWidth="1"/>
    <col min="15621" max="15621" width="7.21875" style="77" bestFit="1" customWidth="1"/>
    <col min="15622" max="15622" width="5.5546875" style="77" bestFit="1" customWidth="1"/>
    <col min="15623" max="15623" width="7.77734375" style="77" bestFit="1" customWidth="1"/>
    <col min="15624" max="15624" width="6.21875" style="77" bestFit="1" customWidth="1"/>
    <col min="15625" max="15625" width="11.44140625" style="77" customWidth="1"/>
    <col min="15626" max="15626" width="6.21875" style="77" bestFit="1" customWidth="1"/>
    <col min="15627" max="15627" width="6.21875" style="77" customWidth="1"/>
    <col min="15628" max="15628" width="10.77734375" style="77" customWidth="1"/>
    <col min="15629" max="15629" width="5.21875" style="77" bestFit="1" customWidth="1"/>
    <col min="15630" max="15630" width="7.5546875" style="77" bestFit="1" customWidth="1"/>
    <col min="15631" max="15631" width="6.21875" style="77" bestFit="1" customWidth="1"/>
    <col min="15632" max="15632" width="7.77734375" style="77" bestFit="1" customWidth="1"/>
    <col min="15633" max="15633" width="6.21875" style="77" bestFit="1" customWidth="1"/>
    <col min="15634" max="15634" width="11.44140625" style="77" bestFit="1" customWidth="1"/>
    <col min="15635" max="15635" width="6.21875" style="77" bestFit="1" customWidth="1"/>
    <col min="15636" max="15639" width="8.5546875" style="77"/>
    <col min="15640" max="15640" width="13.77734375" style="77" bestFit="1" customWidth="1"/>
    <col min="15641" max="15641" width="17.5546875" style="77" bestFit="1" customWidth="1"/>
    <col min="15642" max="15643" width="17.77734375" style="77" bestFit="1" customWidth="1"/>
    <col min="15644" max="15644" width="17.21875" style="77" bestFit="1" customWidth="1"/>
    <col min="15645" max="15646" width="17.77734375" style="77" bestFit="1" customWidth="1"/>
    <col min="15647" max="15648" width="17.21875" style="77" bestFit="1" customWidth="1"/>
    <col min="15649" max="15649" width="10.44140625" style="77" bestFit="1" customWidth="1"/>
    <col min="15650" max="15650" width="17.21875" style="77" bestFit="1" customWidth="1"/>
    <col min="15651" max="15651" width="18.21875" style="77" bestFit="1" customWidth="1"/>
    <col min="15652" max="15655" width="17.77734375" style="77" bestFit="1" customWidth="1"/>
    <col min="15656" max="15656" width="17.21875" style="77" bestFit="1" customWidth="1"/>
    <col min="15657" max="15657" width="17.5546875" style="77" bestFit="1" customWidth="1"/>
    <col min="15658" max="15658" width="10.77734375" style="77" bestFit="1" customWidth="1"/>
    <col min="15659" max="15872" width="8.5546875" style="77"/>
    <col min="15873" max="15873" width="4.77734375" style="77" bestFit="1" customWidth="1"/>
    <col min="15874" max="15874" width="31" style="77" bestFit="1" customWidth="1"/>
    <col min="15875" max="15875" width="9.5546875" style="77" bestFit="1" customWidth="1"/>
    <col min="15876" max="15876" width="5.21875" style="77" bestFit="1" customWidth="1"/>
    <col min="15877" max="15877" width="7.21875" style="77" bestFit="1" customWidth="1"/>
    <col min="15878" max="15878" width="5.5546875" style="77" bestFit="1" customWidth="1"/>
    <col min="15879" max="15879" width="7.77734375" style="77" bestFit="1" customWidth="1"/>
    <col min="15880" max="15880" width="6.21875" style="77" bestFit="1" customWidth="1"/>
    <col min="15881" max="15881" width="11.44140625" style="77" customWidth="1"/>
    <col min="15882" max="15882" width="6.21875" style="77" bestFit="1" customWidth="1"/>
    <col min="15883" max="15883" width="6.21875" style="77" customWidth="1"/>
    <col min="15884" max="15884" width="10.77734375" style="77" customWidth="1"/>
    <col min="15885" max="15885" width="5.21875" style="77" bestFit="1" customWidth="1"/>
    <col min="15886" max="15886" width="7.5546875" style="77" bestFit="1" customWidth="1"/>
    <col min="15887" max="15887" width="6.21875" style="77" bestFit="1" customWidth="1"/>
    <col min="15888" max="15888" width="7.77734375" style="77" bestFit="1" customWidth="1"/>
    <col min="15889" max="15889" width="6.21875" style="77" bestFit="1" customWidth="1"/>
    <col min="15890" max="15890" width="11.44140625" style="77" bestFit="1" customWidth="1"/>
    <col min="15891" max="15891" width="6.21875" style="77" bestFit="1" customWidth="1"/>
    <col min="15892" max="15895" width="8.5546875" style="77"/>
    <col min="15896" max="15896" width="13.77734375" style="77" bestFit="1" customWidth="1"/>
    <col min="15897" max="15897" width="17.5546875" style="77" bestFit="1" customWidth="1"/>
    <col min="15898" max="15899" width="17.77734375" style="77" bestFit="1" customWidth="1"/>
    <col min="15900" max="15900" width="17.21875" style="77" bestFit="1" customWidth="1"/>
    <col min="15901" max="15902" width="17.77734375" style="77" bestFit="1" customWidth="1"/>
    <col min="15903" max="15904" width="17.21875" style="77" bestFit="1" customWidth="1"/>
    <col min="15905" max="15905" width="10.44140625" style="77" bestFit="1" customWidth="1"/>
    <col min="15906" max="15906" width="17.21875" style="77" bestFit="1" customWidth="1"/>
    <col min="15907" max="15907" width="18.21875" style="77" bestFit="1" customWidth="1"/>
    <col min="15908" max="15911" width="17.77734375" style="77" bestFit="1" customWidth="1"/>
    <col min="15912" max="15912" width="17.21875" style="77" bestFit="1" customWidth="1"/>
    <col min="15913" max="15913" width="17.5546875" style="77" bestFit="1" customWidth="1"/>
    <col min="15914" max="15914" width="10.77734375" style="77" bestFit="1" customWidth="1"/>
    <col min="15915" max="16128" width="8.5546875" style="77"/>
    <col min="16129" max="16129" width="4.77734375" style="77" bestFit="1" customWidth="1"/>
    <col min="16130" max="16130" width="31" style="77" bestFit="1" customWidth="1"/>
    <col min="16131" max="16131" width="9.5546875" style="77" bestFit="1" customWidth="1"/>
    <col min="16132" max="16132" width="5.21875" style="77" bestFit="1" customWidth="1"/>
    <col min="16133" max="16133" width="7.21875" style="77" bestFit="1" customWidth="1"/>
    <col min="16134" max="16134" width="5.5546875" style="77" bestFit="1" customWidth="1"/>
    <col min="16135" max="16135" width="7.77734375" style="77" bestFit="1" customWidth="1"/>
    <col min="16136" max="16136" width="6.21875" style="77" bestFit="1" customWidth="1"/>
    <col min="16137" max="16137" width="11.44140625" style="77" customWidth="1"/>
    <col min="16138" max="16138" width="6.21875" style="77" bestFit="1" customWidth="1"/>
    <col min="16139" max="16139" width="6.21875" style="77" customWidth="1"/>
    <col min="16140" max="16140" width="10.77734375" style="77" customWidth="1"/>
    <col min="16141" max="16141" width="5.21875" style="77" bestFit="1" customWidth="1"/>
    <col min="16142" max="16142" width="7.5546875" style="77" bestFit="1" customWidth="1"/>
    <col min="16143" max="16143" width="6.21875" style="77" bestFit="1" customWidth="1"/>
    <col min="16144" max="16144" width="7.77734375" style="77" bestFit="1" customWidth="1"/>
    <col min="16145" max="16145" width="6.21875" style="77" bestFit="1" customWidth="1"/>
    <col min="16146" max="16146" width="11.44140625" style="77" bestFit="1" customWidth="1"/>
    <col min="16147" max="16147" width="6.21875" style="77" bestFit="1" customWidth="1"/>
    <col min="16148" max="16151" width="8.5546875" style="77"/>
    <col min="16152" max="16152" width="13.77734375" style="77" bestFit="1" customWidth="1"/>
    <col min="16153" max="16153" width="17.5546875" style="77" bestFit="1" customWidth="1"/>
    <col min="16154" max="16155" width="17.77734375" style="77" bestFit="1" customWidth="1"/>
    <col min="16156" max="16156" width="17.21875" style="77" bestFit="1" customWidth="1"/>
    <col min="16157" max="16158" width="17.77734375" style="77" bestFit="1" customWidth="1"/>
    <col min="16159" max="16160" width="17.21875" style="77" bestFit="1" customWidth="1"/>
    <col min="16161" max="16161" width="10.44140625" style="77" bestFit="1" customWidth="1"/>
    <col min="16162" max="16162" width="17.21875" style="77" bestFit="1" customWidth="1"/>
    <col min="16163" max="16163" width="18.21875" style="77" bestFit="1" customWidth="1"/>
    <col min="16164" max="16167" width="17.77734375" style="77" bestFit="1" customWidth="1"/>
    <col min="16168" max="16168" width="17.21875" style="77" bestFit="1" customWidth="1"/>
    <col min="16169" max="16169" width="17.5546875" style="77" bestFit="1" customWidth="1"/>
    <col min="16170" max="16170" width="10.77734375" style="77" bestFit="1" customWidth="1"/>
    <col min="16171" max="16384" width="8.5546875" style="77"/>
  </cols>
  <sheetData>
    <row r="1" spans="1:42" x14ac:dyDescent="0.25">
      <c r="C1" s="78"/>
      <c r="D1" s="78"/>
      <c r="E1" s="78"/>
      <c r="F1" s="78"/>
      <c r="G1" s="78"/>
      <c r="H1" s="202" t="s">
        <v>70</v>
      </c>
      <c r="I1" s="202"/>
      <c r="J1" s="202"/>
      <c r="K1" s="78"/>
      <c r="L1" s="78"/>
      <c r="M1" s="78"/>
      <c r="N1" s="78"/>
      <c r="O1" s="78"/>
      <c r="P1" s="78"/>
      <c r="Q1" s="202" t="s">
        <v>70</v>
      </c>
      <c r="R1" s="202"/>
      <c r="S1" s="202"/>
      <c r="U1" s="79" t="s">
        <v>83</v>
      </c>
      <c r="V1" s="80">
        <v>2014</v>
      </c>
      <c r="X1" s="77" t="s">
        <v>99</v>
      </c>
    </row>
    <row r="2" spans="1:42" ht="13.2" x14ac:dyDescent="0.25">
      <c r="B2" s="81"/>
      <c r="C2" s="118"/>
      <c r="D2" s="118"/>
      <c r="E2" s="117"/>
      <c r="F2" s="117" t="s">
        <v>71</v>
      </c>
      <c r="G2" s="117" t="s">
        <v>72</v>
      </c>
      <c r="H2" s="117"/>
      <c r="I2" s="117" t="s">
        <v>73</v>
      </c>
      <c r="J2" s="117" t="s">
        <v>74</v>
      </c>
      <c r="K2" s="82"/>
      <c r="L2" s="118"/>
      <c r="M2" s="118"/>
      <c r="N2" s="117"/>
      <c r="O2" s="117" t="s">
        <v>71</v>
      </c>
      <c r="P2" s="117" t="s">
        <v>72</v>
      </c>
      <c r="Q2" s="117"/>
      <c r="R2" s="117" t="s">
        <v>73</v>
      </c>
      <c r="S2" s="117" t="s">
        <v>74</v>
      </c>
      <c r="U2" s="83" t="s">
        <v>41</v>
      </c>
      <c r="V2" s="84">
        <v>12</v>
      </c>
      <c r="Y2" s="77" t="s">
        <v>100</v>
      </c>
      <c r="Z2" s="77" t="s">
        <v>115</v>
      </c>
      <c r="AA2" s="77" t="s">
        <v>501</v>
      </c>
      <c r="AB2" s="77" t="s">
        <v>101</v>
      </c>
      <c r="AC2" s="77" t="s">
        <v>102</v>
      </c>
      <c r="AD2" s="77" t="s">
        <v>103</v>
      </c>
      <c r="AE2" s="77" t="s">
        <v>104</v>
      </c>
      <c r="AF2" s="77" t="s">
        <v>105</v>
      </c>
      <c r="AG2" s="77" t="s">
        <v>106</v>
      </c>
      <c r="AH2" s="77" t="s">
        <v>107</v>
      </c>
      <c r="AI2" s="77" t="s">
        <v>502</v>
      </c>
      <c r="AJ2" s="12" t="s">
        <v>108</v>
      </c>
      <c r="AK2" s="12" t="s">
        <v>109</v>
      </c>
      <c r="AL2" s="12" t="s">
        <v>110</v>
      </c>
      <c r="AM2" s="12" t="s">
        <v>111</v>
      </c>
      <c r="AN2" s="12" t="s">
        <v>112</v>
      </c>
      <c r="AO2" s="12" t="s">
        <v>113</v>
      </c>
    </row>
    <row r="3" spans="1:42" ht="13.2" thickBot="1" x14ac:dyDescent="0.3">
      <c r="C3" s="119" t="s">
        <v>75</v>
      </c>
      <c r="D3" s="120" t="s">
        <v>78</v>
      </c>
      <c r="E3" s="120" t="s">
        <v>79</v>
      </c>
      <c r="F3" s="120" t="s">
        <v>84</v>
      </c>
      <c r="G3" s="120" t="s">
        <v>80</v>
      </c>
      <c r="H3" s="119" t="s">
        <v>76</v>
      </c>
      <c r="I3" s="120" t="s">
        <v>81</v>
      </c>
      <c r="J3" s="119" t="s">
        <v>77</v>
      </c>
      <c r="K3" s="85"/>
      <c r="L3" s="119" t="s">
        <v>75</v>
      </c>
      <c r="M3" s="120" t="s">
        <v>78</v>
      </c>
      <c r="N3" s="120" t="s">
        <v>79</v>
      </c>
      <c r="O3" s="120" t="s">
        <v>84</v>
      </c>
      <c r="P3" s="120" t="s">
        <v>80</v>
      </c>
      <c r="Q3" s="119" t="s">
        <v>76</v>
      </c>
      <c r="R3" s="120" t="s">
        <v>81</v>
      </c>
      <c r="S3" s="119" t="s">
        <v>77</v>
      </c>
      <c r="U3" s="86" t="s">
        <v>40</v>
      </c>
      <c r="V3" s="87">
        <v>4</v>
      </c>
      <c r="X3" s="88">
        <v>28</v>
      </c>
      <c r="Y3" s="89" t="str">
        <f t="shared" ref="Y3:AO7" si="0">$X$1&amp;Y$2&amp;$X3</f>
        <v>Annual!A28</v>
      </c>
      <c r="Z3" s="89" t="str">
        <f t="shared" si="0"/>
        <v>Annual!B28</v>
      </c>
      <c r="AA3" s="89" t="str">
        <f t="shared" si="0"/>
        <v>Annual!C28</v>
      </c>
      <c r="AB3" s="89" t="str">
        <f t="shared" si="0"/>
        <v>Annual!D28</v>
      </c>
      <c r="AC3" s="89" t="str">
        <f t="shared" si="0"/>
        <v>Annual!E28</v>
      </c>
      <c r="AD3" s="89" t="str">
        <f t="shared" si="0"/>
        <v>Annual!F28</v>
      </c>
      <c r="AE3" s="89" t="str">
        <f t="shared" si="0"/>
        <v>Annual!G28</v>
      </c>
      <c r="AF3" s="89" t="str">
        <f t="shared" si="0"/>
        <v>Annual!H28</v>
      </c>
      <c r="AG3" s="89" t="str">
        <f t="shared" si="0"/>
        <v>Annual!I28</v>
      </c>
      <c r="AH3" s="89" t="str">
        <f t="shared" si="0"/>
        <v>Annual!J28</v>
      </c>
      <c r="AI3" s="89" t="str">
        <f t="shared" si="0"/>
        <v>Annual!K28</v>
      </c>
      <c r="AJ3" s="89" t="str">
        <f t="shared" si="0"/>
        <v>Annual!L28</v>
      </c>
      <c r="AK3" s="89" t="str">
        <f t="shared" si="0"/>
        <v>Annual!M28</v>
      </c>
      <c r="AL3" s="89" t="str">
        <f t="shared" si="0"/>
        <v>Annual!N28</v>
      </c>
      <c r="AM3" s="89" t="str">
        <f t="shared" si="0"/>
        <v>Annual!O28</v>
      </c>
      <c r="AN3" s="89" t="str">
        <f t="shared" si="0"/>
        <v>Annual!P28</v>
      </c>
      <c r="AO3" s="89" t="str">
        <f t="shared" si="0"/>
        <v>Annual!Q28</v>
      </c>
    </row>
    <row r="4" spans="1:42" x14ac:dyDescent="0.25">
      <c r="B4" s="81"/>
      <c r="C4" s="203" t="s">
        <v>85</v>
      </c>
      <c r="D4" s="203"/>
      <c r="E4" s="203"/>
      <c r="F4" s="203"/>
      <c r="G4" s="203"/>
      <c r="H4" s="203"/>
      <c r="I4" s="203"/>
      <c r="J4" s="203"/>
      <c r="K4" s="78"/>
      <c r="L4" s="91" t="s">
        <v>86</v>
      </c>
      <c r="M4" s="90"/>
      <c r="N4" s="90"/>
      <c r="O4" s="90"/>
      <c r="P4" s="90"/>
      <c r="Q4" s="90"/>
      <c r="R4" s="90"/>
      <c r="S4" s="90"/>
      <c r="X4" s="77">
        <f>X3+1</f>
        <v>29</v>
      </c>
      <c r="Y4" s="89" t="str">
        <f t="shared" si="0"/>
        <v>Annual!A29</v>
      </c>
      <c r="Z4" s="89" t="str">
        <f t="shared" si="0"/>
        <v>Annual!B29</v>
      </c>
      <c r="AA4" s="89" t="str">
        <f t="shared" si="0"/>
        <v>Annual!C29</v>
      </c>
      <c r="AB4" s="89" t="str">
        <f t="shared" si="0"/>
        <v>Annual!D29</v>
      </c>
      <c r="AC4" s="89" t="str">
        <f t="shared" si="0"/>
        <v>Annual!E29</v>
      </c>
      <c r="AD4" s="89" t="str">
        <f t="shared" si="0"/>
        <v>Annual!F29</v>
      </c>
      <c r="AE4" s="89" t="str">
        <f t="shared" si="0"/>
        <v>Annual!G29</v>
      </c>
      <c r="AF4" s="89" t="str">
        <f t="shared" si="0"/>
        <v>Annual!H29</v>
      </c>
      <c r="AG4" s="89" t="str">
        <f t="shared" si="0"/>
        <v>Annual!I29</v>
      </c>
      <c r="AH4" s="89" t="str">
        <f t="shared" si="0"/>
        <v>Annual!J29</v>
      </c>
      <c r="AI4" s="89" t="str">
        <f t="shared" si="0"/>
        <v>Annual!K29</v>
      </c>
      <c r="AJ4" s="89" t="str">
        <f t="shared" si="0"/>
        <v>Annual!L29</v>
      </c>
      <c r="AK4" s="89" t="str">
        <f t="shared" si="0"/>
        <v>Annual!M29</v>
      </c>
      <c r="AL4" s="89" t="str">
        <f t="shared" si="0"/>
        <v>Annual!N29</v>
      </c>
      <c r="AM4" s="89" t="str">
        <f t="shared" si="0"/>
        <v>Annual!O29</v>
      </c>
      <c r="AN4" s="89" t="str">
        <f t="shared" si="0"/>
        <v>Annual!P29</v>
      </c>
      <c r="AO4" s="89" t="str">
        <f t="shared" si="0"/>
        <v>Annual!Q29</v>
      </c>
    </row>
    <row r="5" spans="1:42" x14ac:dyDescent="0.25">
      <c r="A5" s="92">
        <v>1995</v>
      </c>
      <c r="B5" s="77" t="s">
        <v>87</v>
      </c>
      <c r="C5" s="93">
        <f>Month!B7</f>
        <v>21.030000000000005</v>
      </c>
      <c r="D5" s="93">
        <f>Month!C7</f>
        <v>4.32</v>
      </c>
      <c r="E5" s="93">
        <f>Month!D7</f>
        <v>6.16</v>
      </c>
      <c r="F5" s="93">
        <f>Month!E7</f>
        <v>8.9</v>
      </c>
      <c r="G5" s="93">
        <f>Month!F7</f>
        <v>0.14000000000000001</v>
      </c>
      <c r="H5" s="93">
        <f>Month!G7</f>
        <v>1.51</v>
      </c>
      <c r="I5" s="94" t="str">
        <f>Month!H7</f>
        <v>[x]</v>
      </c>
      <c r="J5" s="94" t="str">
        <f>Month!I7</f>
        <v>[x]</v>
      </c>
      <c r="L5" s="93">
        <f>Month!J7</f>
        <v>223.03</v>
      </c>
      <c r="M5" s="93">
        <f>Month!K7</f>
        <v>50.85</v>
      </c>
      <c r="N5" s="93">
        <f>Month!L7</f>
        <v>73.61</v>
      </c>
      <c r="O5" s="93">
        <f>Month!M7</f>
        <v>78.59</v>
      </c>
      <c r="P5" s="93">
        <f>Month!N7</f>
        <v>1.72</v>
      </c>
      <c r="Q5" s="93">
        <f>Month!O7</f>
        <v>18.260000000000002</v>
      </c>
      <c r="R5" s="94" t="str">
        <f>Month!P7</f>
        <v>[x]</v>
      </c>
      <c r="S5" s="94" t="str">
        <f>Month!Q7</f>
        <v>[x]</v>
      </c>
      <c r="X5" s="77">
        <f>X4+1</f>
        <v>30</v>
      </c>
      <c r="Y5" s="89" t="str">
        <f t="shared" si="0"/>
        <v>Annual!A30</v>
      </c>
      <c r="Z5" s="89" t="str">
        <f t="shared" si="0"/>
        <v>Annual!B30</v>
      </c>
      <c r="AA5" s="89" t="str">
        <f t="shared" si="0"/>
        <v>Annual!C30</v>
      </c>
      <c r="AB5" s="89" t="str">
        <f t="shared" si="0"/>
        <v>Annual!D30</v>
      </c>
      <c r="AC5" s="89" t="str">
        <f t="shared" si="0"/>
        <v>Annual!E30</v>
      </c>
      <c r="AD5" s="89" t="str">
        <f t="shared" si="0"/>
        <v>Annual!F30</v>
      </c>
      <c r="AE5" s="89" t="str">
        <f t="shared" si="0"/>
        <v>Annual!G30</v>
      </c>
      <c r="AF5" s="89" t="str">
        <f t="shared" si="0"/>
        <v>Annual!H30</v>
      </c>
      <c r="AG5" s="89" t="str">
        <f t="shared" si="0"/>
        <v>Annual!I30</v>
      </c>
      <c r="AH5" s="89" t="str">
        <f t="shared" si="0"/>
        <v>Annual!J30</v>
      </c>
      <c r="AI5" s="89" t="str">
        <f t="shared" si="0"/>
        <v>Annual!K30</v>
      </c>
      <c r="AJ5" s="89" t="str">
        <f t="shared" si="0"/>
        <v>Annual!L30</v>
      </c>
      <c r="AK5" s="89" t="str">
        <f t="shared" si="0"/>
        <v>Annual!M30</v>
      </c>
      <c r="AL5" s="89" t="str">
        <f t="shared" si="0"/>
        <v>Annual!N30</v>
      </c>
      <c r="AM5" s="89" t="str">
        <f t="shared" si="0"/>
        <v>Annual!O30</v>
      </c>
      <c r="AN5" s="89" t="str">
        <f t="shared" si="0"/>
        <v>Annual!P30</v>
      </c>
      <c r="AO5" s="89" t="str">
        <f t="shared" si="0"/>
        <v>Annual!Q30</v>
      </c>
    </row>
    <row r="6" spans="1:42" x14ac:dyDescent="0.25">
      <c r="A6" s="92">
        <v>1995</v>
      </c>
      <c r="B6" s="77" t="s">
        <v>88</v>
      </c>
      <c r="C6" s="93">
        <f>Month!B8+calculation_hide!C5</f>
        <v>41.03</v>
      </c>
      <c r="D6" s="93">
        <f>Month!C8+calculation_hide!D5</f>
        <v>9.11</v>
      </c>
      <c r="E6" s="93">
        <f>Month!D8+calculation_hide!E5</f>
        <v>12.48</v>
      </c>
      <c r="F6" s="93">
        <f>Month!E8+calculation_hide!F5</f>
        <v>16.060000000000002</v>
      </c>
      <c r="G6" s="93">
        <f>Month!F8+calculation_hide!G5</f>
        <v>0.28000000000000003</v>
      </c>
      <c r="H6" s="93">
        <f>Month!G8+calculation_hide!H5</f>
        <v>3.1</v>
      </c>
      <c r="I6" s="94" t="str">
        <f>Month!H8</f>
        <v>[x]</v>
      </c>
      <c r="J6" s="94" t="str">
        <f>Month!I8</f>
        <v>[x]</v>
      </c>
      <c r="L6" s="93">
        <f>SUM(Month!J$7:J8)/2</f>
        <v>231.035</v>
      </c>
      <c r="M6" s="93">
        <f>SUM(Month!K$7:K8)/2</f>
        <v>53.44</v>
      </c>
      <c r="N6" s="93">
        <f>SUM(Month!L$7:L8)/2</f>
        <v>77.335000000000008</v>
      </c>
      <c r="O6" s="93">
        <f>SUM(Month!M$7:M8)/2</f>
        <v>79.61</v>
      </c>
      <c r="P6" s="93">
        <f>SUM(Month!N$7:N8)/2</f>
        <v>1.72</v>
      </c>
      <c r="Q6" s="93">
        <f>SUM(Month!O$7:O8)/2</f>
        <v>18.93</v>
      </c>
      <c r="R6" s="94" t="str">
        <f>Month!P8</f>
        <v>[x]</v>
      </c>
      <c r="S6" s="94" t="str">
        <f>Month!Q8</f>
        <v>[x]</v>
      </c>
      <c r="X6" s="77">
        <f>X5+1</f>
        <v>31</v>
      </c>
      <c r="Y6" s="89" t="str">
        <f t="shared" si="0"/>
        <v>Annual!A31</v>
      </c>
      <c r="Z6" s="89" t="str">
        <f t="shared" si="0"/>
        <v>Annual!B31</v>
      </c>
      <c r="AA6" s="89" t="str">
        <f t="shared" si="0"/>
        <v>Annual!C31</v>
      </c>
      <c r="AB6" s="89" t="str">
        <f t="shared" si="0"/>
        <v>Annual!D31</v>
      </c>
      <c r="AC6" s="89" t="str">
        <f t="shared" si="0"/>
        <v>Annual!E31</v>
      </c>
      <c r="AD6" s="89" t="str">
        <f t="shared" si="0"/>
        <v>Annual!F31</v>
      </c>
      <c r="AE6" s="89" t="str">
        <f t="shared" si="0"/>
        <v>Annual!G31</v>
      </c>
      <c r="AF6" s="89" t="str">
        <f t="shared" si="0"/>
        <v>Annual!H31</v>
      </c>
      <c r="AG6" s="89" t="str">
        <f t="shared" si="0"/>
        <v>Annual!I31</v>
      </c>
      <c r="AH6" s="89" t="str">
        <f t="shared" si="0"/>
        <v>Annual!J31</v>
      </c>
      <c r="AI6" s="89" t="str">
        <f t="shared" si="0"/>
        <v>Annual!K31</v>
      </c>
      <c r="AJ6" s="89" t="str">
        <f t="shared" si="0"/>
        <v>Annual!L31</v>
      </c>
      <c r="AK6" s="89" t="str">
        <f t="shared" si="0"/>
        <v>Annual!M31</v>
      </c>
      <c r="AL6" s="89" t="str">
        <f t="shared" si="0"/>
        <v>Annual!N31</v>
      </c>
      <c r="AM6" s="89" t="str">
        <f t="shared" si="0"/>
        <v>Annual!O31</v>
      </c>
      <c r="AN6" s="89" t="str">
        <f t="shared" si="0"/>
        <v>Annual!P31</v>
      </c>
      <c r="AO6" s="89" t="str">
        <f t="shared" si="0"/>
        <v>Annual!Q31</v>
      </c>
    </row>
    <row r="7" spans="1:42" x14ac:dyDescent="0.25">
      <c r="A7" s="92">
        <v>1995</v>
      </c>
      <c r="B7" s="77" t="s">
        <v>89</v>
      </c>
      <c r="C7" s="93">
        <f>Month!B9+calculation_hide!C6</f>
        <v>63.570000000000007</v>
      </c>
      <c r="D7" s="93">
        <f>Month!C9+calculation_hide!D6</f>
        <v>14.73</v>
      </c>
      <c r="E7" s="93">
        <f>Month!D9+calculation_hide!E6</f>
        <v>19.440000000000001</v>
      </c>
      <c r="F7" s="93">
        <f>Month!E9+calculation_hide!F6</f>
        <v>23.970000000000002</v>
      </c>
      <c r="G7" s="93">
        <f>Month!F9+calculation_hide!G6</f>
        <v>0.42000000000000004</v>
      </c>
      <c r="H7" s="93">
        <f>Month!G9+calculation_hide!H6</f>
        <v>5.01</v>
      </c>
      <c r="I7" s="94" t="str">
        <f>Month!H9</f>
        <v>[x]</v>
      </c>
      <c r="J7" s="94" t="str">
        <f>Month!I9</f>
        <v>[x]</v>
      </c>
      <c r="L7" s="93">
        <f>SUM(Month!J$7:J9)/3</f>
        <v>230.91333333333333</v>
      </c>
      <c r="M7" s="93">
        <f>SUM(Month!K$7:K9)/3</f>
        <v>54.133333333333333</v>
      </c>
      <c r="N7" s="93">
        <f>SUM(Month!L$7:L9)/3</f>
        <v>77.190000000000012</v>
      </c>
      <c r="O7" s="93">
        <f>SUM(Month!M$7:M9)/3</f>
        <v>78.50333333333333</v>
      </c>
      <c r="P7" s="93">
        <f>SUM(Month!N$7:N9)/3</f>
        <v>1.72</v>
      </c>
      <c r="Q7" s="93">
        <f>SUM(Month!O$7:O9)/3</f>
        <v>19.366666666666664</v>
      </c>
      <c r="R7" s="94" t="str">
        <f>Month!P9</f>
        <v>[x]</v>
      </c>
      <c r="S7" s="94" t="str">
        <f>Month!Q9</f>
        <v>[x]</v>
      </c>
      <c r="X7" s="77">
        <f>X6+1</f>
        <v>32</v>
      </c>
      <c r="Y7" s="89" t="str">
        <f t="shared" si="0"/>
        <v>Annual!A32</v>
      </c>
      <c r="Z7" s="89" t="str">
        <f t="shared" si="0"/>
        <v>Annual!B32</v>
      </c>
      <c r="AA7" s="89" t="str">
        <f t="shared" si="0"/>
        <v>Annual!C32</v>
      </c>
      <c r="AB7" s="89" t="str">
        <f t="shared" si="0"/>
        <v>Annual!D32</v>
      </c>
      <c r="AC7" s="89" t="str">
        <f t="shared" si="0"/>
        <v>Annual!E32</v>
      </c>
      <c r="AD7" s="89" t="str">
        <f t="shared" si="0"/>
        <v>Annual!F32</v>
      </c>
      <c r="AE7" s="89" t="str">
        <f t="shared" si="0"/>
        <v>Annual!G32</v>
      </c>
      <c r="AF7" s="89" t="str">
        <f t="shared" si="0"/>
        <v>Annual!H32</v>
      </c>
      <c r="AG7" s="89" t="str">
        <f t="shared" si="0"/>
        <v>Annual!I32</v>
      </c>
      <c r="AH7" s="89" t="str">
        <f t="shared" si="0"/>
        <v>Annual!J32</v>
      </c>
      <c r="AI7" s="89" t="str">
        <f t="shared" si="0"/>
        <v>Annual!K32</v>
      </c>
      <c r="AJ7" s="89" t="str">
        <f t="shared" si="0"/>
        <v>Annual!L32</v>
      </c>
      <c r="AK7" s="89" t="str">
        <f t="shared" si="0"/>
        <v>Annual!M32</v>
      </c>
      <c r="AL7" s="89" t="str">
        <f t="shared" si="0"/>
        <v>Annual!N32</v>
      </c>
      <c r="AM7" s="89" t="str">
        <f t="shared" si="0"/>
        <v>Annual!O32</v>
      </c>
      <c r="AN7" s="89" t="str">
        <f t="shared" si="0"/>
        <v>Annual!P32</v>
      </c>
      <c r="AO7" s="89" t="str">
        <f t="shared" si="0"/>
        <v>Annual!Q32</v>
      </c>
    </row>
    <row r="8" spans="1:42" ht="13.2" x14ac:dyDescent="0.25">
      <c r="A8" s="92">
        <v>1995</v>
      </c>
      <c r="B8" s="77" t="s">
        <v>90</v>
      </c>
      <c r="C8" s="93">
        <f>Month!B10+calculation_hide!C7</f>
        <v>81.150000000000006</v>
      </c>
      <c r="D8" s="93">
        <f>Month!C10+calculation_hide!D7</f>
        <v>18.560000000000002</v>
      </c>
      <c r="E8" s="93">
        <f>Month!D10+calculation_hide!E7</f>
        <v>25.520000000000003</v>
      </c>
      <c r="F8" s="93">
        <f>Month!E10+calculation_hide!F7</f>
        <v>29.720000000000002</v>
      </c>
      <c r="G8" s="93">
        <f>Month!F10+calculation_hide!G7</f>
        <v>0.56000000000000005</v>
      </c>
      <c r="H8" s="93">
        <f>Month!G10+calculation_hide!H7</f>
        <v>6.79</v>
      </c>
      <c r="I8" s="94" t="str">
        <f>Month!H10</f>
        <v>[x]</v>
      </c>
      <c r="J8" s="94" t="str">
        <f>Month!I10</f>
        <v>[x]</v>
      </c>
      <c r="L8" s="93">
        <f>SUM(Month!J$7:J10)/4</f>
        <v>228.60750000000002</v>
      </c>
      <c r="M8" s="93">
        <f>SUM(Month!K$7:K10)/4</f>
        <v>52.465000000000003</v>
      </c>
      <c r="N8" s="93">
        <f>SUM(Month!L$7:L10)/4</f>
        <v>77.19</v>
      </c>
      <c r="O8" s="93">
        <f>SUM(Month!M$7:M10)/4</f>
        <v>77.0625</v>
      </c>
      <c r="P8" s="93">
        <f>SUM(Month!N$7:N10)/4</f>
        <v>1.72</v>
      </c>
      <c r="Q8" s="93">
        <f>SUM(Month!O$7:O10)/4</f>
        <v>20.169999999999998</v>
      </c>
      <c r="R8" s="94" t="str">
        <f>Month!P10</f>
        <v>[x]</v>
      </c>
      <c r="S8" s="94" t="str">
        <f>Month!Q10</f>
        <v>[x]</v>
      </c>
      <c r="AJ8" s="12"/>
      <c r="AK8" s="12"/>
      <c r="AL8" s="12"/>
      <c r="AM8" s="12"/>
      <c r="AN8" s="12"/>
      <c r="AO8" s="12"/>
    </row>
    <row r="9" spans="1:42" ht="13.2" x14ac:dyDescent="0.25">
      <c r="A9" s="92">
        <v>1995</v>
      </c>
      <c r="B9" s="77" t="s">
        <v>91</v>
      </c>
      <c r="C9" s="93">
        <f>Month!B11+calculation_hide!C8</f>
        <v>97.580000000000013</v>
      </c>
      <c r="D9" s="93">
        <f>Month!C11+calculation_hide!D8</f>
        <v>22.28</v>
      </c>
      <c r="E9" s="93">
        <f>Month!D11+calculation_hide!E8</f>
        <v>31.750000000000004</v>
      </c>
      <c r="F9" s="93">
        <f>Month!E11+calculation_hide!F8</f>
        <v>34.510000000000005</v>
      </c>
      <c r="G9" s="93">
        <f>Month!F11+calculation_hide!G8</f>
        <v>0.70000000000000007</v>
      </c>
      <c r="H9" s="93">
        <f>Month!G11+calculation_hide!H8</f>
        <v>8.34</v>
      </c>
      <c r="I9" s="94" t="str">
        <f>Month!H11</f>
        <v>[x]</v>
      </c>
      <c r="J9" s="94" t="str">
        <f>Month!I11</f>
        <v>[x]</v>
      </c>
      <c r="L9" s="93">
        <f>SUM(Month!J$7:J11)/5</f>
        <v>226.62200000000001</v>
      </c>
      <c r="M9" s="93">
        <f>SUM(Month!K$7:K11)/5</f>
        <v>52.416000000000011</v>
      </c>
      <c r="N9" s="93">
        <f>SUM(Month!L$7:L11)/5</f>
        <v>76.804000000000002</v>
      </c>
      <c r="O9" s="93">
        <f>SUM(Month!M$7:M11)/5</f>
        <v>75.66</v>
      </c>
      <c r="P9" s="93">
        <f>SUM(Month!N$7:N11)/5</f>
        <v>1.72</v>
      </c>
      <c r="Q9" s="93">
        <f>SUM(Month!O$7:O11)/5</f>
        <v>20.021999999999998</v>
      </c>
      <c r="R9" s="94" t="str">
        <f>Month!P11</f>
        <v>[x]</v>
      </c>
      <c r="S9" s="94" t="str">
        <f>Month!Q11</f>
        <v>[x]</v>
      </c>
      <c r="X9" s="77" t="s">
        <v>114</v>
      </c>
      <c r="AJ9" s="12"/>
      <c r="AK9" s="12"/>
      <c r="AL9" s="12"/>
      <c r="AM9" s="12"/>
      <c r="AN9" s="12"/>
      <c r="AO9" s="12"/>
    </row>
    <row r="10" spans="1:42" ht="13.2" x14ac:dyDescent="0.25">
      <c r="A10" s="92">
        <v>1995</v>
      </c>
      <c r="B10" s="77" t="s">
        <v>92</v>
      </c>
      <c r="C10" s="93">
        <f>Month!B12+calculation_hide!C9</f>
        <v>113.20000000000002</v>
      </c>
      <c r="D10" s="93">
        <f>Month!C12+calculation_hide!D9</f>
        <v>26</v>
      </c>
      <c r="E10" s="93">
        <f>Month!D12+calculation_hide!E9</f>
        <v>37.67</v>
      </c>
      <c r="F10" s="93">
        <f>Month!E12+calculation_hide!F9</f>
        <v>38.360000000000007</v>
      </c>
      <c r="G10" s="93">
        <f>Month!F12+calculation_hide!G9</f>
        <v>0.84000000000000008</v>
      </c>
      <c r="H10" s="93">
        <f>Month!G12+calculation_hide!H9</f>
        <v>10.33</v>
      </c>
      <c r="I10" s="94" t="str">
        <f>Month!H12</f>
        <v>[x]</v>
      </c>
      <c r="J10" s="94" t="str">
        <f>Month!I12</f>
        <v>[x]</v>
      </c>
      <c r="L10" s="93">
        <f>SUM(Month!J$7:J12)/6</f>
        <v>223.35500000000002</v>
      </c>
      <c r="M10" s="93">
        <f>SUM(Month!K$7:K12)/6</f>
        <v>51.805000000000007</v>
      </c>
      <c r="N10" s="93">
        <f>SUM(Month!L$7:L12)/6</f>
        <v>76.040000000000006</v>
      </c>
      <c r="O10" s="93">
        <f>SUM(Month!M$7:M12)/6</f>
        <v>73.498333333333335</v>
      </c>
      <c r="P10" s="93">
        <f>SUM(Month!N$7:N12)/6</f>
        <v>1.72</v>
      </c>
      <c r="Q10" s="93">
        <f>SUM(Month!O$7:O12)/6</f>
        <v>20.291666666666664</v>
      </c>
      <c r="R10" s="94" t="str">
        <f>Month!P12</f>
        <v>[x]</v>
      </c>
      <c r="S10" s="94" t="str">
        <f>Month!Q12</f>
        <v>[x]</v>
      </c>
      <c r="Y10" s="77" t="s">
        <v>100</v>
      </c>
      <c r="Z10" s="77" t="s">
        <v>115</v>
      </c>
      <c r="AA10" s="77" t="s">
        <v>501</v>
      </c>
      <c r="AB10" s="77" t="s">
        <v>101</v>
      </c>
      <c r="AC10" s="77" t="s">
        <v>102</v>
      </c>
      <c r="AD10" s="77" t="s">
        <v>103</v>
      </c>
      <c r="AE10" s="77" t="s">
        <v>104</v>
      </c>
      <c r="AF10" s="77" t="s">
        <v>105</v>
      </c>
      <c r="AG10" s="77" t="s">
        <v>106</v>
      </c>
      <c r="AH10" s="77" t="s">
        <v>107</v>
      </c>
      <c r="AI10" s="77" t="s">
        <v>502</v>
      </c>
      <c r="AJ10" s="12" t="s">
        <v>108</v>
      </c>
      <c r="AK10" s="12" t="s">
        <v>109</v>
      </c>
      <c r="AL10" s="12" t="s">
        <v>110</v>
      </c>
      <c r="AM10" s="12" t="s">
        <v>111</v>
      </c>
      <c r="AN10" s="12" t="s">
        <v>112</v>
      </c>
      <c r="AO10" s="12" t="s">
        <v>113</v>
      </c>
    </row>
    <row r="11" spans="1:42" x14ac:dyDescent="0.25">
      <c r="A11" s="92">
        <v>1995</v>
      </c>
      <c r="B11" s="77" t="s">
        <v>93</v>
      </c>
      <c r="C11" s="93">
        <f>Month!B13+calculation_hide!C10</f>
        <v>127.70000000000002</v>
      </c>
      <c r="D11" s="93">
        <f>Month!C13+calculation_hide!D10</f>
        <v>29.21</v>
      </c>
      <c r="E11" s="93">
        <f>Month!D13+calculation_hide!E10</f>
        <v>43.77</v>
      </c>
      <c r="F11" s="93">
        <f>Month!E13+calculation_hide!F10</f>
        <v>41.720000000000006</v>
      </c>
      <c r="G11" s="93">
        <f>Month!F13+calculation_hide!G10</f>
        <v>0.98000000000000009</v>
      </c>
      <c r="H11" s="93">
        <f>Month!G13+calculation_hide!H10</f>
        <v>12.02</v>
      </c>
      <c r="I11" s="94" t="str">
        <f>Month!H13</f>
        <v>[x]</v>
      </c>
      <c r="J11" s="94" t="str">
        <f>Month!I13</f>
        <v>[x]</v>
      </c>
      <c r="L11" s="93">
        <f>SUM(Month!J$7:J13)/7</f>
        <v>220.88142857142859</v>
      </c>
      <c r="M11" s="93">
        <f>SUM(Month!K$7:K13)/7</f>
        <v>50.907142857142858</v>
      </c>
      <c r="N11" s="93">
        <f>SUM(Month!L$7:L13)/7</f>
        <v>76.070000000000007</v>
      </c>
      <c r="O11" s="93">
        <f>SUM(Month!M$7:M13)/7</f>
        <v>71.510000000000005</v>
      </c>
      <c r="P11" s="93">
        <f>SUM(Month!N$7:N13)/7</f>
        <v>1.7200000000000002</v>
      </c>
      <c r="Q11" s="93">
        <f>SUM(Month!O$7:O13)/7</f>
        <v>20.674285714285709</v>
      </c>
      <c r="R11" s="94" t="str">
        <f>Month!P13</f>
        <v>[x]</v>
      </c>
      <c r="S11" s="94" t="str">
        <f>Month!Q13</f>
        <v>[x]</v>
      </c>
      <c r="X11" s="88">
        <v>316</v>
      </c>
      <c r="Y11" s="89" t="str">
        <f t="shared" ref="Y11:AN25" si="1">$X$9&amp;Y$10&amp;$X11</f>
        <v>Month!A316</v>
      </c>
      <c r="Z11" s="89" t="str">
        <f t="shared" si="1"/>
        <v>Month!B316</v>
      </c>
      <c r="AA11" s="89" t="str">
        <f t="shared" si="1"/>
        <v>Month!C316</v>
      </c>
      <c r="AB11" s="89" t="str">
        <f t="shared" si="1"/>
        <v>Month!D316</v>
      </c>
      <c r="AC11" s="89" t="str">
        <f t="shared" si="1"/>
        <v>Month!E316</v>
      </c>
      <c r="AD11" s="89" t="str">
        <f t="shared" si="1"/>
        <v>Month!F316</v>
      </c>
      <c r="AE11" s="89" t="str">
        <f t="shared" si="1"/>
        <v>Month!G316</v>
      </c>
      <c r="AF11" s="89" t="str">
        <f t="shared" si="1"/>
        <v>Month!H316</v>
      </c>
      <c r="AG11" s="89" t="str">
        <f t="shared" si="1"/>
        <v>Month!I316</v>
      </c>
      <c r="AH11" s="89" t="str">
        <f t="shared" si="1"/>
        <v>Month!J316</v>
      </c>
      <c r="AI11" s="89" t="str">
        <f t="shared" si="1"/>
        <v>Month!K316</v>
      </c>
      <c r="AJ11" s="89" t="str">
        <f t="shared" si="1"/>
        <v>Month!L316</v>
      </c>
      <c r="AK11" s="89" t="str">
        <f t="shared" si="1"/>
        <v>Month!M316</v>
      </c>
      <c r="AL11" s="89" t="str">
        <f t="shared" si="1"/>
        <v>Month!N316</v>
      </c>
      <c r="AM11" s="89" t="str">
        <f t="shared" si="1"/>
        <v>Month!O316</v>
      </c>
      <c r="AN11" s="89" t="str">
        <f t="shared" si="1"/>
        <v>Month!P316</v>
      </c>
      <c r="AO11" s="89" t="str">
        <f t="shared" ref="AN11:AO25" si="2">$X$9&amp;AO$10&amp;$X11</f>
        <v>Month!Q316</v>
      </c>
    </row>
    <row r="12" spans="1:42" x14ac:dyDescent="0.25">
      <c r="A12" s="92">
        <v>1995</v>
      </c>
      <c r="B12" s="77" t="s">
        <v>94</v>
      </c>
      <c r="C12" s="93">
        <f>Month!B14+calculation_hide!C11</f>
        <v>141.92000000000002</v>
      </c>
      <c r="D12" s="93">
        <f>Month!C14+calculation_hide!D11</f>
        <v>32.270000000000003</v>
      </c>
      <c r="E12" s="93">
        <f>Month!D14+calculation_hide!E11</f>
        <v>50.07</v>
      </c>
      <c r="F12" s="93">
        <f>Month!E14+calculation_hide!F11</f>
        <v>44.84</v>
      </c>
      <c r="G12" s="93">
        <f>Month!F14+calculation_hide!G11</f>
        <v>1.1200000000000001</v>
      </c>
      <c r="H12" s="93">
        <f>Month!G14+calculation_hide!H11</f>
        <v>13.62</v>
      </c>
      <c r="I12" s="94" t="str">
        <f>Month!H14</f>
        <v>[x]</v>
      </c>
      <c r="J12" s="94" t="str">
        <f>Month!I14</f>
        <v>[x]</v>
      </c>
      <c r="L12" s="93">
        <f>SUM(Month!J$7:J14)/8</f>
        <v>219.0275</v>
      </c>
      <c r="M12" s="93">
        <f>SUM(Month!K$7:K14)/8</f>
        <v>50.728750000000005</v>
      </c>
      <c r="N12" s="93">
        <f>SUM(Month!L$7:L14)/8</f>
        <v>76.006249999999994</v>
      </c>
      <c r="O12" s="93">
        <f>SUM(Month!M$7:M14)/8</f>
        <v>69.692499999999995</v>
      </c>
      <c r="P12" s="93">
        <f>SUM(Month!N$7:N14)/8</f>
        <v>1.7200000000000002</v>
      </c>
      <c r="Q12" s="93">
        <f>SUM(Month!O$7:O14)/8</f>
        <v>20.879999999999995</v>
      </c>
      <c r="R12" s="94" t="str">
        <f>Month!P14</f>
        <v>[x]</v>
      </c>
      <c r="S12" s="94" t="str">
        <f>Month!Q14</f>
        <v>[x]</v>
      </c>
      <c r="X12" s="77">
        <f t="shared" ref="X12:X25" si="3">X11+1</f>
        <v>317</v>
      </c>
      <c r="Y12" s="89" t="str">
        <f t="shared" si="1"/>
        <v>Month!A317</v>
      </c>
      <c r="Z12" s="89" t="str">
        <f t="shared" si="1"/>
        <v>Month!B317</v>
      </c>
      <c r="AA12" s="89" t="str">
        <f t="shared" si="1"/>
        <v>Month!C317</v>
      </c>
      <c r="AB12" s="89" t="str">
        <f t="shared" si="1"/>
        <v>Month!D317</v>
      </c>
      <c r="AC12" s="89" t="str">
        <f t="shared" si="1"/>
        <v>Month!E317</v>
      </c>
      <c r="AD12" s="89" t="str">
        <f t="shared" si="1"/>
        <v>Month!F317</v>
      </c>
      <c r="AE12" s="89" t="str">
        <f t="shared" si="1"/>
        <v>Month!G317</v>
      </c>
      <c r="AF12" s="89" t="str">
        <f t="shared" si="1"/>
        <v>Month!H317</v>
      </c>
      <c r="AG12" s="89" t="str">
        <f t="shared" si="1"/>
        <v>Month!I317</v>
      </c>
      <c r="AH12" s="89" t="str">
        <f t="shared" si="1"/>
        <v>Month!J317</v>
      </c>
      <c r="AI12" s="89" t="str">
        <f t="shared" si="1"/>
        <v>Month!K317</v>
      </c>
      <c r="AJ12" s="89" t="str">
        <f t="shared" si="1"/>
        <v>Month!L317</v>
      </c>
      <c r="AK12" s="89" t="str">
        <f t="shared" si="1"/>
        <v>Month!M317</v>
      </c>
      <c r="AL12" s="89" t="str">
        <f t="shared" si="1"/>
        <v>Month!N317</v>
      </c>
      <c r="AM12" s="89" t="str">
        <f t="shared" si="1"/>
        <v>Month!O317</v>
      </c>
      <c r="AN12" s="89" t="str">
        <f t="shared" si="2"/>
        <v>Month!P317</v>
      </c>
      <c r="AO12" s="89" t="str">
        <f t="shared" si="2"/>
        <v>Month!Q317</v>
      </c>
    </row>
    <row r="13" spans="1:42" x14ac:dyDescent="0.25">
      <c r="A13" s="92">
        <v>1995</v>
      </c>
      <c r="B13" s="77" t="s">
        <v>95</v>
      </c>
      <c r="C13" s="93">
        <f>Month!B15+calculation_hide!C12</f>
        <v>157.77000000000001</v>
      </c>
      <c r="D13" s="93">
        <f>Month!C15+calculation_hide!D12</f>
        <v>35.910000000000004</v>
      </c>
      <c r="E13" s="93">
        <f>Month!D15+calculation_hide!E12</f>
        <v>55.88</v>
      </c>
      <c r="F13" s="93">
        <f>Month!E15+calculation_hide!F12</f>
        <v>49.1</v>
      </c>
      <c r="G13" s="93">
        <f>Month!F15+calculation_hide!G12</f>
        <v>1.2600000000000002</v>
      </c>
      <c r="H13" s="93">
        <f>Month!G15+calculation_hide!H12</f>
        <v>15.62</v>
      </c>
      <c r="I13" s="94" t="str">
        <f>Month!H15</f>
        <v>[x]</v>
      </c>
      <c r="J13" s="94" t="str">
        <f>Month!I15</f>
        <v>[x]</v>
      </c>
      <c r="L13" s="93">
        <f>SUM(Month!J$7:J15)/9</f>
        <v>217.95555555555555</v>
      </c>
      <c r="M13" s="93">
        <f>SUM(Month!K$7:K15)/9</f>
        <v>50.094444444444449</v>
      </c>
      <c r="N13" s="93">
        <f>SUM(Month!L$7:L15)/9</f>
        <v>75.351111111111109</v>
      </c>
      <c r="O13" s="93">
        <f>SUM(Month!M$7:M15)/9</f>
        <v>69.713333333333324</v>
      </c>
      <c r="P13" s="93">
        <f>SUM(Month!N$7:N15)/9</f>
        <v>1.7200000000000002</v>
      </c>
      <c r="Q13" s="93">
        <f>SUM(Month!O$7:O15)/9</f>
        <v>21.076666666666664</v>
      </c>
      <c r="R13" s="94" t="str">
        <f>Month!P15</f>
        <v>[x]</v>
      </c>
      <c r="S13" s="94" t="str">
        <f>Month!Q15</f>
        <v>[x]</v>
      </c>
      <c r="X13" s="77">
        <f t="shared" si="3"/>
        <v>318</v>
      </c>
      <c r="Y13" s="89" t="str">
        <f t="shared" si="1"/>
        <v>Month!A318</v>
      </c>
      <c r="Z13" s="89" t="str">
        <f t="shared" si="1"/>
        <v>Month!B318</v>
      </c>
      <c r="AA13" s="89" t="str">
        <f t="shared" si="1"/>
        <v>Month!C318</v>
      </c>
      <c r="AB13" s="89" t="str">
        <f t="shared" si="1"/>
        <v>Month!D318</v>
      </c>
      <c r="AC13" s="89" t="str">
        <f t="shared" si="1"/>
        <v>Month!E318</v>
      </c>
      <c r="AD13" s="89" t="str">
        <f t="shared" si="1"/>
        <v>Month!F318</v>
      </c>
      <c r="AE13" s="89" t="str">
        <f t="shared" si="1"/>
        <v>Month!G318</v>
      </c>
      <c r="AF13" s="89" t="str">
        <f t="shared" si="1"/>
        <v>Month!H318</v>
      </c>
      <c r="AG13" s="89" t="str">
        <f t="shared" si="1"/>
        <v>Month!I318</v>
      </c>
      <c r="AH13" s="89" t="str">
        <f t="shared" si="1"/>
        <v>Month!J318</v>
      </c>
      <c r="AI13" s="89" t="str">
        <f t="shared" si="1"/>
        <v>Month!K318</v>
      </c>
      <c r="AJ13" s="89" t="str">
        <f t="shared" si="1"/>
        <v>Month!L318</v>
      </c>
      <c r="AK13" s="89" t="str">
        <f t="shared" si="1"/>
        <v>Month!M318</v>
      </c>
      <c r="AL13" s="89" t="str">
        <f t="shared" si="1"/>
        <v>Month!N318</v>
      </c>
      <c r="AM13" s="89" t="str">
        <f t="shared" si="1"/>
        <v>Month!O318</v>
      </c>
      <c r="AN13" s="89" t="str">
        <f t="shared" si="2"/>
        <v>Month!P318</v>
      </c>
      <c r="AO13" s="89" t="str">
        <f t="shared" si="2"/>
        <v>Month!Q318</v>
      </c>
    </row>
    <row r="14" spans="1:42" x14ac:dyDescent="0.25">
      <c r="A14" s="92">
        <v>1995</v>
      </c>
      <c r="B14" s="77" t="s">
        <v>96</v>
      </c>
      <c r="C14" s="93">
        <f>Month!B16+calculation_hide!C13</f>
        <v>175.48000000000002</v>
      </c>
      <c r="D14" s="93">
        <f>Month!C16+calculation_hide!D13</f>
        <v>39.590000000000003</v>
      </c>
      <c r="E14" s="93">
        <f>Month!D16+calculation_hide!E13</f>
        <v>62.940000000000005</v>
      </c>
      <c r="F14" s="93">
        <f>Month!E16+calculation_hide!F13</f>
        <v>54.25</v>
      </c>
      <c r="G14" s="93">
        <f>Month!F16+calculation_hide!G13</f>
        <v>1.4000000000000004</v>
      </c>
      <c r="H14" s="93">
        <f>Month!G16+calculation_hide!H13</f>
        <v>17.3</v>
      </c>
      <c r="I14" s="94" t="str">
        <f>Month!H16</f>
        <v>[x]</v>
      </c>
      <c r="J14" s="94" t="str">
        <f>Month!I16</f>
        <v>[x]</v>
      </c>
      <c r="L14" s="93">
        <f>SUM(Month!J$7:J16)/10</f>
        <v>220</v>
      </c>
      <c r="M14" s="93">
        <f>SUM(Month!K$7:K16)/10</f>
        <v>50.095000000000006</v>
      </c>
      <c r="N14" s="93">
        <f>SUM(Month!L$7:L16)/10</f>
        <v>76.853999999999999</v>
      </c>
      <c r="O14" s="93">
        <f>SUM(Month!M$7:M16)/10</f>
        <v>70.109999999999985</v>
      </c>
      <c r="P14" s="93">
        <f>SUM(Month!N$7:N16)/10</f>
        <v>1.7200000000000002</v>
      </c>
      <c r="Q14" s="93">
        <f>SUM(Month!O$7:O16)/10</f>
        <v>21.220999999999997</v>
      </c>
      <c r="R14" s="94" t="str">
        <f>Month!P16</f>
        <v>[x]</v>
      </c>
      <c r="S14" s="94" t="str">
        <f>Month!Q16</f>
        <v>[x]</v>
      </c>
      <c r="X14" s="77">
        <f>X13+1</f>
        <v>319</v>
      </c>
      <c r="Y14" s="89" t="str">
        <f t="shared" si="1"/>
        <v>Month!A319</v>
      </c>
      <c r="Z14" s="89" t="str">
        <f t="shared" si="1"/>
        <v>Month!B319</v>
      </c>
      <c r="AA14" s="89" t="str">
        <f t="shared" si="1"/>
        <v>Month!C319</v>
      </c>
      <c r="AB14" s="89" t="str">
        <f t="shared" si="1"/>
        <v>Month!D319</v>
      </c>
      <c r="AC14" s="89" t="str">
        <f t="shared" si="1"/>
        <v>Month!E319</v>
      </c>
      <c r="AD14" s="89" t="str">
        <f t="shared" si="1"/>
        <v>Month!F319</v>
      </c>
      <c r="AE14" s="89" t="str">
        <f t="shared" si="1"/>
        <v>Month!G319</v>
      </c>
      <c r="AF14" s="89" t="str">
        <f t="shared" si="1"/>
        <v>Month!H319</v>
      </c>
      <c r="AG14" s="89" t="str">
        <f t="shared" si="1"/>
        <v>Month!I319</v>
      </c>
      <c r="AH14" s="89" t="str">
        <f t="shared" si="1"/>
        <v>Month!J319</v>
      </c>
      <c r="AI14" s="89" t="str">
        <f t="shared" si="1"/>
        <v>Month!K319</v>
      </c>
      <c r="AJ14" s="89" t="str">
        <f t="shared" si="1"/>
        <v>Month!L319</v>
      </c>
      <c r="AK14" s="89" t="str">
        <f t="shared" si="1"/>
        <v>Month!M319</v>
      </c>
      <c r="AL14" s="89" t="str">
        <f t="shared" si="1"/>
        <v>Month!N319</v>
      </c>
      <c r="AM14" s="89" t="str">
        <f t="shared" si="1"/>
        <v>Month!O319</v>
      </c>
      <c r="AN14" s="89" t="str">
        <f t="shared" si="2"/>
        <v>Month!P319</v>
      </c>
      <c r="AO14" s="89" t="str">
        <f t="shared" si="2"/>
        <v>Month!Q319</v>
      </c>
    </row>
    <row r="15" spans="1:42" ht="13.2" x14ac:dyDescent="0.25">
      <c r="A15" s="92">
        <v>1995</v>
      </c>
      <c r="B15" s="77" t="s">
        <v>97</v>
      </c>
      <c r="C15" s="93">
        <f>Month!B17+calculation_hide!C14</f>
        <v>194.55</v>
      </c>
      <c r="D15" s="93">
        <f>Month!C17+calculation_hide!D14</f>
        <v>43.38</v>
      </c>
      <c r="E15" s="93">
        <f>Month!D17+calculation_hide!E14</f>
        <v>69.150000000000006</v>
      </c>
      <c r="F15" s="93">
        <f>Month!E17+calculation_hide!F14</f>
        <v>61.46</v>
      </c>
      <c r="G15" s="93">
        <f>Month!F17+calculation_hide!G14</f>
        <v>1.5400000000000005</v>
      </c>
      <c r="H15" s="93">
        <f>Month!G17+calculation_hide!H14</f>
        <v>19.02</v>
      </c>
      <c r="I15" s="94" t="str">
        <f>Month!H17</f>
        <v>[x]</v>
      </c>
      <c r="J15" s="94" t="str">
        <f>Month!I17</f>
        <v>[x]</v>
      </c>
      <c r="L15" s="93">
        <f>SUM(Month!J$7:J17)/11</f>
        <v>219.75545454545454</v>
      </c>
      <c r="M15" s="93">
        <f>SUM(Month!K$7:K17)/11</f>
        <v>49.545454545454547</v>
      </c>
      <c r="N15" s="93">
        <f>SUM(Month!L$7:L17)/11</f>
        <v>76.541818181818172</v>
      </c>
      <c r="O15" s="93">
        <f>SUM(Month!M$7:M17)/11</f>
        <v>70.75272727272727</v>
      </c>
      <c r="P15" s="93">
        <f>SUM(Month!N$7:N17)/11</f>
        <v>1.7200000000000002</v>
      </c>
      <c r="Q15" s="93">
        <f>SUM(Month!O$7:O17)/11</f>
        <v>21.195454545454542</v>
      </c>
      <c r="R15" s="94" t="str">
        <f>Month!P17</f>
        <v>[x]</v>
      </c>
      <c r="S15" s="94" t="str">
        <f>Month!Q17</f>
        <v>[x]</v>
      </c>
      <c r="X15" s="77">
        <f t="shared" si="3"/>
        <v>320</v>
      </c>
      <c r="Y15" s="89" t="str">
        <f t="shared" si="1"/>
        <v>Month!A320</v>
      </c>
      <c r="Z15" s="89" t="str">
        <f t="shared" si="1"/>
        <v>Month!B320</v>
      </c>
      <c r="AA15" s="89" t="str">
        <f t="shared" si="1"/>
        <v>Month!C320</v>
      </c>
      <c r="AB15" s="89" t="str">
        <f t="shared" si="1"/>
        <v>Month!D320</v>
      </c>
      <c r="AC15" s="89" t="str">
        <f t="shared" si="1"/>
        <v>Month!E320</v>
      </c>
      <c r="AD15" s="89" t="str">
        <f t="shared" si="1"/>
        <v>Month!F320</v>
      </c>
      <c r="AE15" s="89" t="str">
        <f t="shared" si="1"/>
        <v>Month!G320</v>
      </c>
      <c r="AF15" s="89" t="str">
        <f t="shared" si="1"/>
        <v>Month!H320</v>
      </c>
      <c r="AG15" s="89" t="str">
        <f t="shared" si="1"/>
        <v>Month!I320</v>
      </c>
      <c r="AH15" s="89" t="str">
        <f t="shared" si="1"/>
        <v>Month!J320</v>
      </c>
      <c r="AI15" s="89" t="str">
        <f t="shared" si="1"/>
        <v>Month!K320</v>
      </c>
      <c r="AJ15" s="89" t="str">
        <f t="shared" si="1"/>
        <v>Month!L320</v>
      </c>
      <c r="AK15" s="89" t="str">
        <f t="shared" si="1"/>
        <v>Month!M320</v>
      </c>
      <c r="AL15" s="89" t="str">
        <f t="shared" si="1"/>
        <v>Month!N320</v>
      </c>
      <c r="AM15" s="89" t="str">
        <f t="shared" si="1"/>
        <v>Month!O320</v>
      </c>
      <c r="AN15" s="89" t="str">
        <f t="shared" si="2"/>
        <v>Month!P320</v>
      </c>
      <c r="AO15" s="89" t="str">
        <f t="shared" si="2"/>
        <v>Month!Q320</v>
      </c>
      <c r="AP15" s="12"/>
    </row>
    <row r="16" spans="1:42" ht="13.2" x14ac:dyDescent="0.25">
      <c r="A16" s="95">
        <v>1995</v>
      </c>
      <c r="B16" s="96" t="s">
        <v>98</v>
      </c>
      <c r="C16" s="97">
        <f>Month!B18+calculation_hide!C15</f>
        <v>219.57000000000002</v>
      </c>
      <c r="D16" s="97">
        <f>Month!C18+calculation_hide!D15</f>
        <v>49.57</v>
      </c>
      <c r="E16" s="97">
        <f>Month!D18+calculation_hide!E15</f>
        <v>75.790000000000006</v>
      </c>
      <c r="F16" s="97">
        <f>Month!E18+calculation_hide!F15</f>
        <v>71.27</v>
      </c>
      <c r="G16" s="97">
        <f>Month!F18+calculation_hide!G15</f>
        <v>1.6800000000000006</v>
      </c>
      <c r="H16" s="97">
        <f>Month!G18+calculation_hide!H15</f>
        <v>21.259999999999998</v>
      </c>
      <c r="I16" s="98" t="str">
        <f>Month!H18</f>
        <v>[x]</v>
      </c>
      <c r="J16" s="98" t="str">
        <f>Month!I18</f>
        <v>[x]</v>
      </c>
      <c r="K16" s="96"/>
      <c r="L16" s="97">
        <f>SUM(Month!J$7:J18)/12</f>
        <v>221.46666666666667</v>
      </c>
      <c r="M16" s="97">
        <f>SUM(Month!K$7:K18)/12</f>
        <v>50.080000000000005</v>
      </c>
      <c r="N16" s="97">
        <f>SUM(Month!L$7:L18)/12</f>
        <v>76.484166666666667</v>
      </c>
      <c r="O16" s="97">
        <f>SUM(Month!M$7:M18)/12</f>
        <v>71.903333333333322</v>
      </c>
      <c r="P16" s="97">
        <f>SUM(Month!N$7:N18)/12</f>
        <v>1.72</v>
      </c>
      <c r="Q16" s="97">
        <f>SUM(Month!O$7:O18)/12</f>
        <v>21.279166666666665</v>
      </c>
      <c r="R16" s="98" t="str">
        <f>Month!P18</f>
        <v>[x]</v>
      </c>
      <c r="S16" s="98" t="str">
        <f>Month!Q18</f>
        <v>[x]</v>
      </c>
      <c r="X16" s="77">
        <f t="shared" si="3"/>
        <v>321</v>
      </c>
      <c r="Y16" s="89" t="str">
        <f t="shared" si="1"/>
        <v>Month!A321</v>
      </c>
      <c r="Z16" s="89" t="str">
        <f t="shared" si="1"/>
        <v>Month!B321</v>
      </c>
      <c r="AA16" s="89" t="str">
        <f t="shared" si="1"/>
        <v>Month!C321</v>
      </c>
      <c r="AB16" s="89" t="str">
        <f t="shared" si="1"/>
        <v>Month!D321</v>
      </c>
      <c r="AC16" s="89" t="str">
        <f t="shared" si="1"/>
        <v>Month!E321</v>
      </c>
      <c r="AD16" s="89" t="str">
        <f t="shared" si="1"/>
        <v>Month!F321</v>
      </c>
      <c r="AE16" s="89" t="str">
        <f t="shared" si="1"/>
        <v>Month!G321</v>
      </c>
      <c r="AF16" s="89" t="str">
        <f t="shared" si="1"/>
        <v>Month!H321</v>
      </c>
      <c r="AG16" s="89" t="str">
        <f t="shared" si="1"/>
        <v>Month!I321</v>
      </c>
      <c r="AH16" s="89" t="str">
        <f t="shared" si="1"/>
        <v>Month!J321</v>
      </c>
      <c r="AI16" s="89" t="str">
        <f t="shared" si="1"/>
        <v>Month!K321</v>
      </c>
      <c r="AJ16" s="89" t="str">
        <f t="shared" si="1"/>
        <v>Month!L321</v>
      </c>
      <c r="AK16" s="89" t="str">
        <f t="shared" si="1"/>
        <v>Month!M321</v>
      </c>
      <c r="AL16" s="89" t="str">
        <f t="shared" si="1"/>
        <v>Month!N321</v>
      </c>
      <c r="AM16" s="89" t="str">
        <f t="shared" si="1"/>
        <v>Month!O321</v>
      </c>
      <c r="AN16" s="89" t="str">
        <f t="shared" si="2"/>
        <v>Month!P321</v>
      </c>
      <c r="AO16" s="89" t="str">
        <f t="shared" si="2"/>
        <v>Month!Q321</v>
      </c>
      <c r="AP16" s="12"/>
    </row>
    <row r="17" spans="1:43" ht="13.2" x14ac:dyDescent="0.25">
      <c r="A17" s="92">
        <v>1996</v>
      </c>
      <c r="B17" s="77" t="s">
        <v>87</v>
      </c>
      <c r="C17" s="93">
        <f>Month!B19</f>
        <v>21.409999999999997</v>
      </c>
      <c r="D17" s="93">
        <f>Month!C19</f>
        <v>4.43</v>
      </c>
      <c r="E17" s="93">
        <f>Month!D19</f>
        <v>5.41</v>
      </c>
      <c r="F17" s="93">
        <f>Month!E19</f>
        <v>9.61</v>
      </c>
      <c r="G17" s="93">
        <f>Month!F19</f>
        <v>0.15</v>
      </c>
      <c r="H17" s="93">
        <f>Month!G19</f>
        <v>1.81</v>
      </c>
      <c r="I17" s="94" t="str">
        <f>Month!H19</f>
        <v>[x]</v>
      </c>
      <c r="J17" s="94" t="str">
        <f>Month!I19</f>
        <v>[x]</v>
      </c>
      <c r="L17" s="93">
        <f>Month!J19</f>
        <v>225.22</v>
      </c>
      <c r="M17" s="93">
        <f>Month!K19</f>
        <v>51.9</v>
      </c>
      <c r="N17" s="93">
        <f>Month!L19</f>
        <v>64.45</v>
      </c>
      <c r="O17" s="93">
        <f>Month!M19</f>
        <v>85.31</v>
      </c>
      <c r="P17" s="93">
        <f>Month!N19</f>
        <v>1.77</v>
      </c>
      <c r="Q17" s="93">
        <f>Month!O19</f>
        <v>21.79</v>
      </c>
      <c r="R17" s="94" t="str">
        <f>Month!P19</f>
        <v>[x]</v>
      </c>
      <c r="S17" s="94" t="str">
        <f>Month!Q19</f>
        <v>[x]</v>
      </c>
      <c r="X17" s="77">
        <f t="shared" si="3"/>
        <v>322</v>
      </c>
      <c r="Y17" s="89" t="str">
        <f t="shared" si="1"/>
        <v>Month!A322</v>
      </c>
      <c r="Z17" s="89" t="str">
        <f t="shared" si="1"/>
        <v>Month!B322</v>
      </c>
      <c r="AA17" s="89" t="str">
        <f t="shared" si="1"/>
        <v>Month!C322</v>
      </c>
      <c r="AB17" s="89" t="str">
        <f t="shared" si="1"/>
        <v>Month!D322</v>
      </c>
      <c r="AC17" s="89" t="str">
        <f t="shared" si="1"/>
        <v>Month!E322</v>
      </c>
      <c r="AD17" s="89" t="str">
        <f t="shared" si="1"/>
        <v>Month!F322</v>
      </c>
      <c r="AE17" s="89" t="str">
        <f t="shared" si="1"/>
        <v>Month!G322</v>
      </c>
      <c r="AF17" s="89" t="str">
        <f t="shared" si="1"/>
        <v>Month!H322</v>
      </c>
      <c r="AG17" s="89" t="str">
        <f t="shared" si="1"/>
        <v>Month!I322</v>
      </c>
      <c r="AH17" s="89" t="str">
        <f t="shared" si="1"/>
        <v>Month!J322</v>
      </c>
      <c r="AI17" s="89" t="str">
        <f t="shared" si="1"/>
        <v>Month!K322</v>
      </c>
      <c r="AJ17" s="89" t="str">
        <f t="shared" si="1"/>
        <v>Month!L322</v>
      </c>
      <c r="AK17" s="89" t="str">
        <f t="shared" si="1"/>
        <v>Month!M322</v>
      </c>
      <c r="AL17" s="89" t="str">
        <f t="shared" si="1"/>
        <v>Month!N322</v>
      </c>
      <c r="AM17" s="89" t="str">
        <f t="shared" si="1"/>
        <v>Month!O322</v>
      </c>
      <c r="AN17" s="89" t="str">
        <f t="shared" si="2"/>
        <v>Month!P322</v>
      </c>
      <c r="AO17" s="89" t="str">
        <f t="shared" si="2"/>
        <v>Month!Q322</v>
      </c>
      <c r="AP17" s="12"/>
    </row>
    <row r="18" spans="1:43" ht="13.2" x14ac:dyDescent="0.25">
      <c r="A18" s="92">
        <v>1996</v>
      </c>
      <c r="B18" s="77" t="s">
        <v>88</v>
      </c>
      <c r="C18" s="93">
        <f>Month!B20+calculation_hide!C17</f>
        <v>44.11</v>
      </c>
      <c r="D18" s="93">
        <f>Month!C20+calculation_hide!D17</f>
        <v>9.19</v>
      </c>
      <c r="E18" s="93">
        <f>Month!D20+calculation_hide!E17</f>
        <v>11.93</v>
      </c>
      <c r="F18" s="93">
        <f>Month!E20+calculation_hide!F17</f>
        <v>19.18</v>
      </c>
      <c r="G18" s="93">
        <f>Month!F20+calculation_hide!G17</f>
        <v>0.3</v>
      </c>
      <c r="H18" s="93">
        <f>Month!G20+calculation_hide!H17</f>
        <v>3.51</v>
      </c>
      <c r="I18" s="94" t="str">
        <f>Month!H20</f>
        <v>[x]</v>
      </c>
      <c r="J18" s="94" t="str">
        <f>Month!I20</f>
        <v>[x]</v>
      </c>
      <c r="L18" s="93">
        <f>SUM(Month!J$19:J20)/2</f>
        <v>235.09</v>
      </c>
      <c r="M18" s="93">
        <f>SUM(Month!K$19:K20)/2</f>
        <v>51.765000000000001</v>
      </c>
      <c r="N18" s="93">
        <f>SUM(Month!L$19:L20)/2</f>
        <v>71.41</v>
      </c>
      <c r="O18" s="93">
        <f>SUM(Month!M$19:M20)/2</f>
        <v>88.795000000000002</v>
      </c>
      <c r="P18" s="93">
        <f>SUM(Month!N$19:N20)/2</f>
        <v>1.77</v>
      </c>
      <c r="Q18" s="93">
        <f>SUM(Month!O$19:O20)/2</f>
        <v>21.35</v>
      </c>
      <c r="R18" s="94" t="str">
        <f>Month!P20</f>
        <v>[x]</v>
      </c>
      <c r="S18" s="94" t="str">
        <f>Month!Q20</f>
        <v>[x]</v>
      </c>
      <c r="T18" s="99"/>
      <c r="X18" s="77">
        <f t="shared" si="3"/>
        <v>323</v>
      </c>
      <c r="Y18" s="89" t="str">
        <f t="shared" si="1"/>
        <v>Month!A323</v>
      </c>
      <c r="Z18" s="89" t="str">
        <f t="shared" si="1"/>
        <v>Month!B323</v>
      </c>
      <c r="AA18" s="89" t="str">
        <f t="shared" si="1"/>
        <v>Month!C323</v>
      </c>
      <c r="AB18" s="89" t="str">
        <f t="shared" si="1"/>
        <v>Month!D323</v>
      </c>
      <c r="AC18" s="89" t="str">
        <f t="shared" si="1"/>
        <v>Month!E323</v>
      </c>
      <c r="AD18" s="89" t="str">
        <f t="shared" si="1"/>
        <v>Month!F323</v>
      </c>
      <c r="AE18" s="89" t="str">
        <f t="shared" si="1"/>
        <v>Month!G323</v>
      </c>
      <c r="AF18" s="89" t="str">
        <f t="shared" si="1"/>
        <v>Month!H323</v>
      </c>
      <c r="AG18" s="89" t="str">
        <f t="shared" si="1"/>
        <v>Month!I323</v>
      </c>
      <c r="AH18" s="89" t="str">
        <f t="shared" si="1"/>
        <v>Month!J323</v>
      </c>
      <c r="AI18" s="89" t="str">
        <f t="shared" si="1"/>
        <v>Month!K323</v>
      </c>
      <c r="AJ18" s="89" t="str">
        <f t="shared" si="1"/>
        <v>Month!L323</v>
      </c>
      <c r="AK18" s="89" t="str">
        <f t="shared" si="1"/>
        <v>Month!M323</v>
      </c>
      <c r="AL18" s="89" t="str">
        <f t="shared" si="1"/>
        <v>Month!N323</v>
      </c>
      <c r="AM18" s="89" t="str">
        <f t="shared" si="1"/>
        <v>Month!O323</v>
      </c>
      <c r="AN18" s="89" t="str">
        <f t="shared" si="2"/>
        <v>Month!P323</v>
      </c>
      <c r="AO18" s="89" t="str">
        <f t="shared" si="2"/>
        <v>Month!Q323</v>
      </c>
      <c r="AP18" s="12"/>
    </row>
    <row r="19" spans="1:43" ht="13.2" x14ac:dyDescent="0.25">
      <c r="A19" s="92">
        <v>1996</v>
      </c>
      <c r="B19" s="77" t="s">
        <v>89</v>
      </c>
      <c r="C19" s="93">
        <f>Month!B21+calculation_hide!C18</f>
        <v>67.069999999999993</v>
      </c>
      <c r="D19" s="93">
        <f>Month!C21+calculation_hide!D18</f>
        <v>14.73</v>
      </c>
      <c r="E19" s="93">
        <f>Month!D21+calculation_hide!E18</f>
        <v>17.939999999999998</v>
      </c>
      <c r="F19" s="93">
        <f>Month!E21+calculation_hide!F18</f>
        <v>28.369999999999997</v>
      </c>
      <c r="G19" s="93">
        <f>Month!F21+calculation_hide!G18</f>
        <v>0.44999999999999996</v>
      </c>
      <c r="H19" s="93">
        <f>Month!G21+calculation_hide!H18</f>
        <v>5.58</v>
      </c>
      <c r="I19" s="94" t="str">
        <f>Month!H21</f>
        <v>[x]</v>
      </c>
      <c r="J19" s="94" t="str">
        <f>Month!I21</f>
        <v>[x]</v>
      </c>
      <c r="L19" s="93">
        <f>SUM(Month!J$19:J21)/3</f>
        <v>232.20333333333335</v>
      </c>
      <c r="M19" s="93">
        <f>SUM(Month!K$19:K21)/3</f>
        <v>52.113333333333337</v>
      </c>
      <c r="N19" s="93">
        <f>SUM(Month!L$19:L21)/3</f>
        <v>69.353333333333339</v>
      </c>
      <c r="O19" s="93">
        <f>SUM(Month!M$19:M21)/3</f>
        <v>87.42</v>
      </c>
      <c r="P19" s="93">
        <f>SUM(Month!N$19:N21)/3</f>
        <v>1.7700000000000002</v>
      </c>
      <c r="Q19" s="93">
        <f>SUM(Month!O$19:O21)/3</f>
        <v>21.546666666666667</v>
      </c>
      <c r="R19" s="94" t="str">
        <f>Month!P21</f>
        <v>[x]</v>
      </c>
      <c r="S19" s="94" t="str">
        <f>Month!Q21</f>
        <v>[x]</v>
      </c>
      <c r="T19" s="81"/>
      <c r="X19" s="77">
        <f t="shared" si="3"/>
        <v>324</v>
      </c>
      <c r="Y19" s="89" t="str">
        <f t="shared" si="1"/>
        <v>Month!A324</v>
      </c>
      <c r="Z19" s="89" t="str">
        <f t="shared" si="1"/>
        <v>Month!B324</v>
      </c>
      <c r="AA19" s="89" t="str">
        <f t="shared" si="1"/>
        <v>Month!C324</v>
      </c>
      <c r="AB19" s="89" t="str">
        <f t="shared" si="1"/>
        <v>Month!D324</v>
      </c>
      <c r="AC19" s="89" t="str">
        <f t="shared" si="1"/>
        <v>Month!E324</v>
      </c>
      <c r="AD19" s="89" t="str">
        <f t="shared" si="1"/>
        <v>Month!F324</v>
      </c>
      <c r="AE19" s="89" t="str">
        <f t="shared" si="1"/>
        <v>Month!G324</v>
      </c>
      <c r="AF19" s="89" t="str">
        <f t="shared" si="1"/>
        <v>Month!H324</v>
      </c>
      <c r="AG19" s="89" t="str">
        <f t="shared" si="1"/>
        <v>Month!I324</v>
      </c>
      <c r="AH19" s="89" t="str">
        <f t="shared" si="1"/>
        <v>Month!J324</v>
      </c>
      <c r="AI19" s="89" t="str">
        <f t="shared" si="1"/>
        <v>Month!K324</v>
      </c>
      <c r="AJ19" s="89" t="str">
        <f t="shared" si="1"/>
        <v>Month!L324</v>
      </c>
      <c r="AK19" s="89" t="str">
        <f t="shared" si="1"/>
        <v>Month!M324</v>
      </c>
      <c r="AL19" s="89" t="str">
        <f t="shared" si="1"/>
        <v>Month!N324</v>
      </c>
      <c r="AM19" s="89" t="str">
        <f t="shared" si="1"/>
        <v>Month!O324</v>
      </c>
      <c r="AN19" s="89" t="str">
        <f t="shared" si="2"/>
        <v>Month!P324</v>
      </c>
      <c r="AO19" s="89" t="str">
        <f t="shared" si="2"/>
        <v>Month!Q324</v>
      </c>
      <c r="AP19" s="12"/>
    </row>
    <row r="20" spans="1:43" ht="13.2" x14ac:dyDescent="0.25">
      <c r="A20" s="92">
        <v>1996</v>
      </c>
      <c r="B20" s="77" t="s">
        <v>90</v>
      </c>
      <c r="C20" s="93">
        <f>Month!B22+calculation_hide!C19</f>
        <v>85.8</v>
      </c>
      <c r="D20" s="93">
        <f>Month!C22+calculation_hide!D19</f>
        <v>18.580000000000002</v>
      </c>
      <c r="E20" s="93">
        <f>Month!D22+calculation_hide!E19</f>
        <v>24.339999999999996</v>
      </c>
      <c r="F20" s="93">
        <f>Month!E22+calculation_hide!F19</f>
        <v>34.97</v>
      </c>
      <c r="G20" s="93">
        <f>Month!F22+calculation_hide!G19</f>
        <v>0.6</v>
      </c>
      <c r="H20" s="93">
        <f>Month!G22+calculation_hide!H19</f>
        <v>7.3100000000000005</v>
      </c>
      <c r="I20" s="94" t="str">
        <f>Month!H22</f>
        <v>[x]</v>
      </c>
      <c r="J20" s="94" t="str">
        <f>Month!I22</f>
        <v>[x]</v>
      </c>
      <c r="L20" s="93">
        <f>SUM(Month!J$19:J22)/4</f>
        <v>232.60249999999999</v>
      </c>
      <c r="M20" s="93">
        <f>SUM(Month!K$19:K22)/4</f>
        <v>51.052500000000002</v>
      </c>
      <c r="N20" s="93">
        <f>SUM(Month!L$19:L22)/4</f>
        <v>72.3</v>
      </c>
      <c r="O20" s="93">
        <f>SUM(Month!M$19:M22)/4</f>
        <v>85.802499999999995</v>
      </c>
      <c r="P20" s="93">
        <f>SUM(Month!N$19:N22)/4</f>
        <v>1.77</v>
      </c>
      <c r="Q20" s="93">
        <f>SUM(Month!O$19:O22)/4</f>
        <v>21.677500000000002</v>
      </c>
      <c r="R20" s="94" t="str">
        <f>Month!P22</f>
        <v>[x]</v>
      </c>
      <c r="S20" s="94" t="str">
        <f>Month!Q22</f>
        <v>[x]</v>
      </c>
      <c r="T20" s="81"/>
      <c r="X20" s="77">
        <f t="shared" si="3"/>
        <v>325</v>
      </c>
      <c r="Y20" s="89" t="str">
        <f t="shared" si="1"/>
        <v>Month!A325</v>
      </c>
      <c r="Z20" s="89" t="str">
        <f t="shared" si="1"/>
        <v>Month!B325</v>
      </c>
      <c r="AA20" s="89" t="str">
        <f t="shared" si="1"/>
        <v>Month!C325</v>
      </c>
      <c r="AB20" s="89" t="str">
        <f t="shared" si="1"/>
        <v>Month!D325</v>
      </c>
      <c r="AC20" s="89" t="str">
        <f t="shared" si="1"/>
        <v>Month!E325</v>
      </c>
      <c r="AD20" s="89" t="str">
        <f t="shared" si="1"/>
        <v>Month!F325</v>
      </c>
      <c r="AE20" s="89" t="str">
        <f t="shared" si="1"/>
        <v>Month!G325</v>
      </c>
      <c r="AF20" s="89" t="str">
        <f t="shared" si="1"/>
        <v>Month!H325</v>
      </c>
      <c r="AG20" s="89" t="str">
        <f t="shared" si="1"/>
        <v>Month!I325</v>
      </c>
      <c r="AH20" s="89" t="str">
        <f t="shared" si="1"/>
        <v>Month!J325</v>
      </c>
      <c r="AI20" s="89" t="str">
        <f t="shared" si="1"/>
        <v>Month!K325</v>
      </c>
      <c r="AJ20" s="89" t="str">
        <f t="shared" si="1"/>
        <v>Month!L325</v>
      </c>
      <c r="AK20" s="89" t="str">
        <f t="shared" si="1"/>
        <v>Month!M325</v>
      </c>
      <c r="AL20" s="89" t="str">
        <f t="shared" si="1"/>
        <v>Month!N325</v>
      </c>
      <c r="AM20" s="89" t="str">
        <f t="shared" si="1"/>
        <v>Month!O325</v>
      </c>
      <c r="AN20" s="89" t="str">
        <f t="shared" si="2"/>
        <v>Month!P325</v>
      </c>
      <c r="AO20" s="89" t="str">
        <f t="shared" si="2"/>
        <v>Month!Q325</v>
      </c>
      <c r="AP20" s="12"/>
    </row>
    <row r="21" spans="1:43" ht="13.2" x14ac:dyDescent="0.25">
      <c r="A21" s="92">
        <v>1996</v>
      </c>
      <c r="B21" s="77" t="s">
        <v>91</v>
      </c>
      <c r="C21" s="93">
        <f>Month!B23+calculation_hide!C20</f>
        <v>103.9</v>
      </c>
      <c r="D21" s="93">
        <f>Month!C23+calculation_hide!D20</f>
        <v>21.85</v>
      </c>
      <c r="E21" s="93">
        <f>Month!D23+calculation_hide!E20</f>
        <v>30.969999999999995</v>
      </c>
      <c r="F21" s="93">
        <f>Month!E23+calculation_hide!F20</f>
        <v>41.239999999999995</v>
      </c>
      <c r="G21" s="93">
        <f>Month!F23+calculation_hide!G20</f>
        <v>0.75</v>
      </c>
      <c r="H21" s="93">
        <f>Month!G23+calculation_hide!H20</f>
        <v>9.09</v>
      </c>
      <c r="I21" s="94" t="str">
        <f>Month!H23</f>
        <v>[x]</v>
      </c>
      <c r="J21" s="94" t="str">
        <f>Month!I23</f>
        <v>[x]</v>
      </c>
      <c r="L21" s="93">
        <f>SUM(Month!J$19:J23)/5</f>
        <v>230.59399999999999</v>
      </c>
      <c r="M21" s="93">
        <f>SUM(Month!K$19:K23)/5</f>
        <v>49.65</v>
      </c>
      <c r="N21" s="93">
        <f>SUM(Month!L$19:L23)/5</f>
        <v>73.207999999999998</v>
      </c>
      <c r="O21" s="93">
        <f>SUM(Month!M$19:M23)/5</f>
        <v>84.164000000000001</v>
      </c>
      <c r="P21" s="93">
        <f>SUM(Month!N$19:N23)/5</f>
        <v>1.77</v>
      </c>
      <c r="Q21" s="93">
        <f>SUM(Month!O$19:O23)/5</f>
        <v>21.802</v>
      </c>
      <c r="R21" s="94" t="str">
        <f>Month!P23</f>
        <v>[x]</v>
      </c>
      <c r="S21" s="94" t="str">
        <f>Month!Q23</f>
        <v>[x]</v>
      </c>
      <c r="T21" s="81"/>
      <c r="X21" s="77">
        <f t="shared" si="3"/>
        <v>326</v>
      </c>
      <c r="Y21" s="89" t="str">
        <f t="shared" si="1"/>
        <v>Month!A326</v>
      </c>
      <c r="Z21" s="89" t="str">
        <f t="shared" si="1"/>
        <v>Month!B326</v>
      </c>
      <c r="AA21" s="89" t="str">
        <f t="shared" si="1"/>
        <v>Month!C326</v>
      </c>
      <c r="AB21" s="89" t="str">
        <f t="shared" si="1"/>
        <v>Month!D326</v>
      </c>
      <c r="AC21" s="89" t="str">
        <f t="shared" si="1"/>
        <v>Month!E326</v>
      </c>
      <c r="AD21" s="89" t="str">
        <f t="shared" si="1"/>
        <v>Month!F326</v>
      </c>
      <c r="AE21" s="89" t="str">
        <f t="shared" si="1"/>
        <v>Month!G326</v>
      </c>
      <c r="AF21" s="89" t="str">
        <f t="shared" si="1"/>
        <v>Month!H326</v>
      </c>
      <c r="AG21" s="89" t="str">
        <f t="shared" si="1"/>
        <v>Month!I326</v>
      </c>
      <c r="AH21" s="89" t="str">
        <f t="shared" si="1"/>
        <v>Month!J326</v>
      </c>
      <c r="AI21" s="89" t="str">
        <f t="shared" si="1"/>
        <v>Month!K326</v>
      </c>
      <c r="AJ21" s="89" t="str">
        <f t="shared" si="1"/>
        <v>Month!L326</v>
      </c>
      <c r="AK21" s="89" t="str">
        <f t="shared" si="1"/>
        <v>Month!M326</v>
      </c>
      <c r="AL21" s="89" t="str">
        <f t="shared" si="1"/>
        <v>Month!N326</v>
      </c>
      <c r="AM21" s="89" t="str">
        <f t="shared" si="1"/>
        <v>Month!O326</v>
      </c>
      <c r="AN21" s="89" t="str">
        <f t="shared" si="2"/>
        <v>Month!P326</v>
      </c>
      <c r="AO21" s="89" t="str">
        <f t="shared" si="2"/>
        <v>Month!Q326</v>
      </c>
      <c r="AP21" s="12"/>
    </row>
    <row r="22" spans="1:43" ht="13.2" x14ac:dyDescent="0.25">
      <c r="A22" s="92">
        <v>1996</v>
      </c>
      <c r="B22" s="77" t="s">
        <v>92</v>
      </c>
      <c r="C22" s="93">
        <f>Month!B24+calculation_hide!C21</f>
        <v>119.65</v>
      </c>
      <c r="D22" s="93">
        <f>Month!C24+calculation_hide!D21</f>
        <v>25.270000000000003</v>
      </c>
      <c r="E22" s="93">
        <f>Month!D24+calculation_hide!E21</f>
        <v>37.069999999999993</v>
      </c>
      <c r="F22" s="93">
        <f>Month!E24+calculation_hide!F21</f>
        <v>45.3</v>
      </c>
      <c r="G22" s="93">
        <f>Month!F24+calculation_hide!G21</f>
        <v>0.9</v>
      </c>
      <c r="H22" s="93">
        <f>Month!G24+calculation_hide!H21</f>
        <v>11.11</v>
      </c>
      <c r="I22" s="94" t="str">
        <f>Month!H24</f>
        <v>[x]</v>
      </c>
      <c r="J22" s="94" t="str">
        <f>Month!I24</f>
        <v>[x]</v>
      </c>
      <c r="L22" s="93">
        <f>SUM(Month!J$19:J24)/6</f>
        <v>227.44500000000002</v>
      </c>
      <c r="M22" s="93">
        <f>SUM(Month!K$19:K24)/6</f>
        <v>49.026666666666664</v>
      </c>
      <c r="N22" s="93">
        <f>SUM(Month!L$19:L24)/6</f>
        <v>73.428333333333327</v>
      </c>
      <c r="O22" s="93">
        <f>SUM(Month!M$19:M24)/6</f>
        <v>81.391666666666666</v>
      </c>
      <c r="P22" s="93">
        <f>SUM(Month!N$19:N24)/6</f>
        <v>1.7699999999999998</v>
      </c>
      <c r="Q22" s="93">
        <f>SUM(Month!O$19:O24)/6</f>
        <v>21.828333333333333</v>
      </c>
      <c r="R22" s="94" t="str">
        <f>Month!P24</f>
        <v>[x]</v>
      </c>
      <c r="S22" s="94" t="str">
        <f>Month!Q24</f>
        <v>[x]</v>
      </c>
      <c r="T22" s="81"/>
      <c r="X22" s="77">
        <f t="shared" si="3"/>
        <v>327</v>
      </c>
      <c r="Y22" s="89" t="str">
        <f t="shared" si="1"/>
        <v>Month!A327</v>
      </c>
      <c r="Z22" s="89" t="str">
        <f t="shared" si="1"/>
        <v>Month!B327</v>
      </c>
      <c r="AA22" s="89" t="str">
        <f t="shared" si="1"/>
        <v>Month!C327</v>
      </c>
      <c r="AB22" s="89" t="str">
        <f t="shared" si="1"/>
        <v>Month!D327</v>
      </c>
      <c r="AC22" s="89" t="str">
        <f t="shared" si="1"/>
        <v>Month!E327</v>
      </c>
      <c r="AD22" s="89" t="str">
        <f t="shared" si="1"/>
        <v>Month!F327</v>
      </c>
      <c r="AE22" s="89" t="str">
        <f t="shared" si="1"/>
        <v>Month!G327</v>
      </c>
      <c r="AF22" s="89" t="str">
        <f t="shared" si="1"/>
        <v>Month!H327</v>
      </c>
      <c r="AG22" s="89" t="str">
        <f t="shared" si="1"/>
        <v>Month!I327</v>
      </c>
      <c r="AH22" s="89" t="str">
        <f t="shared" si="1"/>
        <v>Month!J327</v>
      </c>
      <c r="AI22" s="89" t="str">
        <f t="shared" si="1"/>
        <v>Month!K327</v>
      </c>
      <c r="AJ22" s="89" t="str">
        <f t="shared" si="1"/>
        <v>Month!L327</v>
      </c>
      <c r="AK22" s="89" t="str">
        <f t="shared" si="1"/>
        <v>Month!M327</v>
      </c>
      <c r="AL22" s="89" t="str">
        <f t="shared" si="1"/>
        <v>Month!N327</v>
      </c>
      <c r="AM22" s="89" t="str">
        <f t="shared" si="1"/>
        <v>Month!O327</v>
      </c>
      <c r="AN22" s="89" t="str">
        <f t="shared" si="2"/>
        <v>Month!P327</v>
      </c>
      <c r="AO22" s="89" t="str">
        <f t="shared" si="2"/>
        <v>Month!Q327</v>
      </c>
      <c r="AP22" s="12"/>
    </row>
    <row r="23" spans="1:43" ht="13.2" x14ac:dyDescent="0.25">
      <c r="A23" s="92">
        <v>1996</v>
      </c>
      <c r="B23" s="77" t="s">
        <v>93</v>
      </c>
      <c r="C23" s="93">
        <f>Month!B25+calculation_hide!C22</f>
        <v>134.27000000000001</v>
      </c>
      <c r="D23" s="93">
        <f>Month!C25+calculation_hide!D22</f>
        <v>28.520000000000003</v>
      </c>
      <c r="E23" s="93">
        <f>Month!D25+calculation_hide!E22</f>
        <v>42.849999999999994</v>
      </c>
      <c r="F23" s="93">
        <f>Month!E25+calculation_hide!F22</f>
        <v>49.349999999999994</v>
      </c>
      <c r="G23" s="93">
        <f>Month!F25+calculation_hide!G22</f>
        <v>1.05</v>
      </c>
      <c r="H23" s="93">
        <f>Month!G25+calculation_hide!H22</f>
        <v>12.5</v>
      </c>
      <c r="I23" s="94" t="str">
        <f>Month!H25</f>
        <v>[x]</v>
      </c>
      <c r="J23" s="94" t="str">
        <f>Month!I25</f>
        <v>[x]</v>
      </c>
      <c r="L23" s="93">
        <f>SUM(Month!J$19:J25)/7</f>
        <v>224.35285714285715</v>
      </c>
      <c r="M23" s="93">
        <f>SUM(Month!K$19:K25)/7</f>
        <v>48.541428571428568</v>
      </c>
      <c r="N23" s="93">
        <f>SUM(Month!L$19:L25)/7</f>
        <v>73.107142857142847</v>
      </c>
      <c r="O23" s="93">
        <f>SUM(Month!M$19:M25)/7</f>
        <v>79.511428571428581</v>
      </c>
      <c r="P23" s="93">
        <f>SUM(Month!N$19:N25)/7</f>
        <v>1.7699999999999998</v>
      </c>
      <c r="Q23" s="93">
        <f>SUM(Month!O$19:O25)/7</f>
        <v>21.422857142857143</v>
      </c>
      <c r="R23" s="94" t="str">
        <f>Month!P25</f>
        <v>[x]</v>
      </c>
      <c r="S23" s="94" t="str">
        <f>Month!Q25</f>
        <v>[x]</v>
      </c>
      <c r="T23" s="81"/>
      <c r="X23" s="77">
        <f t="shared" si="3"/>
        <v>328</v>
      </c>
      <c r="Y23" s="89" t="str">
        <f t="shared" si="1"/>
        <v>Month!A328</v>
      </c>
      <c r="Z23" s="89" t="str">
        <f t="shared" si="1"/>
        <v>Month!B328</v>
      </c>
      <c r="AA23" s="89" t="str">
        <f t="shared" si="1"/>
        <v>Month!C328</v>
      </c>
      <c r="AB23" s="89" t="str">
        <f t="shared" si="1"/>
        <v>Month!D328</v>
      </c>
      <c r="AC23" s="89" t="str">
        <f t="shared" si="1"/>
        <v>Month!E328</v>
      </c>
      <c r="AD23" s="89" t="str">
        <f t="shared" si="1"/>
        <v>Month!F328</v>
      </c>
      <c r="AE23" s="89" t="str">
        <f t="shared" si="1"/>
        <v>Month!G328</v>
      </c>
      <c r="AF23" s="89" t="str">
        <f t="shared" si="1"/>
        <v>Month!H328</v>
      </c>
      <c r="AG23" s="89" t="str">
        <f t="shared" si="1"/>
        <v>Month!I328</v>
      </c>
      <c r="AH23" s="89" t="str">
        <f t="shared" si="1"/>
        <v>Month!J328</v>
      </c>
      <c r="AI23" s="89" t="str">
        <f t="shared" si="1"/>
        <v>Month!K328</v>
      </c>
      <c r="AJ23" s="89" t="str">
        <f t="shared" si="1"/>
        <v>Month!L328</v>
      </c>
      <c r="AK23" s="89" t="str">
        <f t="shared" si="1"/>
        <v>Month!M328</v>
      </c>
      <c r="AL23" s="89" t="str">
        <f t="shared" si="1"/>
        <v>Month!N328</v>
      </c>
      <c r="AM23" s="89" t="str">
        <f t="shared" si="1"/>
        <v>Month!O328</v>
      </c>
      <c r="AN23" s="89" t="str">
        <f t="shared" si="2"/>
        <v>Month!P328</v>
      </c>
      <c r="AO23" s="89" t="str">
        <f t="shared" si="2"/>
        <v>Month!Q328</v>
      </c>
      <c r="AP23" s="12"/>
    </row>
    <row r="24" spans="1:43" ht="13.2" x14ac:dyDescent="0.25">
      <c r="A24" s="92">
        <v>1996</v>
      </c>
      <c r="B24" s="77" t="s">
        <v>94</v>
      </c>
      <c r="C24" s="93">
        <f>Month!B26+calculation_hide!C23</f>
        <v>148.67000000000002</v>
      </c>
      <c r="D24" s="93">
        <f>Month!C26+calculation_hide!D23</f>
        <v>31.35</v>
      </c>
      <c r="E24" s="93">
        <f>Month!D26+calculation_hide!E23</f>
        <v>48.969999999999992</v>
      </c>
      <c r="F24" s="93">
        <f>Month!E26+calculation_hide!F23</f>
        <v>53.23</v>
      </c>
      <c r="G24" s="93">
        <f>Month!F26+calculation_hide!G23</f>
        <v>1.2</v>
      </c>
      <c r="H24" s="93">
        <f>Month!G26+calculation_hide!H23</f>
        <v>13.92</v>
      </c>
      <c r="I24" s="94" t="str">
        <f>Month!H26</f>
        <v>[x]</v>
      </c>
      <c r="J24" s="94" t="str">
        <f>Month!I26</f>
        <v>[x]</v>
      </c>
      <c r="L24" s="93">
        <f>SUM(Month!J$19:J26)/8</f>
        <v>222.48</v>
      </c>
      <c r="M24" s="93">
        <f>SUM(Month!K$19:K26)/8</f>
        <v>48.173749999999998</v>
      </c>
      <c r="N24" s="93">
        <f>SUM(Month!L$19:L26)/8</f>
        <v>72.964999999999989</v>
      </c>
      <c r="O24" s="93">
        <f>SUM(Month!M$19:M26)/8</f>
        <v>78.356250000000003</v>
      </c>
      <c r="P24" s="93">
        <f>SUM(Month!N$19:N26)/8</f>
        <v>1.7699999999999998</v>
      </c>
      <c r="Q24" s="93">
        <f>SUM(Month!O$19:O26)/8</f>
        <v>21.215</v>
      </c>
      <c r="R24" s="94" t="str">
        <f>Month!P26</f>
        <v>[x]</v>
      </c>
      <c r="S24" s="94" t="str">
        <f>Month!Q26</f>
        <v>[x]</v>
      </c>
      <c r="T24" s="81"/>
      <c r="X24" s="77">
        <f t="shared" si="3"/>
        <v>329</v>
      </c>
      <c r="Y24" s="89" t="str">
        <f t="shared" si="1"/>
        <v>Month!A329</v>
      </c>
      <c r="Z24" s="89" t="str">
        <f t="shared" si="1"/>
        <v>Month!B329</v>
      </c>
      <c r="AA24" s="89" t="str">
        <f t="shared" si="1"/>
        <v>Month!C329</v>
      </c>
      <c r="AB24" s="89" t="str">
        <f t="shared" si="1"/>
        <v>Month!D329</v>
      </c>
      <c r="AC24" s="89" t="str">
        <f t="shared" si="1"/>
        <v>Month!E329</v>
      </c>
      <c r="AD24" s="89" t="str">
        <f t="shared" si="1"/>
        <v>Month!F329</v>
      </c>
      <c r="AE24" s="89" t="str">
        <f t="shared" si="1"/>
        <v>Month!G329</v>
      </c>
      <c r="AF24" s="89" t="str">
        <f t="shared" si="1"/>
        <v>Month!H329</v>
      </c>
      <c r="AG24" s="89" t="str">
        <f t="shared" si="1"/>
        <v>Month!I329</v>
      </c>
      <c r="AH24" s="89" t="str">
        <f t="shared" si="1"/>
        <v>Month!J329</v>
      </c>
      <c r="AI24" s="89" t="str">
        <f t="shared" si="1"/>
        <v>Month!K329</v>
      </c>
      <c r="AJ24" s="89" t="str">
        <f t="shared" si="1"/>
        <v>Month!L329</v>
      </c>
      <c r="AK24" s="89" t="str">
        <f t="shared" si="1"/>
        <v>Month!M329</v>
      </c>
      <c r="AL24" s="89" t="str">
        <f t="shared" si="1"/>
        <v>Month!N329</v>
      </c>
      <c r="AM24" s="89" t="str">
        <f t="shared" si="1"/>
        <v>Month!O329</v>
      </c>
      <c r="AN24" s="89" t="str">
        <f t="shared" si="2"/>
        <v>Month!P329</v>
      </c>
      <c r="AO24" s="89" t="str">
        <f t="shared" si="2"/>
        <v>Month!Q329</v>
      </c>
      <c r="AP24" s="12"/>
    </row>
    <row r="25" spans="1:43" ht="13.2" x14ac:dyDescent="0.25">
      <c r="A25" s="92">
        <v>1996</v>
      </c>
      <c r="B25" s="77" t="s">
        <v>95</v>
      </c>
      <c r="C25" s="93">
        <f>Month!B27+calculation_hide!C24</f>
        <v>165.14000000000001</v>
      </c>
      <c r="D25" s="93">
        <f>Month!C27+calculation_hide!D24</f>
        <v>34.510000000000005</v>
      </c>
      <c r="E25" s="93">
        <f>Month!D27+calculation_hide!E24</f>
        <v>55.269999999999989</v>
      </c>
      <c r="F25" s="93">
        <f>Month!E27+calculation_hide!F24</f>
        <v>57.989999999999995</v>
      </c>
      <c r="G25" s="93">
        <f>Month!F27+calculation_hide!G24</f>
        <v>1.3499999999999999</v>
      </c>
      <c r="H25" s="93">
        <f>Month!G27+calculation_hide!H24</f>
        <v>16.02</v>
      </c>
      <c r="I25" s="94" t="str">
        <f>Month!H27</f>
        <v>[x]</v>
      </c>
      <c r="J25" s="94" t="str">
        <f>Month!I27</f>
        <v>[x]</v>
      </c>
      <c r="L25" s="93">
        <f>SUM(Month!J$19:J27)/9</f>
        <v>221.71555555555557</v>
      </c>
      <c r="M25" s="93">
        <f>SUM(Month!K$19:K27)/9</f>
        <v>46.989999999999995</v>
      </c>
      <c r="N25" s="93">
        <f>SUM(Month!L$19:L27)/9</f>
        <v>73.293333333333322</v>
      </c>
      <c r="O25" s="93">
        <f>SUM(Month!M$19:M27)/9</f>
        <v>78.153333333333336</v>
      </c>
      <c r="P25" s="93">
        <f>SUM(Month!N$19:N27)/9</f>
        <v>1.7699999999999998</v>
      </c>
      <c r="Q25" s="93">
        <f>SUM(Month!O$19:O27)/9</f>
        <v>21.508888888888887</v>
      </c>
      <c r="R25" s="94" t="str">
        <f>Month!P27</f>
        <v>[x]</v>
      </c>
      <c r="S25" s="94" t="str">
        <f>Month!Q27</f>
        <v>[x]</v>
      </c>
      <c r="T25" s="81"/>
      <c r="X25" s="77">
        <f t="shared" si="3"/>
        <v>330</v>
      </c>
      <c r="Y25" s="89" t="str">
        <f t="shared" si="1"/>
        <v>Month!A330</v>
      </c>
      <c r="Z25" s="89" t="str">
        <f t="shared" si="1"/>
        <v>Month!B330</v>
      </c>
      <c r="AA25" s="89" t="str">
        <f t="shared" si="1"/>
        <v>Month!C330</v>
      </c>
      <c r="AB25" s="89" t="str">
        <f t="shared" si="1"/>
        <v>Month!D330</v>
      </c>
      <c r="AC25" s="89" t="str">
        <f t="shared" si="1"/>
        <v>Month!E330</v>
      </c>
      <c r="AD25" s="89" t="str">
        <f t="shared" si="1"/>
        <v>Month!F330</v>
      </c>
      <c r="AE25" s="89" t="str">
        <f t="shared" si="1"/>
        <v>Month!G330</v>
      </c>
      <c r="AF25" s="89" t="str">
        <f t="shared" si="1"/>
        <v>Month!H330</v>
      </c>
      <c r="AG25" s="89" t="str">
        <f t="shared" si="1"/>
        <v>Month!I330</v>
      </c>
      <c r="AH25" s="89" t="str">
        <f t="shared" si="1"/>
        <v>Month!J330</v>
      </c>
      <c r="AI25" s="89" t="str">
        <f t="shared" si="1"/>
        <v>Month!K330</v>
      </c>
      <c r="AJ25" s="89" t="str">
        <f t="shared" si="1"/>
        <v>Month!L330</v>
      </c>
      <c r="AK25" s="89" t="str">
        <f t="shared" si="1"/>
        <v>Month!M330</v>
      </c>
      <c r="AL25" s="89" t="str">
        <f t="shared" si="1"/>
        <v>Month!N330</v>
      </c>
      <c r="AM25" s="89" t="str">
        <f t="shared" si="1"/>
        <v>Month!O330</v>
      </c>
      <c r="AN25" s="89" t="str">
        <f t="shared" si="2"/>
        <v>Month!P330</v>
      </c>
      <c r="AO25" s="89" t="str">
        <f t="shared" si="2"/>
        <v>Month!Q330</v>
      </c>
      <c r="AP25" s="12"/>
    </row>
    <row r="26" spans="1:43" ht="13.2" x14ac:dyDescent="0.25">
      <c r="A26" s="92">
        <v>1996</v>
      </c>
      <c r="B26" s="77" t="s">
        <v>96</v>
      </c>
      <c r="C26" s="93">
        <f>Month!B28+calculation_hide!C25</f>
        <v>183.98000000000002</v>
      </c>
      <c r="D26" s="93">
        <f>Month!C28+calculation_hide!D25</f>
        <v>37.690000000000005</v>
      </c>
      <c r="E26" s="93">
        <f>Month!D28+calculation_hide!E25</f>
        <v>62.649999999999991</v>
      </c>
      <c r="F26" s="93">
        <f>Month!E28+calculation_hide!F25</f>
        <v>64.349999999999994</v>
      </c>
      <c r="G26" s="93">
        <f>Month!F28+calculation_hide!G25</f>
        <v>1.4999999999999998</v>
      </c>
      <c r="H26" s="93">
        <f>Month!G28+calculation_hide!H25</f>
        <v>17.79</v>
      </c>
      <c r="I26" s="94" t="str">
        <f>Month!H28</f>
        <v>[x]</v>
      </c>
      <c r="J26" s="94" t="str">
        <f>Month!I28</f>
        <v>[x]</v>
      </c>
      <c r="L26" s="93">
        <f>SUM(Month!J$19:J28)/10</f>
        <v>223.93299999999999</v>
      </c>
      <c r="M26" s="93">
        <f>SUM(Month!K$19:K28)/10</f>
        <v>46.503</v>
      </c>
      <c r="N26" s="93">
        <f>SUM(Month!L$19:L28)/10</f>
        <v>75.184999999999988</v>
      </c>
      <c r="O26" s="93">
        <f>SUM(Month!M$19:M28)/10</f>
        <v>78.744</v>
      </c>
      <c r="P26" s="93">
        <f>SUM(Month!N$19:N28)/10</f>
        <v>1.77</v>
      </c>
      <c r="Q26" s="93">
        <f>SUM(Month!O$19:O28)/10</f>
        <v>21.730999999999998</v>
      </c>
      <c r="R26" s="94" t="str">
        <f>Month!P28</f>
        <v>[x]</v>
      </c>
      <c r="S26" s="94" t="str">
        <f>Month!Q28</f>
        <v>[x]</v>
      </c>
      <c r="T26" s="81"/>
      <c r="AJ26" s="12"/>
      <c r="AK26" s="12"/>
      <c r="AL26" s="12"/>
      <c r="AM26" s="12"/>
      <c r="AN26" s="12"/>
      <c r="AO26" s="12"/>
      <c r="AP26" s="12"/>
    </row>
    <row r="27" spans="1:43" ht="13.2" x14ac:dyDescent="0.25">
      <c r="A27" s="92">
        <v>1996</v>
      </c>
      <c r="B27" s="77" t="s">
        <v>97</v>
      </c>
      <c r="C27" s="93">
        <f>Month!B29+calculation_hide!C26</f>
        <v>205.36</v>
      </c>
      <c r="D27" s="93">
        <f>Month!C29+calculation_hide!D26</f>
        <v>41.440000000000005</v>
      </c>
      <c r="E27" s="93">
        <f>Month!D29+calculation_hide!E26</f>
        <v>69.589999999999989</v>
      </c>
      <c r="F27" s="93">
        <f>Month!E29+calculation_hide!F26</f>
        <v>72.959999999999994</v>
      </c>
      <c r="G27" s="93">
        <f>Month!F29+calculation_hide!G26</f>
        <v>1.6499999999999997</v>
      </c>
      <c r="H27" s="93">
        <f>Month!G29+calculation_hide!H26</f>
        <v>19.72</v>
      </c>
      <c r="I27" s="94" t="str">
        <f>Month!H29</f>
        <v>[x]</v>
      </c>
      <c r="J27" s="94" t="str">
        <f>Month!I29</f>
        <v>[x]</v>
      </c>
      <c r="L27" s="93">
        <f>SUM(Month!J$19:J29)/11</f>
        <v>224.63363636363636</v>
      </c>
      <c r="M27" s="93">
        <f>SUM(Month!K$19:K29)/11</f>
        <v>46.105454545454542</v>
      </c>
      <c r="N27" s="93">
        <f>SUM(Month!L$19:L29)/11</f>
        <v>75.566363636363633</v>
      </c>
      <c r="O27" s="93">
        <f>SUM(Month!M$19:M29)/11</f>
        <v>79.308181818181822</v>
      </c>
      <c r="P27" s="93">
        <f>SUM(Month!N$19:N29)/11</f>
        <v>1.7699999999999998</v>
      </c>
      <c r="Q27" s="93">
        <f>SUM(Month!O$19:O29)/11</f>
        <v>21.883636363636359</v>
      </c>
      <c r="R27" s="94" t="str">
        <f>Month!P29</f>
        <v>[x]</v>
      </c>
      <c r="S27" s="94" t="str">
        <f>Month!Q29</f>
        <v>[x]</v>
      </c>
      <c r="T27" s="81"/>
      <c r="X27" s="77" t="s">
        <v>116</v>
      </c>
      <c r="AJ27" s="12"/>
      <c r="AK27" s="12"/>
      <c r="AL27" s="12"/>
      <c r="AM27" s="12"/>
      <c r="AN27" s="12"/>
      <c r="AO27" s="12"/>
      <c r="AP27" s="12"/>
    </row>
    <row r="28" spans="1:43" ht="13.2" x14ac:dyDescent="0.25">
      <c r="A28" s="95">
        <v>1996</v>
      </c>
      <c r="B28" s="96" t="s">
        <v>98</v>
      </c>
      <c r="C28" s="97">
        <f>Month!B30+calculation_hide!C27</f>
        <v>229.06</v>
      </c>
      <c r="D28" s="97">
        <f>Month!C30+calculation_hide!D27</f>
        <v>45.890000000000008</v>
      </c>
      <c r="E28" s="97">
        <f>Month!D30+calculation_hide!E27</f>
        <v>76.009999999999991</v>
      </c>
      <c r="F28" s="97">
        <f>Month!E30+calculation_hide!F27</f>
        <v>83.179999999999993</v>
      </c>
      <c r="G28" s="97">
        <f>Month!F30+calculation_hide!G27</f>
        <v>1.7999999999999996</v>
      </c>
      <c r="H28" s="97">
        <f>Month!G30+calculation_hide!H27</f>
        <v>22.18</v>
      </c>
      <c r="I28" s="98" t="str">
        <f>Month!H30</f>
        <v>[x]</v>
      </c>
      <c r="J28" s="98" t="str">
        <f>Month!I30</f>
        <v>[x]</v>
      </c>
      <c r="K28" s="96"/>
      <c r="L28" s="97">
        <f>SUM(Month!J$19:J30)/12</f>
        <v>225.02999999999997</v>
      </c>
      <c r="M28" s="97">
        <f>SUM(Month!K$19:K30)/12</f>
        <v>45.502499999999998</v>
      </c>
      <c r="N28" s="97">
        <f>SUM(Month!L$19:L30)/12</f>
        <v>75.463333333333324</v>
      </c>
      <c r="O28" s="97">
        <f>SUM(Month!M$19:M30)/12</f>
        <v>80.191666666666677</v>
      </c>
      <c r="P28" s="97">
        <f>SUM(Month!N$19:N30)/12</f>
        <v>1.7699999999999998</v>
      </c>
      <c r="Q28" s="97">
        <f>SUM(Month!O$19:O30)/12</f>
        <v>22.102499999999996</v>
      </c>
      <c r="R28" s="98" t="str">
        <f>Month!P30</f>
        <v>[x]</v>
      </c>
      <c r="S28" s="98" t="str">
        <f>Month!Q30</f>
        <v>[x]</v>
      </c>
      <c r="T28" s="81"/>
      <c r="Y28" s="77" t="s">
        <v>117</v>
      </c>
      <c r="Z28" s="77" t="s">
        <v>118</v>
      </c>
      <c r="AA28" s="77" t="s">
        <v>119</v>
      </c>
      <c r="AB28" s="77" t="s">
        <v>120</v>
      </c>
      <c r="AC28" s="77" t="s">
        <v>121</v>
      </c>
      <c r="AD28" s="77" t="s">
        <v>122</v>
      </c>
      <c r="AE28" s="77" t="s">
        <v>123</v>
      </c>
      <c r="AF28" s="77" t="s">
        <v>106</v>
      </c>
      <c r="AG28" s="77" t="s">
        <v>124</v>
      </c>
      <c r="AH28" s="77" t="s">
        <v>125</v>
      </c>
      <c r="AI28" s="77" t="s">
        <v>126</v>
      </c>
      <c r="AJ28" s="77" t="s">
        <v>127</v>
      </c>
      <c r="AK28" s="12" t="s">
        <v>128</v>
      </c>
      <c r="AL28" s="12" t="s">
        <v>129</v>
      </c>
      <c r="AM28" s="12" t="s">
        <v>130</v>
      </c>
      <c r="AN28" s="12" t="s">
        <v>131</v>
      </c>
      <c r="AO28" s="12" t="s">
        <v>132</v>
      </c>
      <c r="AP28" s="12"/>
      <c r="AQ28" s="12"/>
    </row>
    <row r="29" spans="1:43" ht="13.2" x14ac:dyDescent="0.25">
      <c r="A29" s="92">
        <v>1997</v>
      </c>
      <c r="B29" s="77" t="s">
        <v>87</v>
      </c>
      <c r="C29" s="93">
        <f>Month!B31</f>
        <v>23.98</v>
      </c>
      <c r="D29" s="93">
        <f>Month!C31</f>
        <v>4.8099999999999996</v>
      </c>
      <c r="E29" s="93">
        <f>Month!D31</f>
        <v>6.4</v>
      </c>
      <c r="F29" s="93">
        <f>Month!E31</f>
        <v>10.66</v>
      </c>
      <c r="G29" s="93">
        <f>Month!F31</f>
        <v>0.16</v>
      </c>
      <c r="H29" s="93">
        <f>Month!G31</f>
        <v>1.84</v>
      </c>
      <c r="I29" s="94" t="str">
        <f>Month!H31</f>
        <v>[x]</v>
      </c>
      <c r="J29" s="93">
        <f>Month!I31</f>
        <v>0.11</v>
      </c>
      <c r="L29" s="93">
        <f>Month!J31</f>
        <v>241.37000000000003</v>
      </c>
      <c r="M29" s="93">
        <f>Month!K31</f>
        <v>52.78</v>
      </c>
      <c r="N29" s="93">
        <f>Month!L31</f>
        <v>73.47</v>
      </c>
      <c r="O29" s="93">
        <f>Month!M31</f>
        <v>89.98</v>
      </c>
      <c r="P29" s="93">
        <f>Month!N31</f>
        <v>1.91</v>
      </c>
      <c r="Q29" s="93">
        <f>Month!O31</f>
        <v>21.9</v>
      </c>
      <c r="R29" s="94" t="str">
        <f>Month!P31</f>
        <v>[x]</v>
      </c>
      <c r="S29" s="93">
        <f>Month!Q31</f>
        <v>1.33</v>
      </c>
      <c r="T29" s="81"/>
      <c r="X29" s="77">
        <f>X11</f>
        <v>316</v>
      </c>
      <c r="Y29" s="89" t="str">
        <f t="shared" ref="Y29:AN30" si="4">$X$27&amp;Y$28&amp;$X29</f>
        <v>calculation_hide!b316</v>
      </c>
      <c r="Z29" s="89" t="str">
        <f t="shared" si="4"/>
        <v>calculation_hide!c316</v>
      </c>
      <c r="AA29" s="89" t="str">
        <f t="shared" si="4"/>
        <v>calculation_hide!d316</v>
      </c>
      <c r="AB29" s="89" t="str">
        <f t="shared" si="4"/>
        <v>calculation_hide!e316</v>
      </c>
      <c r="AC29" s="89" t="str">
        <f t="shared" si="4"/>
        <v>calculation_hide!f316</v>
      </c>
      <c r="AD29" s="89" t="str">
        <f t="shared" si="4"/>
        <v>calculation_hide!g316</v>
      </c>
      <c r="AE29" s="89" t="str">
        <f t="shared" si="4"/>
        <v>calculation_hide!h316</v>
      </c>
      <c r="AF29" s="89" t="str">
        <f t="shared" si="4"/>
        <v>calculation_hide!I316</v>
      </c>
      <c r="AG29" s="89" t="str">
        <f t="shared" si="4"/>
        <v>calculation_hide!j316</v>
      </c>
      <c r="AH29" s="89" t="str">
        <f t="shared" si="4"/>
        <v>calculation_hide!l316</v>
      </c>
      <c r="AI29" s="89" t="str">
        <f t="shared" si="4"/>
        <v>calculation_hide!m316</v>
      </c>
      <c r="AJ29" s="89" t="str">
        <f t="shared" si="4"/>
        <v>calculation_hide!n316</v>
      </c>
      <c r="AK29" s="89" t="str">
        <f t="shared" si="4"/>
        <v>calculation_hide!o316</v>
      </c>
      <c r="AL29" s="89" t="str">
        <f t="shared" si="4"/>
        <v>calculation_hide!p316</v>
      </c>
      <c r="AM29" s="89" t="str">
        <f t="shared" si="4"/>
        <v>calculation_hide!q316</v>
      </c>
      <c r="AN29" s="89" t="str">
        <f t="shared" si="4"/>
        <v>calculation_hide!r316</v>
      </c>
      <c r="AO29" s="89" t="str">
        <f>$X$27&amp;AO$28&amp;$X29</f>
        <v>calculation_hide!s316</v>
      </c>
      <c r="AP29" s="12"/>
      <c r="AQ29" s="12"/>
    </row>
    <row r="30" spans="1:43" ht="13.2" x14ac:dyDescent="0.25">
      <c r="A30" s="92">
        <v>1997</v>
      </c>
      <c r="B30" s="77" t="s">
        <v>88</v>
      </c>
      <c r="C30" s="93">
        <f>Month!B32+calculation_hide!C29</f>
        <v>43.97</v>
      </c>
      <c r="D30" s="93">
        <f>Month!C32+calculation_hide!D29</f>
        <v>8.1199999999999992</v>
      </c>
      <c r="E30" s="93">
        <f>Month!D32+calculation_hide!E29</f>
        <v>12.16</v>
      </c>
      <c r="F30" s="93">
        <f>Month!E32+calculation_hide!F29</f>
        <v>19.39</v>
      </c>
      <c r="G30" s="93">
        <f>Month!F32+calculation_hide!G29</f>
        <v>0.32</v>
      </c>
      <c r="H30" s="93">
        <f>Month!G32+calculation_hide!H29</f>
        <v>3.76</v>
      </c>
      <c r="I30" s="94" t="str">
        <f>Month!H32</f>
        <v>[x]</v>
      </c>
      <c r="J30" s="93">
        <f>Month!I32+calculation_hide!J29</f>
        <v>0.22</v>
      </c>
      <c r="L30" s="93">
        <f>SUM(Month!J$31:J32)/2</f>
        <v>239.17000000000002</v>
      </c>
      <c r="M30" s="93">
        <f>SUM(Month!K$31:K32)/2</f>
        <v>45.825000000000003</v>
      </c>
      <c r="N30" s="93">
        <f>SUM(Month!L$31:L32)/2</f>
        <v>73.789999999999992</v>
      </c>
      <c r="O30" s="93">
        <f>SUM(Month!M$31:M32)/2</f>
        <v>93.53</v>
      </c>
      <c r="P30" s="93">
        <f>SUM(Month!N$31:N32)/2</f>
        <v>1.91</v>
      </c>
      <c r="Q30" s="93">
        <f>SUM(Month!O$31:O32)/2</f>
        <v>22.765000000000001</v>
      </c>
      <c r="R30" s="94" t="str">
        <f>Month!P32</f>
        <v>[x]</v>
      </c>
      <c r="S30" s="93">
        <f>SUM(Month!Q$31:Q32)/2</f>
        <v>1.35</v>
      </c>
      <c r="T30" s="81"/>
      <c r="X30" s="77">
        <f>X29+12</f>
        <v>328</v>
      </c>
      <c r="Y30" s="89" t="str">
        <f t="shared" si="4"/>
        <v>calculation_hide!b328</v>
      </c>
      <c r="Z30" s="89" t="str">
        <f t="shared" si="4"/>
        <v>calculation_hide!c328</v>
      </c>
      <c r="AA30" s="89" t="str">
        <f t="shared" si="4"/>
        <v>calculation_hide!d328</v>
      </c>
      <c r="AB30" s="89" t="str">
        <f t="shared" si="4"/>
        <v>calculation_hide!e328</v>
      </c>
      <c r="AC30" s="89" t="str">
        <f t="shared" si="4"/>
        <v>calculation_hide!f328</v>
      </c>
      <c r="AD30" s="89" t="str">
        <f t="shared" si="4"/>
        <v>calculation_hide!g328</v>
      </c>
      <c r="AE30" s="89" t="str">
        <f t="shared" si="4"/>
        <v>calculation_hide!h328</v>
      </c>
      <c r="AF30" s="89" t="str">
        <f t="shared" si="4"/>
        <v>calculation_hide!I328</v>
      </c>
      <c r="AG30" s="89" t="str">
        <f t="shared" si="4"/>
        <v>calculation_hide!j328</v>
      </c>
      <c r="AH30" s="89" t="str">
        <f t="shared" si="4"/>
        <v>calculation_hide!l328</v>
      </c>
      <c r="AI30" s="89" t="str">
        <f t="shared" si="4"/>
        <v>calculation_hide!m328</v>
      </c>
      <c r="AJ30" s="89" t="str">
        <f t="shared" si="4"/>
        <v>calculation_hide!n328</v>
      </c>
      <c r="AK30" s="89" t="str">
        <f t="shared" si="4"/>
        <v>calculation_hide!o328</v>
      </c>
      <c r="AL30" s="89" t="str">
        <f t="shared" si="4"/>
        <v>calculation_hide!p328</v>
      </c>
      <c r="AM30" s="89" t="str">
        <f t="shared" si="4"/>
        <v>calculation_hide!q328</v>
      </c>
      <c r="AN30" s="89" t="str">
        <f>$X$27&amp;AN$28&amp;$X30</f>
        <v>calculation_hide!r328</v>
      </c>
      <c r="AO30" s="89" t="str">
        <f>$X$27&amp;AO$28&amp;$X30</f>
        <v>calculation_hide!s328</v>
      </c>
      <c r="AP30" s="12"/>
      <c r="AQ30" s="12"/>
    </row>
    <row r="31" spans="1:43" ht="13.2" x14ac:dyDescent="0.25">
      <c r="A31" s="92">
        <v>1997</v>
      </c>
      <c r="B31" s="77" t="s">
        <v>89</v>
      </c>
      <c r="C31" s="93">
        <f>Month!B33+calculation_hide!C30</f>
        <v>64.599999999999994</v>
      </c>
      <c r="D31" s="93">
        <f>Month!C33+calculation_hide!D30</f>
        <v>11.95</v>
      </c>
      <c r="E31" s="93">
        <f>Month!D33+calculation_hide!E30</f>
        <v>18.47</v>
      </c>
      <c r="F31" s="93">
        <f>Month!E33+calculation_hide!F30</f>
        <v>27.44</v>
      </c>
      <c r="G31" s="93">
        <f>Month!F33+calculation_hide!G30</f>
        <v>0.48</v>
      </c>
      <c r="H31" s="93">
        <f>Month!G33+calculation_hide!H30</f>
        <v>5.9</v>
      </c>
      <c r="I31" s="94" t="str">
        <f>Month!H33</f>
        <v>[x]</v>
      </c>
      <c r="J31" s="93">
        <f>Month!I33+calculation_hide!J30</f>
        <v>0.36</v>
      </c>
      <c r="L31" s="93">
        <f>SUM(Month!J$31:J33)/3</f>
        <v>236.43666666666664</v>
      </c>
      <c r="M31" s="93">
        <f>SUM(Month!K$31:K33)/3</f>
        <v>44.006666666666668</v>
      </c>
      <c r="N31" s="93">
        <f>SUM(Month!L$31:L33)/3</f>
        <v>73.61</v>
      </c>
      <c r="O31" s="93">
        <f>SUM(Month!M$31:M33)/3</f>
        <v>92.719999999999985</v>
      </c>
      <c r="P31" s="93">
        <f>SUM(Month!N$31:N33)/3</f>
        <v>1.91</v>
      </c>
      <c r="Q31" s="93">
        <f>SUM(Month!O$31:O33)/3</f>
        <v>22.723333333333333</v>
      </c>
      <c r="R31" s="94" t="str">
        <f>Month!P33</f>
        <v>[x]</v>
      </c>
      <c r="S31" s="93">
        <f>SUM(Month!Q$31:Q33)/3</f>
        <v>1.4666666666666668</v>
      </c>
      <c r="T31" s="81"/>
      <c r="AJ31" s="12"/>
      <c r="AK31" s="12"/>
      <c r="AL31" s="12"/>
      <c r="AM31" s="12"/>
      <c r="AN31" s="12"/>
      <c r="AO31" s="12"/>
      <c r="AP31" s="12"/>
    </row>
    <row r="32" spans="1:43" ht="13.2" x14ac:dyDescent="0.25">
      <c r="A32" s="92">
        <v>1997</v>
      </c>
      <c r="B32" s="77" t="s">
        <v>90</v>
      </c>
      <c r="C32" s="93">
        <f>Month!B34+calculation_hide!C31</f>
        <v>83.169999999999987</v>
      </c>
      <c r="D32" s="93">
        <f>Month!C34+calculation_hide!D31</f>
        <v>15.34</v>
      </c>
      <c r="E32" s="93">
        <f>Month!D34+calculation_hide!E31</f>
        <v>24.619999999999997</v>
      </c>
      <c r="F32" s="93">
        <f>Month!E34+calculation_hide!F31</f>
        <v>34.43</v>
      </c>
      <c r="G32" s="93">
        <f>Month!F34+calculation_hide!G31</f>
        <v>0.64</v>
      </c>
      <c r="H32" s="93">
        <f>Month!G34+calculation_hide!H31</f>
        <v>7.67</v>
      </c>
      <c r="I32" s="94" t="str">
        <f>Month!H34</f>
        <v>[x]</v>
      </c>
      <c r="J32" s="93">
        <f>Month!I34+calculation_hide!J31</f>
        <v>0.47</v>
      </c>
      <c r="L32" s="93">
        <f>SUM(Month!J$31:J34)/4</f>
        <v>236.10749999999999</v>
      </c>
      <c r="M32" s="93">
        <f>SUM(Month!K$31:K34)/4</f>
        <v>43.482500000000002</v>
      </c>
      <c r="N32" s="93">
        <f>SUM(Month!L$31:L34)/4</f>
        <v>74.94</v>
      </c>
      <c r="O32" s="93">
        <f>SUM(Month!M$31:M34)/4</f>
        <v>91.622499999999988</v>
      </c>
      <c r="P32" s="93">
        <f>SUM(Month!N$31:N34)/4</f>
        <v>1.91</v>
      </c>
      <c r="Q32" s="93">
        <f>SUM(Month!O$31:O34)/4</f>
        <v>22.712499999999999</v>
      </c>
      <c r="R32" s="94" t="str">
        <f>Month!P34</f>
        <v>[x]</v>
      </c>
      <c r="S32" s="93">
        <f>SUM(Month!Q$31:Q34)/4</f>
        <v>1.4400000000000002</v>
      </c>
      <c r="T32" s="81"/>
      <c r="X32" s="77" t="s">
        <v>133</v>
      </c>
      <c r="AJ32" s="12"/>
      <c r="AK32" s="12"/>
      <c r="AL32" s="12"/>
      <c r="AM32" s="12"/>
      <c r="AN32" s="12"/>
      <c r="AO32" s="12"/>
      <c r="AP32" s="12"/>
    </row>
    <row r="33" spans="1:42" ht="13.2" x14ac:dyDescent="0.25">
      <c r="A33" s="92">
        <v>1997</v>
      </c>
      <c r="B33" s="77" t="s">
        <v>91</v>
      </c>
      <c r="C33" s="93">
        <f>Month!B35+calculation_hide!C32</f>
        <v>99.36999999999999</v>
      </c>
      <c r="D33" s="93">
        <f>Month!C35+calculation_hide!D32</f>
        <v>17.5</v>
      </c>
      <c r="E33" s="93">
        <f>Month!D35+calculation_hide!E32</f>
        <v>30.65</v>
      </c>
      <c r="F33" s="93">
        <f>Month!E35+calculation_hide!F32</f>
        <v>40.32</v>
      </c>
      <c r="G33" s="93">
        <f>Month!F35+calculation_hide!G32</f>
        <v>0.8</v>
      </c>
      <c r="H33" s="93">
        <f>Month!G35+calculation_hide!H32</f>
        <v>9.52</v>
      </c>
      <c r="I33" s="94" t="str">
        <f>Month!H35</f>
        <v>[x]</v>
      </c>
      <c r="J33" s="93">
        <f>Month!I35+calculation_hide!J32</f>
        <v>0.57999999999999996</v>
      </c>
      <c r="L33" s="93">
        <f>SUM(Month!J$31:J35)/5</f>
        <v>232.00200000000001</v>
      </c>
      <c r="M33" s="93">
        <f>SUM(Month!K$31:K35)/5</f>
        <v>40.9</v>
      </c>
      <c r="N33" s="93">
        <f>SUM(Month!L$31:L35)/5</f>
        <v>74.467999999999989</v>
      </c>
      <c r="O33" s="93">
        <f>SUM(Month!M$31:M35)/5</f>
        <v>90.506</v>
      </c>
      <c r="P33" s="93">
        <f>SUM(Month!N$31:N35)/5</f>
        <v>1.9099999999999997</v>
      </c>
      <c r="Q33" s="93">
        <f>SUM(Month!O$31:O35)/5</f>
        <v>22.802</v>
      </c>
      <c r="R33" s="94" t="str">
        <f>Month!P35</f>
        <v>[x]</v>
      </c>
      <c r="S33" s="93">
        <f>SUM(Month!Q$31:Q35)/5</f>
        <v>1.4160000000000001</v>
      </c>
      <c r="T33" s="81"/>
      <c r="Y33" s="77" t="s">
        <v>134</v>
      </c>
      <c r="Z33" s="77" t="s">
        <v>117</v>
      </c>
      <c r="AA33" s="77" t="s">
        <v>118</v>
      </c>
      <c r="AB33" s="77" t="s">
        <v>119</v>
      </c>
      <c r="AC33" s="77" t="s">
        <v>120</v>
      </c>
      <c r="AD33" s="77" t="s">
        <v>121</v>
      </c>
      <c r="AE33" s="77" t="s">
        <v>122</v>
      </c>
      <c r="AF33" s="77" t="s">
        <v>123</v>
      </c>
      <c r="AG33" s="77" t="s">
        <v>135</v>
      </c>
      <c r="AH33" s="77" t="s">
        <v>124</v>
      </c>
      <c r="AI33" s="77" t="s">
        <v>610</v>
      </c>
      <c r="AJ33" s="12" t="s">
        <v>125</v>
      </c>
      <c r="AK33" s="12" t="s">
        <v>126</v>
      </c>
      <c r="AL33" s="12" t="s">
        <v>127</v>
      </c>
      <c r="AM33" s="12" t="s">
        <v>128</v>
      </c>
      <c r="AN33" s="12" t="s">
        <v>129</v>
      </c>
      <c r="AO33" s="12" t="s">
        <v>130</v>
      </c>
      <c r="AP33" s="12"/>
    </row>
    <row r="34" spans="1:42" ht="13.2" x14ac:dyDescent="0.25">
      <c r="A34" s="92">
        <v>1997</v>
      </c>
      <c r="B34" s="77" t="s">
        <v>92</v>
      </c>
      <c r="C34" s="93">
        <f>Month!B36+calculation_hide!C33</f>
        <v>115.97999999999999</v>
      </c>
      <c r="D34" s="93">
        <f>Month!C36+calculation_hide!D33</f>
        <v>20.64</v>
      </c>
      <c r="E34" s="93">
        <f>Month!D36+calculation_hide!E33</f>
        <v>36.83</v>
      </c>
      <c r="F34" s="93">
        <f>Month!E36+calculation_hide!F33</f>
        <v>45.21</v>
      </c>
      <c r="G34" s="93">
        <f>Month!F36+calculation_hide!G33</f>
        <v>0.96000000000000008</v>
      </c>
      <c r="H34" s="93">
        <f>Month!G36+calculation_hide!H33</f>
        <v>11.629999999999999</v>
      </c>
      <c r="I34" s="94" t="str">
        <f>Month!H36</f>
        <v>[x]</v>
      </c>
      <c r="J34" s="93">
        <f>Month!I36+calculation_hide!J33</f>
        <v>0.71</v>
      </c>
      <c r="L34" s="93">
        <f>SUM(Month!J$31:J36)/6</f>
        <v>230.24</v>
      </c>
      <c r="M34" s="93">
        <f>SUM(Month!K$31:K36)/6</f>
        <v>41.155000000000001</v>
      </c>
      <c r="N34" s="93">
        <f>SUM(Month!L$31:L36)/6</f>
        <v>74.594999999999999</v>
      </c>
      <c r="O34" s="93">
        <f>SUM(Month!M$31:M36)/6</f>
        <v>88.304999999999993</v>
      </c>
      <c r="P34" s="93">
        <f>SUM(Month!N$31:N36)/6</f>
        <v>1.91</v>
      </c>
      <c r="Q34" s="93">
        <f>SUM(Month!O$31:O36)/6</f>
        <v>22.843333333333334</v>
      </c>
      <c r="R34" s="94" t="str">
        <f>Month!P36</f>
        <v>[x]</v>
      </c>
      <c r="S34" s="93">
        <f>SUM(Month!Q$31:Q36)/6</f>
        <v>1.4316666666666669</v>
      </c>
      <c r="T34" s="81"/>
      <c r="X34" s="88">
        <v>110</v>
      </c>
      <c r="Y34" s="89" t="str">
        <f t="shared" ref="Y34:AN38" si="5">$X$32&amp;Y$33&amp;$X34</f>
        <v>Quarter!a110</v>
      </c>
      <c r="Z34" s="89" t="str">
        <f t="shared" si="5"/>
        <v>Quarter!b110</v>
      </c>
      <c r="AA34" s="89" t="str">
        <f t="shared" si="5"/>
        <v>Quarter!c110</v>
      </c>
      <c r="AB34" s="89" t="str">
        <f t="shared" si="5"/>
        <v>Quarter!d110</v>
      </c>
      <c r="AC34" s="89" t="str">
        <f t="shared" si="5"/>
        <v>Quarter!e110</v>
      </c>
      <c r="AD34" s="89" t="str">
        <f t="shared" si="5"/>
        <v>Quarter!f110</v>
      </c>
      <c r="AE34" s="89" t="str">
        <f t="shared" si="5"/>
        <v>Quarter!g110</v>
      </c>
      <c r="AF34" s="89" t="str">
        <f t="shared" si="5"/>
        <v>Quarter!h110</v>
      </c>
      <c r="AG34" s="89" t="str">
        <f t="shared" si="5"/>
        <v>Quarter!i110</v>
      </c>
      <c r="AH34" s="89" t="str">
        <f t="shared" si="5"/>
        <v>Quarter!j110</v>
      </c>
      <c r="AI34" s="89" t="str">
        <f t="shared" si="5"/>
        <v>Quarter!k110</v>
      </c>
      <c r="AJ34" s="89" t="str">
        <f t="shared" si="5"/>
        <v>Quarter!l110</v>
      </c>
      <c r="AK34" s="89" t="str">
        <f t="shared" si="5"/>
        <v>Quarter!m110</v>
      </c>
      <c r="AL34" s="89" t="str">
        <f t="shared" si="5"/>
        <v>Quarter!n110</v>
      </c>
      <c r="AM34" s="89" t="str">
        <f t="shared" si="5"/>
        <v>Quarter!o110</v>
      </c>
      <c r="AN34" s="89" t="str">
        <f t="shared" si="5"/>
        <v>Quarter!p110</v>
      </c>
      <c r="AO34" s="89" t="str">
        <f t="shared" ref="AI34:AO38" si="6">$X$32&amp;AO$33&amp;$X34</f>
        <v>Quarter!q110</v>
      </c>
      <c r="AP34" s="12"/>
    </row>
    <row r="35" spans="1:42" ht="13.2" x14ac:dyDescent="0.25">
      <c r="A35" s="92">
        <v>1997</v>
      </c>
      <c r="B35" s="77" t="s">
        <v>93</v>
      </c>
      <c r="C35" s="93">
        <f>Month!B37+calculation_hide!C34</f>
        <v>132.29</v>
      </c>
      <c r="D35" s="93">
        <f>Month!C37+calculation_hide!D34</f>
        <v>23.79</v>
      </c>
      <c r="E35" s="93">
        <f>Month!D37+calculation_hide!E34</f>
        <v>43.39</v>
      </c>
      <c r="F35" s="93">
        <f>Month!E37+calculation_hide!F34</f>
        <v>49.85</v>
      </c>
      <c r="G35" s="93">
        <f>Month!F37+calculation_hide!G34</f>
        <v>1.1200000000000001</v>
      </c>
      <c r="H35" s="93">
        <f>Month!G37+calculation_hide!H34</f>
        <v>13.319999999999999</v>
      </c>
      <c r="I35" s="94" t="str">
        <f>Month!H37</f>
        <v>[x]</v>
      </c>
      <c r="J35" s="93">
        <f>Month!I37+calculation_hide!J34</f>
        <v>0.82</v>
      </c>
      <c r="L35" s="93">
        <f>SUM(Month!J$31:J37)/7</f>
        <v>230.34142857142859</v>
      </c>
      <c r="M35" s="93">
        <f>SUM(Month!K$31:K37)/7</f>
        <v>41.732857142857142</v>
      </c>
      <c r="N35" s="93">
        <f>SUM(Month!L$31:L37)/7</f>
        <v>75.508571428571415</v>
      </c>
      <c r="O35" s="93">
        <f>SUM(Month!M$31:M37)/7</f>
        <v>86.882857142857134</v>
      </c>
      <c r="P35" s="93">
        <f>SUM(Month!N$31:N37)/7</f>
        <v>1.91</v>
      </c>
      <c r="Q35" s="93">
        <f>SUM(Month!O$31:O37)/7</f>
        <v>22.895714285714288</v>
      </c>
      <c r="R35" s="94" t="str">
        <f>Month!P37</f>
        <v>[x]</v>
      </c>
      <c r="S35" s="93">
        <f>SUM(Month!Q$31:Q37)/7</f>
        <v>1.4114285714285717</v>
      </c>
      <c r="T35" s="81"/>
      <c r="X35" s="77">
        <f>X34+1</f>
        <v>111</v>
      </c>
      <c r="Y35" s="89" t="str">
        <f t="shared" si="5"/>
        <v>Quarter!a111</v>
      </c>
      <c r="Z35" s="89" t="str">
        <f t="shared" si="5"/>
        <v>Quarter!b111</v>
      </c>
      <c r="AA35" s="89" t="str">
        <f t="shared" si="5"/>
        <v>Quarter!c111</v>
      </c>
      <c r="AB35" s="89" t="str">
        <f t="shared" si="5"/>
        <v>Quarter!d111</v>
      </c>
      <c r="AC35" s="89" t="str">
        <f t="shared" si="5"/>
        <v>Quarter!e111</v>
      </c>
      <c r="AD35" s="89" t="str">
        <f t="shared" si="5"/>
        <v>Quarter!f111</v>
      </c>
      <c r="AE35" s="89" t="str">
        <f t="shared" si="5"/>
        <v>Quarter!g111</v>
      </c>
      <c r="AF35" s="89" t="str">
        <f t="shared" si="5"/>
        <v>Quarter!h111</v>
      </c>
      <c r="AG35" s="89" t="str">
        <f t="shared" si="5"/>
        <v>Quarter!i111</v>
      </c>
      <c r="AH35" s="89" t="str">
        <f t="shared" si="5"/>
        <v>Quarter!j111</v>
      </c>
      <c r="AI35" s="89" t="str">
        <f t="shared" si="6"/>
        <v>Quarter!k111</v>
      </c>
      <c r="AJ35" s="89" t="str">
        <f t="shared" si="6"/>
        <v>Quarter!l111</v>
      </c>
      <c r="AK35" s="89" t="str">
        <f t="shared" si="6"/>
        <v>Quarter!m111</v>
      </c>
      <c r="AL35" s="89" t="str">
        <f t="shared" si="6"/>
        <v>Quarter!n111</v>
      </c>
      <c r="AM35" s="89" t="str">
        <f t="shared" si="6"/>
        <v>Quarter!o111</v>
      </c>
      <c r="AN35" s="89" t="str">
        <f t="shared" si="6"/>
        <v>Quarter!p111</v>
      </c>
      <c r="AO35" s="89" t="str">
        <f t="shared" si="6"/>
        <v>Quarter!q111</v>
      </c>
      <c r="AP35" s="12"/>
    </row>
    <row r="36" spans="1:42" ht="13.2" x14ac:dyDescent="0.25">
      <c r="A36" s="92">
        <v>1997</v>
      </c>
      <c r="B36" s="77" t="s">
        <v>94</v>
      </c>
      <c r="C36" s="93">
        <f>Month!B38+calculation_hide!C35</f>
        <v>145.76</v>
      </c>
      <c r="D36" s="93">
        <f>Month!C38+calculation_hide!D35</f>
        <v>25.95</v>
      </c>
      <c r="E36" s="93">
        <f>Month!D38+calculation_hide!E35</f>
        <v>48.52</v>
      </c>
      <c r="F36" s="93">
        <f>Month!E38+calculation_hide!F35</f>
        <v>54.160000000000004</v>
      </c>
      <c r="G36" s="93">
        <f>Month!F38+calculation_hide!G35</f>
        <v>1.28</v>
      </c>
      <c r="H36" s="93">
        <f>Month!G38+calculation_hide!H35</f>
        <v>14.919999999999998</v>
      </c>
      <c r="I36" s="94" t="str">
        <f>Month!H38</f>
        <v>[x]</v>
      </c>
      <c r="J36" s="93">
        <f>Month!I38+calculation_hide!J35</f>
        <v>0.92999999999999994</v>
      </c>
      <c r="L36" s="93">
        <f>SUM(Month!J$31:J38)/8</f>
        <v>226.6825</v>
      </c>
      <c r="M36" s="93">
        <f>SUM(Month!K$31:K38)/8</f>
        <v>41.004999999999995</v>
      </c>
      <c r="N36" s="93">
        <f>SUM(Month!L$31:L38)/8</f>
        <v>73.677499999999995</v>
      </c>
      <c r="O36" s="93">
        <f>SUM(Month!M$31:M38)/8</f>
        <v>85.923749999999998</v>
      </c>
      <c r="P36" s="93">
        <f>SUM(Month!N$31:N38)/8</f>
        <v>1.91</v>
      </c>
      <c r="Q36" s="93">
        <f>SUM(Month!O$31:O38)/8</f>
        <v>22.767500000000002</v>
      </c>
      <c r="R36" s="94" t="str">
        <f>Month!P38</f>
        <v>[x]</v>
      </c>
      <c r="S36" s="93">
        <f>SUM(Month!Q$31:Q38)/8</f>
        <v>1.3987500000000004</v>
      </c>
      <c r="T36" s="81"/>
      <c r="X36" s="77">
        <f>X35+1</f>
        <v>112</v>
      </c>
      <c r="Y36" s="89" t="str">
        <f t="shared" si="5"/>
        <v>Quarter!a112</v>
      </c>
      <c r="Z36" s="89" t="str">
        <f t="shared" si="5"/>
        <v>Quarter!b112</v>
      </c>
      <c r="AA36" s="89" t="str">
        <f t="shared" si="5"/>
        <v>Quarter!c112</v>
      </c>
      <c r="AB36" s="89" t="str">
        <f t="shared" si="5"/>
        <v>Quarter!d112</v>
      </c>
      <c r="AC36" s="89" t="str">
        <f t="shared" si="5"/>
        <v>Quarter!e112</v>
      </c>
      <c r="AD36" s="89" t="str">
        <f t="shared" si="5"/>
        <v>Quarter!f112</v>
      </c>
      <c r="AE36" s="89" t="str">
        <f t="shared" si="5"/>
        <v>Quarter!g112</v>
      </c>
      <c r="AF36" s="89" t="str">
        <f t="shared" si="5"/>
        <v>Quarter!h112</v>
      </c>
      <c r="AG36" s="89" t="str">
        <f t="shared" si="5"/>
        <v>Quarter!i112</v>
      </c>
      <c r="AH36" s="89" t="str">
        <f t="shared" si="5"/>
        <v>Quarter!j112</v>
      </c>
      <c r="AI36" s="89" t="str">
        <f t="shared" si="6"/>
        <v>Quarter!k112</v>
      </c>
      <c r="AJ36" s="89" t="str">
        <f t="shared" si="6"/>
        <v>Quarter!l112</v>
      </c>
      <c r="AK36" s="89" t="str">
        <f t="shared" si="6"/>
        <v>Quarter!m112</v>
      </c>
      <c r="AL36" s="89" t="str">
        <f t="shared" si="6"/>
        <v>Quarter!n112</v>
      </c>
      <c r="AM36" s="89" t="str">
        <f t="shared" si="6"/>
        <v>Quarter!o112</v>
      </c>
      <c r="AN36" s="89" t="str">
        <f t="shared" si="6"/>
        <v>Quarter!p112</v>
      </c>
      <c r="AO36" s="89" t="str">
        <f t="shared" si="6"/>
        <v>Quarter!q112</v>
      </c>
      <c r="AP36" s="12"/>
    </row>
    <row r="37" spans="1:42" ht="13.2" x14ac:dyDescent="0.25">
      <c r="A37" s="92">
        <v>1997</v>
      </c>
      <c r="B37" s="77" t="s">
        <v>95</v>
      </c>
      <c r="C37" s="93">
        <f>Month!B39+calculation_hide!C36</f>
        <v>162.23999999999998</v>
      </c>
      <c r="D37" s="93">
        <f>Month!C39+calculation_hide!D36</f>
        <v>29.48</v>
      </c>
      <c r="E37" s="93">
        <f>Month!D39+calculation_hide!E36</f>
        <v>54.52</v>
      </c>
      <c r="F37" s="93">
        <f>Month!E39+calculation_hide!F36</f>
        <v>59.040000000000006</v>
      </c>
      <c r="G37" s="93">
        <f>Month!F39+calculation_hide!G36</f>
        <v>1.44</v>
      </c>
      <c r="H37" s="93">
        <f>Month!G39+calculation_hide!H36</f>
        <v>16.7</v>
      </c>
      <c r="I37" s="94" t="str">
        <f>Month!H39</f>
        <v>[x]</v>
      </c>
      <c r="J37" s="93">
        <f>Month!I39+calculation_hide!J36</f>
        <v>1.06</v>
      </c>
      <c r="L37" s="93">
        <f>SUM(Month!J$31:J39)/9</f>
        <v>226.06333333333333</v>
      </c>
      <c r="M37" s="93">
        <f>SUM(Month!K$31:K39)/9</f>
        <v>41.223333333333329</v>
      </c>
      <c r="N37" s="93">
        <f>SUM(Month!L$31:L39)/9</f>
        <v>73.649999999999991</v>
      </c>
      <c r="O37" s="93">
        <f>SUM(Month!M$31:M39)/9</f>
        <v>85.36666666666666</v>
      </c>
      <c r="P37" s="93">
        <f>SUM(Month!N$31:N39)/9</f>
        <v>1.9099999999999997</v>
      </c>
      <c r="Q37" s="93">
        <f>SUM(Month!O$31:O39)/9</f>
        <v>22.502222222222223</v>
      </c>
      <c r="R37" s="94" t="str">
        <f>Month!P39</f>
        <v>[x]</v>
      </c>
      <c r="S37" s="93">
        <f>SUM(Month!Q$31:Q39)/9</f>
        <v>1.4111111111111114</v>
      </c>
      <c r="T37" s="81"/>
      <c r="X37" s="77">
        <f>X36+1</f>
        <v>113</v>
      </c>
      <c r="Y37" s="89" t="str">
        <f t="shared" si="5"/>
        <v>Quarter!a113</v>
      </c>
      <c r="Z37" s="89" t="str">
        <f t="shared" si="5"/>
        <v>Quarter!b113</v>
      </c>
      <c r="AA37" s="89" t="str">
        <f t="shared" si="5"/>
        <v>Quarter!c113</v>
      </c>
      <c r="AB37" s="89" t="str">
        <f t="shared" si="5"/>
        <v>Quarter!d113</v>
      </c>
      <c r="AC37" s="89" t="str">
        <f t="shared" si="5"/>
        <v>Quarter!e113</v>
      </c>
      <c r="AD37" s="89" t="str">
        <f t="shared" si="5"/>
        <v>Quarter!f113</v>
      </c>
      <c r="AE37" s="89" t="str">
        <f t="shared" si="5"/>
        <v>Quarter!g113</v>
      </c>
      <c r="AF37" s="89" t="str">
        <f t="shared" si="5"/>
        <v>Quarter!h113</v>
      </c>
      <c r="AG37" s="89" t="str">
        <f t="shared" si="5"/>
        <v>Quarter!i113</v>
      </c>
      <c r="AH37" s="89" t="str">
        <f t="shared" si="5"/>
        <v>Quarter!j113</v>
      </c>
      <c r="AI37" s="89" t="str">
        <f t="shared" si="6"/>
        <v>Quarter!k113</v>
      </c>
      <c r="AJ37" s="89" t="str">
        <f t="shared" si="6"/>
        <v>Quarter!l113</v>
      </c>
      <c r="AK37" s="89" t="str">
        <f t="shared" si="6"/>
        <v>Quarter!m113</v>
      </c>
      <c r="AL37" s="89" t="str">
        <f t="shared" si="6"/>
        <v>Quarter!n113</v>
      </c>
      <c r="AM37" s="89" t="str">
        <f t="shared" si="6"/>
        <v>Quarter!o113</v>
      </c>
      <c r="AN37" s="89" t="str">
        <f t="shared" si="6"/>
        <v>Quarter!p113</v>
      </c>
      <c r="AO37" s="89" t="str">
        <f t="shared" si="6"/>
        <v>Quarter!q113</v>
      </c>
      <c r="AP37" s="12"/>
    </row>
    <row r="38" spans="1:42" ht="13.2" x14ac:dyDescent="0.25">
      <c r="A38" s="92">
        <v>1997</v>
      </c>
      <c r="B38" s="77" t="s">
        <v>96</v>
      </c>
      <c r="C38" s="93">
        <f>Month!B40+calculation_hide!C37</f>
        <v>180.85999999999999</v>
      </c>
      <c r="D38" s="93">
        <f>Month!C40+calculation_hide!D37</f>
        <v>33.25</v>
      </c>
      <c r="E38" s="93">
        <f>Month!D40+calculation_hide!E37</f>
        <v>60.46</v>
      </c>
      <c r="F38" s="93">
        <f>Month!E40+calculation_hide!F37</f>
        <v>66.2</v>
      </c>
      <c r="G38" s="93">
        <f>Month!F40+calculation_hide!G37</f>
        <v>1.5999999999999999</v>
      </c>
      <c r="H38" s="93">
        <f>Month!G40+calculation_hide!H37</f>
        <v>18.18</v>
      </c>
      <c r="I38" s="94" t="str">
        <f>Month!H40</f>
        <v>[x]</v>
      </c>
      <c r="J38" s="93">
        <f>Month!I40+calculation_hide!J37</f>
        <v>1.1700000000000002</v>
      </c>
      <c r="L38" s="93">
        <f>SUM(Month!J$31:J40)/10</f>
        <v>226.70099999999996</v>
      </c>
      <c r="M38" s="93">
        <f>SUM(Month!K$31:K40)/10</f>
        <v>42.003</v>
      </c>
      <c r="N38" s="93">
        <f>SUM(Month!L$31:L40)/10</f>
        <v>73.537999999999982</v>
      </c>
      <c r="O38" s="93">
        <f>SUM(Month!M$31:M40)/10</f>
        <v>85.614999999999995</v>
      </c>
      <c r="P38" s="93">
        <f>SUM(Month!N$31:N40)/10</f>
        <v>1.9099999999999997</v>
      </c>
      <c r="Q38" s="93">
        <f>SUM(Month!O$31:O40)/10</f>
        <v>22.228000000000002</v>
      </c>
      <c r="R38" s="94" t="str">
        <f>Month!P40</f>
        <v>[x]</v>
      </c>
      <c r="S38" s="93">
        <f>SUM(Month!Q$31:Q40)/10</f>
        <v>1.4070000000000005</v>
      </c>
      <c r="T38" s="81"/>
      <c r="X38" s="77">
        <f>X37+1</f>
        <v>114</v>
      </c>
      <c r="Y38" s="89" t="str">
        <f t="shared" si="5"/>
        <v>Quarter!a114</v>
      </c>
      <c r="Z38" s="89" t="str">
        <f t="shared" si="5"/>
        <v>Quarter!b114</v>
      </c>
      <c r="AA38" s="89" t="str">
        <f t="shared" si="5"/>
        <v>Quarter!c114</v>
      </c>
      <c r="AB38" s="89" t="str">
        <f t="shared" si="5"/>
        <v>Quarter!d114</v>
      </c>
      <c r="AC38" s="89" t="str">
        <f t="shared" si="5"/>
        <v>Quarter!e114</v>
      </c>
      <c r="AD38" s="89" t="str">
        <f t="shared" si="5"/>
        <v>Quarter!f114</v>
      </c>
      <c r="AE38" s="89" t="str">
        <f t="shared" si="5"/>
        <v>Quarter!g114</v>
      </c>
      <c r="AF38" s="89" t="str">
        <f t="shared" si="5"/>
        <v>Quarter!h114</v>
      </c>
      <c r="AG38" s="89" t="str">
        <f t="shared" si="5"/>
        <v>Quarter!i114</v>
      </c>
      <c r="AH38" s="89" t="str">
        <f t="shared" si="5"/>
        <v>Quarter!j114</v>
      </c>
      <c r="AI38" s="89" t="str">
        <f t="shared" si="6"/>
        <v>Quarter!k114</v>
      </c>
      <c r="AJ38" s="89" t="str">
        <f t="shared" si="6"/>
        <v>Quarter!l114</v>
      </c>
      <c r="AK38" s="89" t="str">
        <f t="shared" si="6"/>
        <v>Quarter!m114</v>
      </c>
      <c r="AL38" s="89" t="str">
        <f t="shared" si="6"/>
        <v>Quarter!n114</v>
      </c>
      <c r="AM38" s="89" t="str">
        <f t="shared" si="6"/>
        <v>Quarter!o114</v>
      </c>
      <c r="AN38" s="89" t="str">
        <f t="shared" si="6"/>
        <v>Quarter!p114</v>
      </c>
      <c r="AO38" s="89" t="str">
        <f t="shared" si="6"/>
        <v>Quarter!q114</v>
      </c>
      <c r="AP38" s="12"/>
    </row>
    <row r="39" spans="1:42" ht="13.2" x14ac:dyDescent="0.25">
      <c r="A39" s="92">
        <v>1997</v>
      </c>
      <c r="B39" s="77" t="s">
        <v>97</v>
      </c>
      <c r="C39" s="93">
        <f>Month!B41+calculation_hide!C38</f>
        <v>201.04</v>
      </c>
      <c r="D39" s="93">
        <f>Month!C41+calculation_hide!D38</f>
        <v>36.76</v>
      </c>
      <c r="E39" s="93">
        <f>Month!D41+calculation_hide!E38</f>
        <v>66.739999999999995</v>
      </c>
      <c r="F39" s="93">
        <f>Month!E41+calculation_hide!F38</f>
        <v>74.56</v>
      </c>
      <c r="G39" s="93">
        <f>Month!F41+calculation_hide!G38</f>
        <v>1.7599999999999998</v>
      </c>
      <c r="H39" s="93">
        <f>Month!G41+calculation_hide!H38</f>
        <v>19.940000000000001</v>
      </c>
      <c r="I39" s="94" t="str">
        <f>Month!H41</f>
        <v>[x]</v>
      </c>
      <c r="J39" s="93">
        <f>Month!I41+calculation_hide!J38</f>
        <v>1.2800000000000002</v>
      </c>
      <c r="L39" s="93">
        <f>SUM(Month!J$31:J41)/11</f>
        <v>227.26727272727268</v>
      </c>
      <c r="M39" s="93">
        <f>SUM(Month!K$31:K41)/11</f>
        <v>41.854545454545452</v>
      </c>
      <c r="N39" s="93">
        <f>SUM(Month!L$31:L41)/11</f>
        <v>73.749090909090896</v>
      </c>
      <c r="O39" s="93">
        <f>SUM(Month!M$31:M41)/11</f>
        <v>86.211818181818174</v>
      </c>
      <c r="P39" s="93">
        <f>SUM(Month!N$31:N41)/11</f>
        <v>1.91</v>
      </c>
      <c r="Q39" s="93">
        <f>SUM(Month!O$31:O41)/11</f>
        <v>22.13909090909091</v>
      </c>
      <c r="R39" s="94" t="str">
        <f>Month!P41</f>
        <v>[x]</v>
      </c>
      <c r="S39" s="93">
        <f>SUM(Month!Q$31:Q41)/11</f>
        <v>1.402727272727273</v>
      </c>
      <c r="T39" s="81"/>
      <c r="AP39" s="12"/>
    </row>
    <row r="40" spans="1:42" x14ac:dyDescent="0.25">
      <c r="A40" s="95">
        <v>1997</v>
      </c>
      <c r="B40" s="96" t="s">
        <v>98</v>
      </c>
      <c r="C40" s="97">
        <f>Month!B42+calculation_hide!C39</f>
        <v>224.13</v>
      </c>
      <c r="D40" s="97">
        <f>Month!C42+calculation_hide!D39</f>
        <v>41.269999999999996</v>
      </c>
      <c r="E40" s="97">
        <f>Month!D42+calculation_hide!E39</f>
        <v>73.599999999999994</v>
      </c>
      <c r="F40" s="97">
        <f>Month!E42+calculation_hide!F39</f>
        <v>83.93</v>
      </c>
      <c r="G40" s="97">
        <f>Month!F42+calculation_hide!G39</f>
        <v>1.9199999999999997</v>
      </c>
      <c r="H40" s="97">
        <f>Month!G42+calculation_hide!H39</f>
        <v>21.990000000000002</v>
      </c>
      <c r="I40" s="98" t="str">
        <f>Month!H42</f>
        <v>[x]</v>
      </c>
      <c r="J40" s="97">
        <f>Month!I42+calculation_hide!J39</f>
        <v>1.4200000000000004</v>
      </c>
      <c r="K40" s="96"/>
      <c r="L40" s="97">
        <f>SUM(Month!J$31:J42)/12</f>
        <v>228.53249999999994</v>
      </c>
      <c r="M40" s="97">
        <f>SUM(Month!K$31:K42)/12</f>
        <v>41.829166666666666</v>
      </c>
      <c r="N40" s="97">
        <f>SUM(Month!L$31:L42)/12</f>
        <v>74.569166666666661</v>
      </c>
      <c r="O40" s="97">
        <f>SUM(Month!M$31:M42)/12</f>
        <v>86.782499999999985</v>
      </c>
      <c r="P40" s="97">
        <f>SUM(Month!N$31:N42)/12</f>
        <v>1.91</v>
      </c>
      <c r="Q40" s="97">
        <f>SUM(Month!O$31:O42)/12</f>
        <v>22.017499999999998</v>
      </c>
      <c r="R40" s="98" t="str">
        <f>Month!P42</f>
        <v>[x]</v>
      </c>
      <c r="S40" s="97">
        <f>SUM(Month!Q$31:Q42)/12</f>
        <v>1.424166666666667</v>
      </c>
      <c r="T40" s="81"/>
    </row>
    <row r="41" spans="1:42" x14ac:dyDescent="0.25">
      <c r="A41" s="92">
        <v>1998</v>
      </c>
      <c r="B41" s="77" t="s">
        <v>87</v>
      </c>
      <c r="C41" s="93">
        <f>SUM(D41:J41)</f>
        <v>21.64</v>
      </c>
      <c r="D41" s="93">
        <f>Month!C43</f>
        <v>3.59</v>
      </c>
      <c r="E41" s="93">
        <f>Month!D43</f>
        <v>5.71</v>
      </c>
      <c r="F41" s="93">
        <f>Month!E43</f>
        <v>10.01</v>
      </c>
      <c r="G41" s="93">
        <f>Month!F43</f>
        <v>0.17</v>
      </c>
      <c r="H41" s="93">
        <f>Month!G43</f>
        <v>1.99</v>
      </c>
      <c r="I41" s="94">
        <f>Month!H43</f>
        <v>0.06</v>
      </c>
      <c r="J41" s="93">
        <f>Month!I43</f>
        <v>0.11</v>
      </c>
      <c r="L41" s="93">
        <f>Month!J43</f>
        <v>224.36</v>
      </c>
      <c r="M41" s="93">
        <f>Month!K43</f>
        <v>40.76</v>
      </c>
      <c r="N41" s="93">
        <f>Month!L43</f>
        <v>68.37</v>
      </c>
      <c r="O41" s="93">
        <f>Month!M43</f>
        <v>88.59</v>
      </c>
      <c r="P41" s="93">
        <f>Month!N43</f>
        <v>2.08</v>
      </c>
      <c r="Q41" s="93">
        <f>Month!O43</f>
        <v>22.78</v>
      </c>
      <c r="R41" s="94">
        <f>Month!P43</f>
        <v>0.51</v>
      </c>
      <c r="S41" s="93">
        <f>Month!Q43</f>
        <v>1.27</v>
      </c>
      <c r="T41" s="81"/>
    </row>
    <row r="42" spans="1:42" x14ac:dyDescent="0.25">
      <c r="A42" s="92">
        <v>1998</v>
      </c>
      <c r="B42" s="77" t="s">
        <v>88</v>
      </c>
      <c r="C42" s="93">
        <f>SUM(D42:J42)</f>
        <v>41.66</v>
      </c>
      <c r="D42" s="93">
        <f>Month!C44+calculation_hide!D41</f>
        <v>7.27</v>
      </c>
      <c r="E42" s="93">
        <f>Month!D44+calculation_hide!E41</f>
        <v>11.67</v>
      </c>
      <c r="F42" s="93">
        <f>Month!E44+calculation_hide!F41</f>
        <v>18.27</v>
      </c>
      <c r="G42" s="93">
        <f>Month!F44+calculation_hide!G41</f>
        <v>0.34</v>
      </c>
      <c r="H42" s="93">
        <f>Month!G44+calculation_hide!H41</f>
        <v>3.84</v>
      </c>
      <c r="I42" s="94">
        <f>Month!H44</f>
        <v>0.05</v>
      </c>
      <c r="J42" s="93">
        <f>Month!I44+calculation_hide!J41</f>
        <v>0.22</v>
      </c>
      <c r="L42" s="93">
        <f>SUM(Month!J$43:J44)/2</f>
        <v>228.68</v>
      </c>
      <c r="M42" s="93">
        <f>SUM(Month!K$43:K44)/2</f>
        <v>41.765000000000001</v>
      </c>
      <c r="N42" s="93">
        <f>SUM(Month!L$43:L44)/2</f>
        <v>72.210000000000008</v>
      </c>
      <c r="O42" s="93">
        <f>SUM(Month!M$43:M44)/2</f>
        <v>88.039999999999992</v>
      </c>
      <c r="P42" s="93">
        <f>SUM(Month!N$43:N44)/2</f>
        <v>2.08</v>
      </c>
      <c r="Q42" s="93">
        <f>SUM(Month!O$43:O44)/2</f>
        <v>22.765000000000001</v>
      </c>
      <c r="R42" s="94">
        <f>Month!P44</f>
        <v>0.49</v>
      </c>
      <c r="S42" s="93">
        <f>SUM(Month!Q$43:Q44)/2</f>
        <v>1.32</v>
      </c>
      <c r="T42" s="81"/>
    </row>
    <row r="43" spans="1:42" ht="13.2" x14ac:dyDescent="0.25">
      <c r="A43" s="92">
        <v>1998</v>
      </c>
      <c r="B43" s="77" t="s">
        <v>89</v>
      </c>
      <c r="C43" s="93">
        <f>SUM(D43:J43)</f>
        <v>63.57</v>
      </c>
      <c r="D43" s="93">
        <f>Month!C45+calculation_hide!D42</f>
        <v>11.129999999999999</v>
      </c>
      <c r="E43" s="93">
        <f>Month!D45+calculation_hide!E42</f>
        <v>18.39</v>
      </c>
      <c r="F43" s="93">
        <f>Month!E45+calculation_hide!F42</f>
        <v>26.990000000000002</v>
      </c>
      <c r="G43" s="93">
        <f>Month!F45+calculation_hide!G42</f>
        <v>0.51</v>
      </c>
      <c r="H43" s="93">
        <f>Month!G45+calculation_hide!H42</f>
        <v>6.1199999999999992</v>
      </c>
      <c r="I43" s="94">
        <f>Month!H45</f>
        <v>7.0000000000000007E-2</v>
      </c>
      <c r="J43" s="93">
        <f>Month!I45+calculation_hide!J42</f>
        <v>0.36</v>
      </c>
      <c r="L43" s="93">
        <f>SUM(Month!J$43:J45)/3</f>
        <v>232.66333333333333</v>
      </c>
      <c r="M43" s="93">
        <f>SUM(Month!K$43:K45)/3</f>
        <v>41.523333333333333</v>
      </c>
      <c r="N43" s="93">
        <f>SUM(Month!L$43:L45)/3</f>
        <v>73.513333333333335</v>
      </c>
      <c r="O43" s="93">
        <f>SUM(Month!M$43:M45)/3</f>
        <v>90.373333333333335</v>
      </c>
      <c r="P43" s="93">
        <f>SUM(Month!N$43:N45)/3</f>
        <v>2.08</v>
      </c>
      <c r="Q43" s="93">
        <f>SUM(Month!O$43:O45)/3</f>
        <v>23.193333333333332</v>
      </c>
      <c r="R43" s="94">
        <f>Month!P45</f>
        <v>0.59</v>
      </c>
      <c r="S43" s="93">
        <f>SUM(Month!Q$43:Q45)/3</f>
        <v>1.45</v>
      </c>
      <c r="T43" s="81"/>
      <c r="AJ43" s="12"/>
      <c r="AK43" s="12"/>
      <c r="AL43" s="12"/>
      <c r="AM43" s="12"/>
      <c r="AN43" s="12"/>
      <c r="AO43" s="12"/>
      <c r="AP43" s="12"/>
    </row>
    <row r="44" spans="1:42" ht="13.2" x14ac:dyDescent="0.25">
      <c r="A44" s="92">
        <v>1998</v>
      </c>
      <c r="B44" s="77" t="s">
        <v>90</v>
      </c>
      <c r="C44" s="93">
        <f>SUM(D44:J44)</f>
        <v>83.26</v>
      </c>
      <c r="D44" s="93">
        <f>Month!C46+calculation_hide!D43</f>
        <v>15</v>
      </c>
      <c r="E44" s="93">
        <f>Month!D46+calculation_hide!E43</f>
        <v>24.27</v>
      </c>
      <c r="F44" s="93">
        <f>Month!E46+calculation_hide!F43</f>
        <v>34.92</v>
      </c>
      <c r="G44" s="93">
        <f>Month!F46+calculation_hide!G43</f>
        <v>0.68</v>
      </c>
      <c r="H44" s="93">
        <f>Month!G46+calculation_hide!H43</f>
        <v>7.879999999999999</v>
      </c>
      <c r="I44" s="94">
        <f>Month!H46</f>
        <v>0.04</v>
      </c>
      <c r="J44" s="93">
        <f>Month!I46+calculation_hide!J43</f>
        <v>0.47</v>
      </c>
      <c r="L44" s="93">
        <f>SUM(Month!J$43:J46)/4</f>
        <v>233.22500000000002</v>
      </c>
      <c r="M44" s="93">
        <f>SUM(Month!K$43:K46)/4</f>
        <v>42.62</v>
      </c>
      <c r="N44" s="93">
        <f>SUM(Month!L$43:L46)/4</f>
        <v>73.605000000000004</v>
      </c>
      <c r="O44" s="93">
        <f>SUM(Month!M$43:M46)/4</f>
        <v>89.907499999999999</v>
      </c>
      <c r="P44" s="93">
        <f>SUM(Month!N$43:N46)/4</f>
        <v>2.08</v>
      </c>
      <c r="Q44" s="93">
        <f>SUM(Month!O$43:O46)/4</f>
        <v>23.077500000000001</v>
      </c>
      <c r="R44" s="94">
        <f>Month!P46</f>
        <v>0.5</v>
      </c>
      <c r="S44" s="93">
        <f>SUM(Month!Q$43:Q46)/4</f>
        <v>1.4124999999999999</v>
      </c>
      <c r="T44" s="81"/>
      <c r="AJ44" s="12"/>
      <c r="AK44" s="12"/>
      <c r="AL44" s="12"/>
      <c r="AM44" s="12"/>
      <c r="AN44" s="12"/>
      <c r="AO44" s="12"/>
      <c r="AP44" s="12"/>
    </row>
    <row r="45" spans="1:42" ht="13.2" x14ac:dyDescent="0.25">
      <c r="A45" s="92">
        <v>1998</v>
      </c>
      <c r="B45" s="77" t="s">
        <v>91</v>
      </c>
      <c r="C45" s="93">
        <f>SUM(D45:J45)</f>
        <v>100.17</v>
      </c>
      <c r="D45" s="93">
        <f>Month!C47+calculation_hide!D44</f>
        <v>17.97</v>
      </c>
      <c r="E45" s="93">
        <f>Month!D47+calculation_hide!E44</f>
        <v>30.64</v>
      </c>
      <c r="F45" s="93">
        <f>Month!E47+calculation_hide!F44</f>
        <v>40.510000000000005</v>
      </c>
      <c r="G45" s="93">
        <f>Month!F47+calculation_hide!G44</f>
        <v>0.85000000000000009</v>
      </c>
      <c r="H45" s="93">
        <f>Month!G47+calculation_hide!H44</f>
        <v>9.59</v>
      </c>
      <c r="I45" s="94">
        <f>Month!H47</f>
        <v>0.03</v>
      </c>
      <c r="J45" s="93">
        <f>Month!I47+calculation_hide!J44</f>
        <v>0.57999999999999996</v>
      </c>
      <c r="L45" s="93">
        <f>SUM(Month!J$43:J47)/5</f>
        <v>232.88800000000001</v>
      </c>
      <c r="M45" s="93">
        <f>SUM(Month!K$43:K47)/5</f>
        <v>42.283999999999999</v>
      </c>
      <c r="N45" s="93">
        <f>SUM(Month!L$43:L47)/5</f>
        <v>74.334000000000003</v>
      </c>
      <c r="O45" s="93">
        <f>SUM(Month!M$43:M47)/5</f>
        <v>89.41</v>
      </c>
      <c r="P45" s="93">
        <f>SUM(Month!N$43:N47)/5</f>
        <v>2.08</v>
      </c>
      <c r="Q45" s="93">
        <f>SUM(Month!O$43:O47)/5</f>
        <v>22.856000000000002</v>
      </c>
      <c r="R45" s="94">
        <f>Month!P47</f>
        <v>0.54</v>
      </c>
      <c r="S45" s="93">
        <f>SUM(Month!Q$43:Q47)/5</f>
        <v>1.3979999999999999</v>
      </c>
      <c r="T45" s="81"/>
      <c r="AJ45" s="12"/>
      <c r="AK45" s="12"/>
      <c r="AL45" s="12"/>
      <c r="AM45" s="12"/>
      <c r="AN45" s="12"/>
      <c r="AO45" s="12"/>
      <c r="AP45" s="12"/>
    </row>
    <row r="46" spans="1:42" ht="13.2" x14ac:dyDescent="0.25">
      <c r="A46" s="92">
        <v>1998</v>
      </c>
      <c r="B46" s="77" t="s">
        <v>92</v>
      </c>
      <c r="C46" s="93">
        <f t="shared" ref="C46:C52" si="7">SUM(D46:J46)</f>
        <v>117.99999999999999</v>
      </c>
      <c r="D46" s="93">
        <f>Month!C48+calculation_hide!D45</f>
        <v>21.18</v>
      </c>
      <c r="E46" s="93">
        <f>Month!D48+calculation_hide!E45</f>
        <v>37.51</v>
      </c>
      <c r="F46" s="93">
        <f>Month!E48+calculation_hide!F45</f>
        <v>45.88</v>
      </c>
      <c r="G46" s="93">
        <f>Month!F48+calculation_hide!G45</f>
        <v>1.02</v>
      </c>
      <c r="H46" s="93">
        <f>Month!G48+calculation_hide!H45</f>
        <v>11.69</v>
      </c>
      <c r="I46" s="94">
        <f>Month!H48</f>
        <v>0.02</v>
      </c>
      <c r="J46" s="93">
        <f>Month!I48+calculation_hide!J45</f>
        <v>0.7</v>
      </c>
      <c r="L46" s="93">
        <f>SUM(Month!J$43:J48)/6</f>
        <v>237.67166666666671</v>
      </c>
      <c r="M46" s="93">
        <f>SUM(Month!K$43:K48)/6</f>
        <v>42.678333333333335</v>
      </c>
      <c r="N46" s="93">
        <f>SUM(Month!L$43:L48)/6</f>
        <v>76.954999999999998</v>
      </c>
      <c r="O46" s="93">
        <f>SUM(Month!M$43:M48)/6</f>
        <v>90.988333333333344</v>
      </c>
      <c r="P46" s="93">
        <f>SUM(Month!N$43:N48)/6</f>
        <v>2.08</v>
      </c>
      <c r="Q46" s="93">
        <f>SUM(Month!O$43:O48)/6</f>
        <v>23.046666666666667</v>
      </c>
      <c r="R46" s="94">
        <f>Month!P48</f>
        <v>0.45</v>
      </c>
      <c r="S46" s="93">
        <f>SUM(Month!Q$43:Q48)/6</f>
        <v>1.41</v>
      </c>
      <c r="T46" s="81"/>
      <c r="AP46" s="12"/>
    </row>
    <row r="47" spans="1:42" ht="13.2" x14ac:dyDescent="0.25">
      <c r="A47" s="92">
        <v>1998</v>
      </c>
      <c r="B47" s="77" t="s">
        <v>93</v>
      </c>
      <c r="C47" s="93">
        <f t="shared" si="7"/>
        <v>133.88</v>
      </c>
      <c r="D47" s="93">
        <f>Month!C49+calculation_hide!D46</f>
        <v>24.439999999999998</v>
      </c>
      <c r="E47" s="93">
        <f>Month!D49+calculation_hide!E46</f>
        <v>43.66</v>
      </c>
      <c r="F47" s="93">
        <f>Month!E49+calculation_hide!F46</f>
        <v>50.660000000000004</v>
      </c>
      <c r="G47" s="93">
        <f>Month!F49+calculation_hide!G46</f>
        <v>1.19</v>
      </c>
      <c r="H47" s="93">
        <f>Month!G49+calculation_hide!H46</f>
        <v>13.19</v>
      </c>
      <c r="I47" s="94">
        <f>Month!H49</f>
        <v>0.02</v>
      </c>
      <c r="J47" s="93">
        <f>Month!I49+calculation_hide!J46</f>
        <v>0.72</v>
      </c>
      <c r="L47" s="93">
        <f>SUM(Month!J$43:J49)/7</f>
        <v>237.0671428571429</v>
      </c>
      <c r="M47" s="93">
        <f>SUM(Month!K$43:K49)/7</f>
        <v>43.687142857142859</v>
      </c>
      <c r="N47" s="93">
        <f>SUM(Month!L$43:L49)/7</f>
        <v>76.178571428571431</v>
      </c>
      <c r="O47" s="93">
        <f>SUM(Month!M$43:M49)/7</f>
        <v>90.61571428571429</v>
      </c>
      <c r="P47" s="93">
        <f>SUM(Month!N$43:N49)/7</f>
        <v>2.08</v>
      </c>
      <c r="Q47" s="93">
        <f>SUM(Month!O$43:O49)/7</f>
        <v>22.75</v>
      </c>
      <c r="R47" s="94">
        <f>Month!P49</f>
        <v>0.46</v>
      </c>
      <c r="S47" s="93">
        <f>SUM(Month!Q$43:Q49)/7</f>
        <v>1.2499999999999998</v>
      </c>
      <c r="T47" s="81"/>
      <c r="AP47" s="12"/>
    </row>
    <row r="48" spans="1:42" ht="13.2" x14ac:dyDescent="0.25">
      <c r="A48" s="92">
        <v>1998</v>
      </c>
      <c r="B48" s="77" t="s">
        <v>94</v>
      </c>
      <c r="C48" s="93">
        <f t="shared" si="7"/>
        <v>149.79000000000002</v>
      </c>
      <c r="D48" s="93">
        <f>Month!C50+calculation_hide!D47</f>
        <v>27.019999999999996</v>
      </c>
      <c r="E48" s="93">
        <f>Month!D50+calculation_hide!E47</f>
        <v>50.5</v>
      </c>
      <c r="F48" s="93">
        <f>Month!E50+calculation_hide!F47</f>
        <v>55.28</v>
      </c>
      <c r="G48" s="93">
        <f>Month!F50+calculation_hide!G47</f>
        <v>1.3599999999999999</v>
      </c>
      <c r="H48" s="93">
        <f>Month!G50+calculation_hide!H47</f>
        <v>14.879999999999999</v>
      </c>
      <c r="I48" s="94">
        <f>Month!H50</f>
        <v>0.03</v>
      </c>
      <c r="J48" s="93">
        <f>Month!I50+calculation_hide!J47</f>
        <v>0.72</v>
      </c>
      <c r="L48" s="93">
        <f>SUM(Month!J$43:J50)/8</f>
        <v>236.48625000000004</v>
      </c>
      <c r="M48" s="93">
        <f>SUM(Month!K$43:K50)/8</f>
        <v>43.341250000000002</v>
      </c>
      <c r="N48" s="93">
        <f>SUM(Month!L$43:L50)/8</f>
        <v>76.451250000000002</v>
      </c>
      <c r="O48" s="93">
        <f>SUM(Month!M$43:M50)/8</f>
        <v>90.350000000000009</v>
      </c>
      <c r="P48" s="93">
        <f>SUM(Month!N$43:N50)/8</f>
        <v>2.08</v>
      </c>
      <c r="Q48" s="93">
        <f>SUM(Month!O$43:O50)/8</f>
        <v>22.645</v>
      </c>
      <c r="R48" s="94">
        <f>Month!P50</f>
        <v>0.69</v>
      </c>
      <c r="S48" s="93">
        <f>SUM(Month!Q$43:Q50)/8</f>
        <v>1.0899999999999999</v>
      </c>
      <c r="T48" s="81"/>
      <c r="AP48" s="12"/>
    </row>
    <row r="49" spans="1:42" ht="13.2" x14ac:dyDescent="0.25">
      <c r="A49" s="92">
        <v>1998</v>
      </c>
      <c r="B49" s="77" t="s">
        <v>95</v>
      </c>
      <c r="C49" s="93">
        <f t="shared" si="7"/>
        <v>166.64</v>
      </c>
      <c r="D49" s="93">
        <f>Month!C51+calculation_hide!D48</f>
        <v>30.539999999999996</v>
      </c>
      <c r="E49" s="93">
        <f>Month!D51+calculation_hide!E48</f>
        <v>56.36</v>
      </c>
      <c r="F49" s="93">
        <f>Month!E51+calculation_hide!F48</f>
        <v>60.3</v>
      </c>
      <c r="G49" s="93">
        <f>Month!F51+calculation_hide!G48</f>
        <v>1.5299999999999998</v>
      </c>
      <c r="H49" s="93">
        <f>Month!G51+calculation_hide!H48</f>
        <v>17.099999999999998</v>
      </c>
      <c r="I49" s="94">
        <f>Month!H51</f>
        <v>0.04</v>
      </c>
      <c r="J49" s="93">
        <f>Month!I51+calculation_hide!J48</f>
        <v>0.77</v>
      </c>
      <c r="L49" s="93">
        <f>SUM(Month!J$43:J51)/9</f>
        <v>236.52777777777783</v>
      </c>
      <c r="M49" s="93">
        <f>SUM(Month!K$43:K51)/9</f>
        <v>43.137777777777778</v>
      </c>
      <c r="N49" s="93">
        <f>SUM(Month!L$43:L51)/9</f>
        <v>75.952222222222233</v>
      </c>
      <c r="O49" s="93">
        <f>SUM(Month!M$43:M51)/9</f>
        <v>90.671111111111117</v>
      </c>
      <c r="P49" s="93">
        <f>SUM(Month!N$43:N51)/9</f>
        <v>2.08</v>
      </c>
      <c r="Q49" s="93">
        <f>SUM(Month!O$43:O51)/9</f>
        <v>23.115555555555556</v>
      </c>
      <c r="R49" s="94">
        <f>Month!P51</f>
        <v>0.57999999999999996</v>
      </c>
      <c r="S49" s="93">
        <f>SUM(Month!Q$43:Q51)/9</f>
        <v>1.0366666666666664</v>
      </c>
      <c r="T49" s="81"/>
      <c r="AP49" s="12"/>
    </row>
    <row r="50" spans="1:42" ht="13.2" x14ac:dyDescent="0.25">
      <c r="A50" s="92">
        <v>1998</v>
      </c>
      <c r="B50" s="77" t="s">
        <v>96</v>
      </c>
      <c r="C50" s="93">
        <f t="shared" si="7"/>
        <v>184.89</v>
      </c>
      <c r="D50" s="93">
        <f>Month!C52+calculation_hide!D49</f>
        <v>33.159999999999997</v>
      </c>
      <c r="E50" s="93">
        <f>Month!D52+calculation_hide!E49</f>
        <v>62.56</v>
      </c>
      <c r="F50" s="93">
        <f>Month!E52+calculation_hide!F49</f>
        <v>67.66</v>
      </c>
      <c r="G50" s="93">
        <f>Month!F52+calculation_hide!G49</f>
        <v>1.6999999999999997</v>
      </c>
      <c r="H50" s="93">
        <f>Month!G52+calculation_hide!H49</f>
        <v>18.919999999999998</v>
      </c>
      <c r="I50" s="94">
        <f>Month!H52</f>
        <v>0.03</v>
      </c>
      <c r="J50" s="93">
        <f>Month!I52+calculation_hide!J49</f>
        <v>0.86</v>
      </c>
      <c r="L50" s="93">
        <f>SUM(Month!J$43:J52)/10</f>
        <v>235.38200000000006</v>
      </c>
      <c r="M50" s="93">
        <f>SUM(Month!K$43:K52)/10</f>
        <v>42.094000000000001</v>
      </c>
      <c r="N50" s="93">
        <f>SUM(Month!L$43:L52)/10</f>
        <v>75.990000000000009</v>
      </c>
      <c r="O50" s="93">
        <f>SUM(Month!M$43:M52)/10</f>
        <v>90.555000000000007</v>
      </c>
      <c r="P50" s="93">
        <f>SUM(Month!N$43:N52)/10</f>
        <v>2.0799999999999996</v>
      </c>
      <c r="Q50" s="93">
        <f>SUM(Month!O$43:O52)/10</f>
        <v>23.103999999999999</v>
      </c>
      <c r="R50" s="94">
        <f>Month!P52</f>
        <v>0.34</v>
      </c>
      <c r="S50" s="93">
        <f>SUM(Month!Q$43:Q52)/10</f>
        <v>1.0439999999999998</v>
      </c>
      <c r="T50" s="81"/>
      <c r="AP50" s="12"/>
    </row>
    <row r="51" spans="1:42" ht="13.2" x14ac:dyDescent="0.25">
      <c r="A51" s="92">
        <v>1998</v>
      </c>
      <c r="B51" s="77" t="s">
        <v>97</v>
      </c>
      <c r="C51" s="93">
        <f t="shared" si="7"/>
        <v>206.88000000000002</v>
      </c>
      <c r="D51" s="93">
        <f>Month!C53+calculation_hide!D50</f>
        <v>36.839999999999996</v>
      </c>
      <c r="E51" s="93">
        <f>Month!D53+calculation_hide!E50</f>
        <v>69.02</v>
      </c>
      <c r="F51" s="93">
        <f>Month!E53+calculation_hide!F50</f>
        <v>77.14</v>
      </c>
      <c r="G51" s="93">
        <f>Month!F53+calculation_hide!G50</f>
        <v>1.8699999999999997</v>
      </c>
      <c r="H51" s="93">
        <f>Month!G53+calculation_hide!H50</f>
        <v>20.99</v>
      </c>
      <c r="I51" s="94">
        <f>Month!H53</f>
        <v>0.06</v>
      </c>
      <c r="J51" s="93">
        <f>Month!I53+calculation_hide!J50</f>
        <v>0.96</v>
      </c>
      <c r="L51" s="93">
        <f>SUM(Month!J$43:J53)/11</f>
        <v>235.71909090909097</v>
      </c>
      <c r="M51" s="93">
        <f>SUM(Month!K$43:K53)/11</f>
        <v>41.971818181818179</v>
      </c>
      <c r="N51" s="93">
        <f>SUM(Month!L$43:L53)/11</f>
        <v>76.012727272727275</v>
      </c>
      <c r="O51" s="93">
        <f>SUM(Month!M$43:M53)/11</f>
        <v>90.846363636363648</v>
      </c>
      <c r="P51" s="93">
        <f>SUM(Month!N$43:N53)/11</f>
        <v>2.0799999999999996</v>
      </c>
      <c r="Q51" s="93">
        <f>SUM(Month!O$43:O53)/11</f>
        <v>23.235454545454544</v>
      </c>
      <c r="R51" s="94">
        <f>Month!P53</f>
        <v>0.53</v>
      </c>
      <c r="S51" s="93">
        <f>SUM(Month!Q$43:Q53)/11</f>
        <v>1.0563636363636362</v>
      </c>
      <c r="T51" s="81"/>
      <c r="AP51" s="12"/>
    </row>
    <row r="52" spans="1:42" ht="13.2" x14ac:dyDescent="0.25">
      <c r="A52" s="95">
        <v>1998</v>
      </c>
      <c r="B52" s="96" t="s">
        <v>98</v>
      </c>
      <c r="C52" s="97">
        <f t="shared" si="7"/>
        <v>230.22</v>
      </c>
      <c r="D52" s="97">
        <f>Month!C54+calculation_hide!D51</f>
        <v>40.959999999999994</v>
      </c>
      <c r="E52" s="97">
        <f>Month!D54+calculation_hide!E51</f>
        <v>75.349999999999994</v>
      </c>
      <c r="F52" s="97">
        <f>Month!E54+calculation_hide!F51</f>
        <v>87.31</v>
      </c>
      <c r="G52" s="97">
        <f>Month!F54+calculation_hide!G51</f>
        <v>2.0399999999999996</v>
      </c>
      <c r="H52" s="97">
        <f>Month!G54+calculation_hide!H51</f>
        <v>23.439999999999998</v>
      </c>
      <c r="I52" s="98">
        <f>Month!H54</f>
        <v>0.06</v>
      </c>
      <c r="J52" s="97">
        <f>Month!I54+calculation_hide!J51</f>
        <v>1.06</v>
      </c>
      <c r="K52" s="96"/>
      <c r="L52" s="97">
        <f>SUM(Month!J$43:J54)/12</f>
        <v>236.64750000000006</v>
      </c>
      <c r="M52" s="97">
        <f>SUM(Month!K$43:K54)/12</f>
        <v>41.626666666666665</v>
      </c>
      <c r="N52" s="97">
        <f>SUM(Month!L$43:L54)/12</f>
        <v>76.283333333333346</v>
      </c>
      <c r="O52" s="97">
        <f>SUM(Month!M$43:M54)/12</f>
        <v>91.635000000000005</v>
      </c>
      <c r="P52" s="97">
        <f>SUM(Month!N$43:N54)/12</f>
        <v>2.0799999999999996</v>
      </c>
      <c r="Q52" s="97">
        <f>SUM(Month!O$43:O54)/12</f>
        <v>23.435833333333335</v>
      </c>
      <c r="R52" s="98">
        <f>Month!P54</f>
        <v>0.5</v>
      </c>
      <c r="S52" s="97">
        <f>SUM(Month!Q$43:Q54)/12</f>
        <v>1.0716666666666665</v>
      </c>
      <c r="T52" s="81"/>
      <c r="AP52" s="12"/>
    </row>
    <row r="53" spans="1:42" ht="13.2" x14ac:dyDescent="0.25">
      <c r="A53" s="92">
        <v>1999</v>
      </c>
      <c r="B53" s="77" t="s">
        <v>87</v>
      </c>
      <c r="C53" s="93">
        <f>SUM(D53:J53)</f>
        <v>22.749999999999996</v>
      </c>
      <c r="D53" s="93">
        <f>Month!C55</f>
        <v>3.23</v>
      </c>
      <c r="E53" s="93">
        <f>Month!D55</f>
        <v>6.5</v>
      </c>
      <c r="F53" s="93">
        <f>Month!E55</f>
        <v>10.63</v>
      </c>
      <c r="G53" s="93">
        <f>Month!F55</f>
        <v>0.19</v>
      </c>
      <c r="H53" s="93">
        <f>Month!G55</f>
        <v>2.06</v>
      </c>
      <c r="I53" s="93">
        <f>Month!H55</f>
        <v>0.06</v>
      </c>
      <c r="J53" s="93">
        <f>Month!I55</f>
        <v>0.08</v>
      </c>
      <c r="L53" s="93">
        <f>Month!J55</f>
        <v>236.85999999999999</v>
      </c>
      <c r="M53" s="93">
        <f>Month!K55</f>
        <v>36.340000000000003</v>
      </c>
      <c r="N53" s="93">
        <f>Month!L55</f>
        <v>77.77</v>
      </c>
      <c r="O53" s="93">
        <f>Month!M55</f>
        <v>95.44</v>
      </c>
      <c r="P53" s="93">
        <f>Month!N55</f>
        <v>2.23</v>
      </c>
      <c r="Q53" s="93">
        <f>Month!O55</f>
        <v>23.61</v>
      </c>
      <c r="R53" s="93">
        <f>Month!P55</f>
        <v>0.54</v>
      </c>
      <c r="S53" s="93">
        <f>Month!Q55</f>
        <v>0.93</v>
      </c>
      <c r="T53" s="81"/>
      <c r="AP53" s="12"/>
    </row>
    <row r="54" spans="1:42" ht="13.2" x14ac:dyDescent="0.25">
      <c r="A54" s="92">
        <v>1999</v>
      </c>
      <c r="B54" s="77" t="s">
        <v>88</v>
      </c>
      <c r="C54" s="93">
        <f>SUM(D54:J54)</f>
        <v>43.86</v>
      </c>
      <c r="D54" s="93">
        <f>Month!C56+calculation_hide!D53</f>
        <v>6.0299999999999994</v>
      </c>
      <c r="E54" s="93">
        <f>Month!D56+calculation_hide!E53</f>
        <v>12.7</v>
      </c>
      <c r="F54" s="93">
        <f>Month!E56+calculation_hide!F53</f>
        <v>20.47</v>
      </c>
      <c r="G54" s="93">
        <f>Month!F56+calculation_hide!G53</f>
        <v>0.38</v>
      </c>
      <c r="H54" s="93">
        <f>Month!G56+calculation_hide!H53</f>
        <v>3.99</v>
      </c>
      <c r="I54" s="93">
        <f>Month!H56+calculation_hide!I53</f>
        <v>0.11</v>
      </c>
      <c r="J54" s="93">
        <f>Month!I56+calculation_hide!J53</f>
        <v>0.18</v>
      </c>
      <c r="L54" s="93">
        <f>SUM(Month!J$55:J56)/2</f>
        <v>234.29999999999998</v>
      </c>
      <c r="M54" s="93">
        <f>SUM(Month!K$55:K56)/2</f>
        <v>34.14</v>
      </c>
      <c r="N54" s="93">
        <f>SUM(Month!L$55:L56)/2</f>
        <v>77.09</v>
      </c>
      <c r="O54" s="93">
        <f>SUM(Month!M$55:M56)/2</f>
        <v>95.65</v>
      </c>
      <c r="P54" s="93">
        <f>SUM(Month!N$55:N56)/2</f>
        <v>2.23</v>
      </c>
      <c r="Q54" s="93">
        <f>SUM(Month!O$55:O56)/2</f>
        <v>23.6</v>
      </c>
      <c r="R54" s="93">
        <f>SUM(Month!P$55:P56)/2</f>
        <v>0.52</v>
      </c>
      <c r="S54" s="93">
        <f>SUM(Month!Q$55:Q56)/2</f>
        <v>1.07</v>
      </c>
      <c r="T54" s="81"/>
      <c r="AP54" s="12"/>
    </row>
    <row r="55" spans="1:42" ht="13.2" x14ac:dyDescent="0.25">
      <c r="A55" s="92">
        <v>1999</v>
      </c>
      <c r="B55" s="77" t="s">
        <v>89</v>
      </c>
      <c r="C55" s="93">
        <f>SUM(D55:J55)</f>
        <v>67.11</v>
      </c>
      <c r="D55" s="93">
        <f>Month!C57+calculation_hide!D54</f>
        <v>9.68</v>
      </c>
      <c r="E55" s="93">
        <f>Month!D57+calculation_hide!E54</f>
        <v>20.329999999999998</v>
      </c>
      <c r="F55" s="93">
        <f>Month!E57+calculation_hide!F54</f>
        <v>29.869999999999997</v>
      </c>
      <c r="G55" s="93">
        <f>Month!F57+calculation_hide!G54</f>
        <v>0.57000000000000006</v>
      </c>
      <c r="H55" s="93">
        <f>Month!G57+calculation_hide!H54</f>
        <v>6.18</v>
      </c>
      <c r="I55" s="93">
        <f>Month!H57+calculation_hide!I54</f>
        <v>0.16999999999999998</v>
      </c>
      <c r="J55" s="93">
        <f>Month!I57+calculation_hide!J54</f>
        <v>0.31</v>
      </c>
      <c r="L55" s="93">
        <f>SUM(Month!J$55:J57)/3</f>
        <v>239.67666666666665</v>
      </c>
      <c r="M55" s="93">
        <f>SUM(Month!K$55:K57)/3</f>
        <v>35.669999999999995</v>
      </c>
      <c r="N55" s="93">
        <f>SUM(Month!L$55:L57)/3</f>
        <v>79.27</v>
      </c>
      <c r="O55" s="93">
        <f>SUM(Month!M$55:M57)/3</f>
        <v>97.339999999999989</v>
      </c>
      <c r="P55" s="93">
        <f>SUM(Month!N$55:N57)/3</f>
        <v>2.23</v>
      </c>
      <c r="Q55" s="93">
        <f>SUM(Month!O$55:O57)/3</f>
        <v>23.39</v>
      </c>
      <c r="R55" s="93">
        <f>SUM(Month!P$55:P57)/3</f>
        <v>0.53</v>
      </c>
      <c r="S55" s="93">
        <f>SUM(Month!Q$55:Q57)/3</f>
        <v>1.2466666666666668</v>
      </c>
      <c r="T55" s="81"/>
      <c r="AP55" s="12"/>
    </row>
    <row r="56" spans="1:42" ht="13.2" x14ac:dyDescent="0.25">
      <c r="A56" s="92">
        <v>1999</v>
      </c>
      <c r="B56" s="77" t="s">
        <v>90</v>
      </c>
      <c r="C56" s="93">
        <f>SUM(D56:J56)</f>
        <v>85.679999999999993</v>
      </c>
      <c r="D56" s="93">
        <f>Month!C58+calculation_hide!D55</f>
        <v>12.64</v>
      </c>
      <c r="E56" s="93">
        <f>Month!D58+calculation_hide!E55</f>
        <v>26.25</v>
      </c>
      <c r="F56" s="93">
        <f>Month!E58+calculation_hide!F55</f>
        <v>37.489999999999995</v>
      </c>
      <c r="G56" s="93">
        <f>Month!F58+calculation_hide!G55</f>
        <v>0.76</v>
      </c>
      <c r="H56" s="93">
        <f>Month!G58+calculation_hide!H55</f>
        <v>7.91</v>
      </c>
      <c r="I56" s="93">
        <f>Month!H58+calculation_hide!I55</f>
        <v>0.21999999999999997</v>
      </c>
      <c r="J56" s="93">
        <f>Month!I58+calculation_hide!J55</f>
        <v>0.41000000000000003</v>
      </c>
      <c r="L56" s="93">
        <f>SUM(Month!J$55:J58)/4</f>
        <v>238.64</v>
      </c>
      <c r="M56" s="93">
        <f>SUM(Month!K$55:K58)/4</f>
        <v>35.979999999999997</v>
      </c>
      <c r="N56" s="93">
        <f>SUM(Month!L$55:L58)/4</f>
        <v>79.314999999999998</v>
      </c>
      <c r="O56" s="93">
        <f>SUM(Month!M$55:M58)/4</f>
        <v>96.237499999999997</v>
      </c>
      <c r="P56" s="93">
        <f>SUM(Month!N$55:N58)/4</f>
        <v>2.23</v>
      </c>
      <c r="Q56" s="93">
        <f>SUM(Month!O$55:O58)/4</f>
        <v>23.072500000000002</v>
      </c>
      <c r="R56" s="93">
        <f>SUM(Month!P$55:P58)/4</f>
        <v>0.56000000000000005</v>
      </c>
      <c r="S56" s="93">
        <f>SUM(Month!Q$55:Q58)/4</f>
        <v>1.2450000000000001</v>
      </c>
      <c r="T56" s="81"/>
      <c r="AP56" s="12"/>
    </row>
    <row r="57" spans="1:42" ht="13.2" x14ac:dyDescent="0.25">
      <c r="A57" s="92">
        <v>1999</v>
      </c>
      <c r="B57" s="77" t="s">
        <v>91</v>
      </c>
      <c r="C57" s="93">
        <f>SUM(D57:J57)</f>
        <v>102.85</v>
      </c>
      <c r="D57" s="93">
        <f>Month!C59+calculation_hide!D56</f>
        <v>15.3</v>
      </c>
      <c r="E57" s="93">
        <f>Month!D59+calculation_hide!E56</f>
        <v>32.630000000000003</v>
      </c>
      <c r="F57" s="93">
        <f>Month!E59+calculation_hide!F56</f>
        <v>43.459999999999994</v>
      </c>
      <c r="G57" s="93">
        <f>Month!F59+calculation_hide!G56</f>
        <v>0.95</v>
      </c>
      <c r="H57" s="93">
        <f>Month!G59+calculation_hide!H56</f>
        <v>9.74</v>
      </c>
      <c r="I57" s="93">
        <f>Month!H59+calculation_hide!I56</f>
        <v>0.24999999999999997</v>
      </c>
      <c r="J57" s="93">
        <f>Month!I59+calculation_hide!J56</f>
        <v>0.52</v>
      </c>
      <c r="L57" s="93">
        <f>SUM(Month!J$55:J59)/5</f>
        <v>237.85999999999999</v>
      </c>
      <c r="M57" s="93">
        <f>SUM(Month!K$55:K59)/5</f>
        <v>36.197999999999993</v>
      </c>
      <c r="N57" s="93">
        <f>SUM(Month!L$55:L59)/5</f>
        <v>78.864000000000004</v>
      </c>
      <c r="O57" s="93">
        <f>SUM(Month!M$55:M59)/5</f>
        <v>95.581999999999994</v>
      </c>
      <c r="P57" s="93">
        <f>SUM(Month!N$55:N59)/5</f>
        <v>2.23</v>
      </c>
      <c r="Q57" s="93">
        <f>SUM(Month!O$55:O59)/5</f>
        <v>23.18</v>
      </c>
      <c r="R57" s="93">
        <f>SUM(Month!P$55:P59)/5</f>
        <v>0.55600000000000005</v>
      </c>
      <c r="S57" s="93">
        <f>SUM(Month!Q$55:Q59)/5</f>
        <v>1.25</v>
      </c>
      <c r="T57" s="81"/>
      <c r="AP57" s="12"/>
    </row>
    <row r="58" spans="1:42" ht="13.2" x14ac:dyDescent="0.25">
      <c r="A58" s="92">
        <v>1999</v>
      </c>
      <c r="B58" s="77" t="s">
        <v>92</v>
      </c>
      <c r="C58" s="93">
        <f t="shared" ref="C58:C88" si="8">SUM(D58:J58)</f>
        <v>119.61</v>
      </c>
      <c r="D58" s="93">
        <f>Month!C60+calculation_hide!D57</f>
        <v>17.73</v>
      </c>
      <c r="E58" s="93">
        <f>Month!D60+calculation_hide!E57</f>
        <v>39.050000000000004</v>
      </c>
      <c r="F58" s="93">
        <f>Month!E60+calculation_hide!F57</f>
        <v>48.8</v>
      </c>
      <c r="G58" s="93">
        <f>Month!F60+calculation_hide!G57</f>
        <v>1.1399999999999999</v>
      </c>
      <c r="H58" s="93">
        <f>Month!G60+calculation_hide!H57</f>
        <v>11.98</v>
      </c>
      <c r="I58" s="93">
        <f>Month!H60+calculation_hide!I57</f>
        <v>0.27999999999999997</v>
      </c>
      <c r="J58" s="93">
        <f>Month!I60+calculation_hide!J57</f>
        <v>0.63</v>
      </c>
      <c r="L58" s="93">
        <f>SUM(Month!J$55:J60)/6</f>
        <v>238.51166666666666</v>
      </c>
      <c r="M58" s="93">
        <f>SUM(Month!K$55:K60)/6</f>
        <v>35.891666666666659</v>
      </c>
      <c r="N58" s="93">
        <f>SUM(Month!L$55:L60)/6</f>
        <v>79.243333333333325</v>
      </c>
      <c r="O58" s="93">
        <f>SUM(Month!M$55:M60)/6</f>
        <v>95.756666666666661</v>
      </c>
      <c r="P58" s="93">
        <f>SUM(Month!N$55:N60)/6</f>
        <v>2.23</v>
      </c>
      <c r="Q58" s="93">
        <f>SUM(Month!O$55:O60)/6</f>
        <v>23.565000000000001</v>
      </c>
      <c r="R58" s="93">
        <f>SUM(Month!P$55:P60)/6</f>
        <v>0.56333333333333335</v>
      </c>
      <c r="S58" s="93">
        <f>SUM(Month!Q$55:Q60)/6</f>
        <v>1.2616666666666667</v>
      </c>
      <c r="T58" s="81"/>
      <c r="AP58" s="12"/>
    </row>
    <row r="59" spans="1:42" ht="13.2" x14ac:dyDescent="0.25">
      <c r="A59" s="92">
        <v>1999</v>
      </c>
      <c r="B59" s="77" t="s">
        <v>93</v>
      </c>
      <c r="C59" s="93">
        <f t="shared" si="8"/>
        <v>135.69999999999999</v>
      </c>
      <c r="D59" s="93">
        <f>Month!C61+calculation_hide!D58</f>
        <v>20</v>
      </c>
      <c r="E59" s="93">
        <f>Month!D61+calculation_hide!E58</f>
        <v>45.970000000000006</v>
      </c>
      <c r="F59" s="93">
        <f>Month!E61+calculation_hide!F58</f>
        <v>53.79</v>
      </c>
      <c r="G59" s="93">
        <f>Month!F61+calculation_hide!G58</f>
        <v>1.3299999999999998</v>
      </c>
      <c r="H59" s="93">
        <f>Month!G61+calculation_hide!H58</f>
        <v>13.58</v>
      </c>
      <c r="I59" s="93">
        <f>Month!H61+calculation_hide!I58</f>
        <v>0.30999999999999994</v>
      </c>
      <c r="J59" s="93">
        <f>Month!I61+calculation_hide!J58</f>
        <v>0.72</v>
      </c>
      <c r="L59" s="93">
        <f>SUM(Month!J$55:J61)/7</f>
        <v>238.86714285714285</v>
      </c>
      <c r="M59" s="93">
        <f>SUM(Month!K$55:K61)/7</f>
        <v>35.965714285714277</v>
      </c>
      <c r="N59" s="93">
        <f>SUM(Month!L$55:L61)/7</f>
        <v>79.745714285714286</v>
      </c>
      <c r="O59" s="93">
        <f>SUM(Month!M$55:M61)/7</f>
        <v>95.77428571428571</v>
      </c>
      <c r="P59" s="93">
        <f>SUM(Month!N$55:N61)/7</f>
        <v>2.23</v>
      </c>
      <c r="Q59" s="93">
        <f>SUM(Month!O$55:O61)/7</f>
        <v>23.35</v>
      </c>
      <c r="R59" s="93">
        <f>SUM(Month!P$55:P61)/7</f>
        <v>0.57000000000000006</v>
      </c>
      <c r="S59" s="93">
        <f>SUM(Month!Q$55:Q61)/7</f>
        <v>1.2314285714285715</v>
      </c>
      <c r="T59" s="81"/>
      <c r="AP59" s="12"/>
    </row>
    <row r="60" spans="1:42" ht="13.2" x14ac:dyDescent="0.25">
      <c r="A60" s="92">
        <v>1999</v>
      </c>
      <c r="B60" s="77" t="s">
        <v>94</v>
      </c>
      <c r="C60" s="93">
        <f t="shared" si="8"/>
        <v>150.91000000000003</v>
      </c>
      <c r="D60" s="93">
        <f>Month!C62+calculation_hide!D59</f>
        <v>22.29</v>
      </c>
      <c r="E60" s="93">
        <f>Month!D62+calculation_hide!E59</f>
        <v>51.910000000000004</v>
      </c>
      <c r="F60" s="93">
        <f>Month!E62+calculation_hide!F59</f>
        <v>58.769999999999996</v>
      </c>
      <c r="G60" s="93">
        <f>Month!F62+calculation_hide!G59</f>
        <v>1.5199999999999998</v>
      </c>
      <c r="H60" s="93">
        <f>Month!G62+calculation_hide!H59</f>
        <v>15.27</v>
      </c>
      <c r="I60" s="93">
        <f>Month!H62+calculation_hide!I59</f>
        <v>0.32999999999999996</v>
      </c>
      <c r="J60" s="93">
        <f>Month!I62+calculation_hide!J59</f>
        <v>0.82</v>
      </c>
      <c r="L60" s="93">
        <f>SUM(Month!J$55:J62)/8</f>
        <v>237.5</v>
      </c>
      <c r="M60" s="93">
        <f>SUM(Month!K$55:K62)/8</f>
        <v>36.126249999999999</v>
      </c>
      <c r="N60" s="93">
        <f>SUM(Month!L$55:L62)/8</f>
        <v>78.702500000000001</v>
      </c>
      <c r="O60" s="93">
        <f>SUM(Month!M$55:M62)/8</f>
        <v>95.51124999999999</v>
      </c>
      <c r="P60" s="93">
        <f>SUM(Month!N$55:N62)/8</f>
        <v>2.23</v>
      </c>
      <c r="Q60" s="93">
        <f>SUM(Month!O$55:O62)/8</f>
        <v>23.143750000000001</v>
      </c>
      <c r="R60" s="93">
        <f>SUM(Month!P$55:P62)/8</f>
        <v>0.55500000000000005</v>
      </c>
      <c r="S60" s="93">
        <f>SUM(Month!Q$55:Q62)/8</f>
        <v>1.2312500000000002</v>
      </c>
      <c r="T60" s="81"/>
      <c r="AP60" s="12"/>
    </row>
    <row r="61" spans="1:42" ht="13.2" x14ac:dyDescent="0.25">
      <c r="A61" s="92">
        <v>1999</v>
      </c>
      <c r="B61" s="77" t="s">
        <v>95</v>
      </c>
      <c r="C61" s="93">
        <f t="shared" si="8"/>
        <v>167.17000000000002</v>
      </c>
      <c r="D61" s="93">
        <f>Month!C63+calculation_hide!D60</f>
        <v>25.5</v>
      </c>
      <c r="E61" s="93">
        <f>Month!D63+calculation_hide!E60</f>
        <v>57.64</v>
      </c>
      <c r="F61" s="93">
        <f>Month!E63+calculation_hide!F60</f>
        <v>64</v>
      </c>
      <c r="G61" s="93">
        <f>Month!F63+calculation_hide!G60</f>
        <v>1.7099999999999997</v>
      </c>
      <c r="H61" s="93">
        <f>Month!G63+calculation_hide!H60</f>
        <v>17.05</v>
      </c>
      <c r="I61" s="93">
        <f>Month!H63+calculation_hide!I60</f>
        <v>0.36</v>
      </c>
      <c r="J61" s="93">
        <f>Month!I63+calculation_hide!J60</f>
        <v>0.90999999999999992</v>
      </c>
      <c r="L61" s="93">
        <f>SUM(Month!J$55:J63)/9</f>
        <v>237.11555555555555</v>
      </c>
      <c r="M61" s="93">
        <f>SUM(Month!K$55:K63)/9</f>
        <v>36.521111111111111</v>
      </c>
      <c r="N61" s="93">
        <f>SUM(Month!L$55:L63)/9</f>
        <v>77.844444444444449</v>
      </c>
      <c r="O61" s="93">
        <f>SUM(Month!M$55:M63)/9</f>
        <v>95.802222222222213</v>
      </c>
      <c r="P61" s="93">
        <f>SUM(Month!N$55:N63)/9</f>
        <v>2.23</v>
      </c>
      <c r="Q61" s="93">
        <f>SUM(Month!O$55:O63)/9</f>
        <v>22.952222222222222</v>
      </c>
      <c r="R61" s="93">
        <f>SUM(Month!P$55:P63)/9</f>
        <v>0.54666666666666663</v>
      </c>
      <c r="S61" s="93">
        <f>SUM(Month!Q$55:Q63)/9</f>
        <v>1.2188888888888891</v>
      </c>
      <c r="T61" s="81"/>
      <c r="AP61" s="12"/>
    </row>
    <row r="62" spans="1:42" x14ac:dyDescent="0.25">
      <c r="A62" s="92">
        <v>1999</v>
      </c>
      <c r="B62" s="77" t="s">
        <v>96</v>
      </c>
      <c r="C62" s="93">
        <f t="shared" si="8"/>
        <v>186.47000000000003</v>
      </c>
      <c r="D62" s="93">
        <f>Month!C64+calculation_hide!D61</f>
        <v>28.43</v>
      </c>
      <c r="E62" s="93">
        <f>Month!D64+calculation_hide!E61</f>
        <v>64.099999999999994</v>
      </c>
      <c r="F62" s="93">
        <f>Month!E64+calculation_hide!F61</f>
        <v>71.83</v>
      </c>
      <c r="G62" s="93">
        <f>Month!F64+calculation_hide!G61</f>
        <v>1.8999999999999997</v>
      </c>
      <c r="H62" s="93">
        <f>Month!G64+calculation_hide!H61</f>
        <v>18.8</v>
      </c>
      <c r="I62" s="93">
        <f>Month!H64+calculation_hide!I61</f>
        <v>0.39999999999999997</v>
      </c>
      <c r="J62" s="93">
        <f>Month!I64+calculation_hide!J61</f>
        <v>1.01</v>
      </c>
      <c r="L62" s="93">
        <f>SUM(Month!J$55:J64)/10</f>
        <v>237.43099999999998</v>
      </c>
      <c r="M62" s="93">
        <f>SUM(Month!K$55:K64)/10</f>
        <v>36.531999999999996</v>
      </c>
      <c r="N62" s="93">
        <f>SUM(Month!L$55:L64)/10</f>
        <v>78.067000000000007</v>
      </c>
      <c r="O62" s="93">
        <f>SUM(Month!M$55:M64)/10</f>
        <v>95.981999999999999</v>
      </c>
      <c r="P62" s="93">
        <f>SUM(Month!N$55:N64)/10</f>
        <v>2.23</v>
      </c>
      <c r="Q62" s="93">
        <f>SUM(Month!O$55:O64)/10</f>
        <v>22.864999999999998</v>
      </c>
      <c r="R62" s="93">
        <f>SUM(Month!P$55:P64)/10</f>
        <v>0.53499999999999992</v>
      </c>
      <c r="S62" s="93">
        <f>SUM(Month!Q$55:Q64)/10</f>
        <v>1.2200000000000002</v>
      </c>
      <c r="T62" s="81"/>
    </row>
    <row r="63" spans="1:42" x14ac:dyDescent="0.25">
      <c r="A63" s="92">
        <v>1999</v>
      </c>
      <c r="B63" s="77" t="s">
        <v>97</v>
      </c>
      <c r="C63" s="93">
        <f t="shared" si="8"/>
        <v>207.35999999999999</v>
      </c>
      <c r="D63" s="93">
        <f>Month!C65+calculation_hide!D62</f>
        <v>31.6</v>
      </c>
      <c r="E63" s="93">
        <f>Month!D65+calculation_hide!E62</f>
        <v>70.259999999999991</v>
      </c>
      <c r="F63" s="93">
        <f>Month!E65+calculation_hide!F62</f>
        <v>81.31</v>
      </c>
      <c r="G63" s="93">
        <f>Month!F65+calculation_hide!G62</f>
        <v>2.09</v>
      </c>
      <c r="H63" s="93">
        <f>Month!G65+calculation_hide!H62</f>
        <v>20.55</v>
      </c>
      <c r="I63" s="93">
        <f>Month!H65+calculation_hide!I62</f>
        <v>0.44999999999999996</v>
      </c>
      <c r="J63" s="93">
        <f>Month!I65+calculation_hide!J62</f>
        <v>1.1000000000000001</v>
      </c>
      <c r="L63" s="93">
        <f>SUM(Month!J$55:J65)/11</f>
        <v>237.34454545454545</v>
      </c>
      <c r="M63" s="93">
        <f>SUM(Month!K$55:K65)/11</f>
        <v>36.520909090909093</v>
      </c>
      <c r="N63" s="93">
        <f>SUM(Month!L$55:L65)/11</f>
        <v>77.814545454545453</v>
      </c>
      <c r="O63" s="93">
        <f>SUM(Month!M$55:M65)/11</f>
        <v>96.36363636363636</v>
      </c>
      <c r="P63" s="93">
        <f>SUM(Month!N$55:N65)/11</f>
        <v>2.23</v>
      </c>
      <c r="Q63" s="93">
        <f>SUM(Month!O$55:O65)/11</f>
        <v>22.677272727272726</v>
      </c>
      <c r="R63" s="93">
        <f>SUM(Month!P$55:P65)/11</f>
        <v>0.5281818181818182</v>
      </c>
      <c r="S63" s="93">
        <f>SUM(Month!Q$55:Q65)/11</f>
        <v>1.2100000000000002</v>
      </c>
      <c r="T63" s="81"/>
    </row>
    <row r="64" spans="1:42" x14ac:dyDescent="0.25">
      <c r="A64" s="95">
        <v>1999</v>
      </c>
      <c r="B64" s="96" t="s">
        <v>98</v>
      </c>
      <c r="C64" s="97">
        <f t="shared" si="8"/>
        <v>231.36</v>
      </c>
      <c r="D64" s="97">
        <f>Month!C66+calculation_hide!D63</f>
        <v>35.99</v>
      </c>
      <c r="E64" s="97">
        <f>Month!D66+calculation_hide!E63</f>
        <v>76.429999999999993</v>
      </c>
      <c r="F64" s="97">
        <f>Month!E66+calculation_hide!F63</f>
        <v>92.51</v>
      </c>
      <c r="G64" s="97">
        <f>Month!F66+calculation_hide!G63</f>
        <v>2.2799999999999998</v>
      </c>
      <c r="H64" s="97">
        <f>Month!G66+calculation_hide!H63</f>
        <v>22.41</v>
      </c>
      <c r="I64" s="97">
        <f>Month!H66+calculation_hide!I63</f>
        <v>0.52</v>
      </c>
      <c r="J64" s="97">
        <f>Month!I66+calculation_hide!J63</f>
        <v>1.2200000000000002</v>
      </c>
      <c r="K64" s="96"/>
      <c r="L64" s="97">
        <f>SUM(Month!J$55:J66)/12</f>
        <v>238.02083333333334</v>
      </c>
      <c r="M64" s="97">
        <f>SUM(Month!K$55:K66)/12</f>
        <v>36.845833333333339</v>
      </c>
      <c r="N64" s="97">
        <f>SUM(Month!L$55:L66)/12</f>
        <v>77.589166666666671</v>
      </c>
      <c r="O64" s="97">
        <f>SUM(Month!M$55:M66)/12</f>
        <v>97.189166666666665</v>
      </c>
      <c r="P64" s="97">
        <f>SUM(Month!N$55:N66)/12</f>
        <v>2.23</v>
      </c>
      <c r="Q64" s="97">
        <f>SUM(Month!O$55:O66)/12</f>
        <v>22.409166666666664</v>
      </c>
      <c r="R64" s="97">
        <f>SUM(Month!P$55:P66)/12</f>
        <v>0.53249999999999997</v>
      </c>
      <c r="S64" s="97">
        <f>SUM(Month!Q$55:Q66)/12</f>
        <v>1.2250000000000003</v>
      </c>
      <c r="T64" s="81"/>
    </row>
    <row r="65" spans="1:20" x14ac:dyDescent="0.25">
      <c r="A65" s="92">
        <v>2000</v>
      </c>
      <c r="B65" s="77" t="s">
        <v>87</v>
      </c>
      <c r="C65" s="93">
        <f t="shared" si="8"/>
        <v>23.509999999999998</v>
      </c>
      <c r="D65" s="93">
        <f>Month!C67</f>
        <v>3.55</v>
      </c>
      <c r="E65" s="93">
        <f>Month!D67</f>
        <v>6.67</v>
      </c>
      <c r="F65" s="93">
        <f>Month!E67</f>
        <v>11.19</v>
      </c>
      <c r="G65" s="93">
        <f>Month!F67</f>
        <v>0.19</v>
      </c>
      <c r="H65" s="93">
        <f>Month!G67</f>
        <v>1.77</v>
      </c>
      <c r="I65" s="93">
        <f>Month!H67</f>
        <v>7.0000000000000007E-2</v>
      </c>
      <c r="J65" s="93">
        <f>Month!I67</f>
        <v>7.0000000000000007E-2</v>
      </c>
      <c r="K65" s="100"/>
      <c r="L65" s="93">
        <f>Month!J67</f>
        <v>241.09000000000003</v>
      </c>
      <c r="M65" s="93">
        <f>Month!K67</f>
        <v>38.69</v>
      </c>
      <c r="N65" s="93">
        <f>Month!L67</f>
        <v>79.650000000000006</v>
      </c>
      <c r="O65" s="93">
        <f>Month!M67</f>
        <v>98.72</v>
      </c>
      <c r="P65" s="93">
        <f>Month!N67</f>
        <v>2.31</v>
      </c>
      <c r="Q65" s="93">
        <f>Month!O67</f>
        <v>20.3</v>
      </c>
      <c r="R65" s="93">
        <f>Month!P67</f>
        <v>0.61</v>
      </c>
      <c r="S65" s="93">
        <f>Month!Q67</f>
        <v>0.81</v>
      </c>
      <c r="T65" s="81"/>
    </row>
    <row r="66" spans="1:20" x14ac:dyDescent="0.25">
      <c r="A66" s="92">
        <v>2000</v>
      </c>
      <c r="B66" s="77" t="s">
        <v>88</v>
      </c>
      <c r="C66" s="93">
        <f t="shared" si="8"/>
        <v>45.62</v>
      </c>
      <c r="D66" s="93">
        <f>Month!C68+calculation_hide!D65</f>
        <v>6.9</v>
      </c>
      <c r="E66" s="93">
        <f>Month!D68+calculation_hide!E65</f>
        <v>13.379999999999999</v>
      </c>
      <c r="F66" s="93">
        <f>Month!E68+calculation_hide!F65</f>
        <v>21.259999999999998</v>
      </c>
      <c r="G66" s="93">
        <f>Month!F68+calculation_hide!G65</f>
        <v>0.38</v>
      </c>
      <c r="H66" s="93">
        <f>Month!G68+calculation_hide!H65</f>
        <v>3.4</v>
      </c>
      <c r="I66" s="93">
        <f>Month!H68+calculation_hide!I65</f>
        <v>0.14000000000000001</v>
      </c>
      <c r="J66" s="93">
        <f>Month!I68+calculation_hide!J65</f>
        <v>0.16</v>
      </c>
      <c r="K66" s="100"/>
      <c r="L66" s="93">
        <f>SUM(Month!J$67:J68)/2</f>
        <v>244.41500000000002</v>
      </c>
      <c r="M66" s="93">
        <f>SUM(Month!K$67:K68)/2</f>
        <v>38.349999999999994</v>
      </c>
      <c r="N66" s="93">
        <f>SUM(Month!L$67:L68)/2</f>
        <v>81.825000000000003</v>
      </c>
      <c r="O66" s="93">
        <f>SUM(Month!M$67:M68)/2</f>
        <v>100.36</v>
      </c>
      <c r="P66" s="93">
        <f>SUM(Month!N$67:N68)/2</f>
        <v>2.31</v>
      </c>
      <c r="Q66" s="93">
        <f>SUM(Month!O$67:O68)/2</f>
        <v>20</v>
      </c>
      <c r="R66" s="93">
        <f>SUM(Month!P$67:P68)/2</f>
        <v>0.625</v>
      </c>
      <c r="S66" s="93">
        <f>SUM(Month!Q$67:Q68)/2</f>
        <v>0.94500000000000006</v>
      </c>
      <c r="T66" s="81"/>
    </row>
    <row r="67" spans="1:20" x14ac:dyDescent="0.25">
      <c r="A67" s="92">
        <v>2000</v>
      </c>
      <c r="B67" s="77" t="s">
        <v>89</v>
      </c>
      <c r="C67" s="93">
        <f t="shared" si="8"/>
        <v>67.900000000000006</v>
      </c>
      <c r="D67" s="93">
        <f>Month!C69+calculation_hide!D66</f>
        <v>10.290000000000001</v>
      </c>
      <c r="E67" s="93">
        <f>Month!D69+calculation_hide!E66</f>
        <v>20.189999999999998</v>
      </c>
      <c r="F67" s="93">
        <f>Month!E69+calculation_hide!F66</f>
        <v>31.07</v>
      </c>
      <c r="G67" s="93">
        <f>Month!F69+calculation_hide!G66</f>
        <v>0.57000000000000006</v>
      </c>
      <c r="H67" s="93">
        <f>Month!G69+calculation_hide!H66</f>
        <v>5.3</v>
      </c>
      <c r="I67" s="93">
        <f>Month!H69+calculation_hide!I66</f>
        <v>0.2</v>
      </c>
      <c r="J67" s="93">
        <f>Month!I69+calculation_hide!J66</f>
        <v>0.28000000000000003</v>
      </c>
      <c r="K67" s="100"/>
      <c r="L67" s="93">
        <f>SUM(Month!J$67:J69)/3</f>
        <v>243.28666666666666</v>
      </c>
      <c r="M67" s="93">
        <f>SUM(Month!K$67:K69)/3</f>
        <v>37.319999999999993</v>
      </c>
      <c r="N67" s="93">
        <f>SUM(Month!L$67:L69)/3</f>
        <v>79.7</v>
      </c>
      <c r="O67" s="93">
        <f>SUM(Month!M$67:M69)/3</f>
        <v>102.23333333333333</v>
      </c>
      <c r="P67" s="93">
        <f>SUM(Month!N$67:N69)/3</f>
        <v>2.31</v>
      </c>
      <c r="Q67" s="93">
        <f>SUM(Month!O$67:O69)/3</f>
        <v>19.993333333333336</v>
      </c>
      <c r="R67" s="93">
        <f>SUM(Month!P$67:P69)/3</f>
        <v>0.6166666666666667</v>
      </c>
      <c r="S67" s="93">
        <f>SUM(Month!Q$67:Q69)/3</f>
        <v>1.1133333333333333</v>
      </c>
      <c r="T67" s="81"/>
    </row>
    <row r="68" spans="1:20" x14ac:dyDescent="0.25">
      <c r="A68" s="92">
        <v>2000</v>
      </c>
      <c r="B68" s="77" t="s">
        <v>90</v>
      </c>
      <c r="C68" s="93">
        <f t="shared" si="8"/>
        <v>87.52</v>
      </c>
      <c r="D68" s="93">
        <f>Month!C70+calculation_hide!D67</f>
        <v>13.47</v>
      </c>
      <c r="E68" s="93">
        <f>Month!D70+calculation_hide!E67</f>
        <v>26.119999999999997</v>
      </c>
      <c r="F68" s="93">
        <f>Month!E70+calculation_hide!F67</f>
        <v>39.68</v>
      </c>
      <c r="G68" s="93">
        <f>Month!F70+calculation_hide!G67</f>
        <v>0.76</v>
      </c>
      <c r="H68" s="93">
        <f>Month!G70+calculation_hide!H67</f>
        <v>6.88</v>
      </c>
      <c r="I68" s="93">
        <f>Month!H70+calculation_hide!I67</f>
        <v>0.24000000000000002</v>
      </c>
      <c r="J68" s="93">
        <f>Month!I70+calculation_hide!J67</f>
        <v>0.37</v>
      </c>
      <c r="K68" s="100"/>
      <c r="L68" s="93">
        <f>SUM(Month!J$67:J70)/4</f>
        <v>241.1275</v>
      </c>
      <c r="M68" s="93">
        <f>SUM(Month!K$67:K70)/4</f>
        <v>37.747499999999995</v>
      </c>
      <c r="N68" s="93">
        <f>SUM(Month!L$67:L70)/4</f>
        <v>78.272500000000008</v>
      </c>
      <c r="O68" s="93">
        <f>SUM(Month!M$67:M70)/4</f>
        <v>101.11499999999999</v>
      </c>
      <c r="P68" s="93">
        <f>SUM(Month!N$67:N70)/4</f>
        <v>2.31</v>
      </c>
      <c r="Q68" s="93">
        <f>SUM(Month!O$67:O70)/4</f>
        <v>19.997500000000002</v>
      </c>
      <c r="R68" s="93">
        <f>SUM(Month!P$67:P70)/4</f>
        <v>0.58499999999999996</v>
      </c>
      <c r="S68" s="93">
        <f>SUM(Month!Q$67:Q70)/4</f>
        <v>1.1000000000000001</v>
      </c>
      <c r="T68" s="81"/>
    </row>
    <row r="69" spans="1:20" x14ac:dyDescent="0.25">
      <c r="A69" s="92">
        <v>2000</v>
      </c>
      <c r="B69" s="77" t="s">
        <v>91</v>
      </c>
      <c r="C69" s="93">
        <f t="shared" si="8"/>
        <v>105.20000000000002</v>
      </c>
      <c r="D69" s="93">
        <f>Month!C71+calculation_hide!D68</f>
        <v>16.41</v>
      </c>
      <c r="E69" s="93">
        <f>Month!D71+calculation_hide!E68</f>
        <v>32.36</v>
      </c>
      <c r="F69" s="93">
        <f>Month!E71+calculation_hide!F68</f>
        <v>46.2</v>
      </c>
      <c r="G69" s="93">
        <f>Month!F71+calculation_hide!G68</f>
        <v>0.95</v>
      </c>
      <c r="H69" s="93">
        <f>Month!G71+calculation_hide!H68</f>
        <v>8.5399999999999991</v>
      </c>
      <c r="I69" s="93">
        <f>Month!H71+calculation_hide!I68</f>
        <v>0.26</v>
      </c>
      <c r="J69" s="93">
        <f>Month!I71+calculation_hide!J68</f>
        <v>0.48</v>
      </c>
      <c r="K69" s="100"/>
      <c r="L69" s="93">
        <f>SUM(Month!J$67:J71)/5</f>
        <v>240.08</v>
      </c>
      <c r="M69" s="93">
        <f>SUM(Month!K$67:K71)/5</f>
        <v>38.265999999999998</v>
      </c>
      <c r="N69" s="93">
        <f>SUM(Month!L$67:L71)/5</f>
        <v>77.440000000000012</v>
      </c>
      <c r="O69" s="93">
        <f>SUM(Month!M$67:M71)/5</f>
        <v>100.05999999999999</v>
      </c>
      <c r="P69" s="93">
        <f>SUM(Month!N$67:N71)/5</f>
        <v>2.31</v>
      </c>
      <c r="Q69" s="93">
        <f>SUM(Month!O$67:O71)/5</f>
        <v>20.302</v>
      </c>
      <c r="R69" s="93">
        <f>SUM(Month!P$67:P71)/5</f>
        <v>0.55599999999999994</v>
      </c>
      <c r="S69" s="93">
        <f>SUM(Month!Q$67:Q71)/5</f>
        <v>1.1460000000000001</v>
      </c>
      <c r="T69" s="81"/>
    </row>
    <row r="70" spans="1:20" x14ac:dyDescent="0.25">
      <c r="A70" s="92">
        <v>2000</v>
      </c>
      <c r="B70" s="77" t="s">
        <v>92</v>
      </c>
      <c r="C70" s="93">
        <f t="shared" si="8"/>
        <v>121.24000000000001</v>
      </c>
      <c r="D70" s="93">
        <f>Month!C72+calculation_hide!D69</f>
        <v>19.190000000000001</v>
      </c>
      <c r="E70" s="93">
        <f>Month!D72+calculation_hide!E69</f>
        <v>38.119999999999997</v>
      </c>
      <c r="F70" s="93">
        <f>Month!E72+calculation_hide!F69</f>
        <v>51.730000000000004</v>
      </c>
      <c r="G70" s="93">
        <f>Month!F72+calculation_hide!G69</f>
        <v>1.1399999999999999</v>
      </c>
      <c r="H70" s="93">
        <f>Month!G72+calculation_hide!H69</f>
        <v>10.169999999999998</v>
      </c>
      <c r="I70" s="93">
        <f>Month!H72+calculation_hide!I69</f>
        <v>0.28000000000000003</v>
      </c>
      <c r="J70" s="93">
        <f>Month!I72+calculation_hide!J69</f>
        <v>0.61</v>
      </c>
      <c r="K70" s="100"/>
      <c r="L70" s="93">
        <f>SUM(Month!J$67:J72)/6</f>
        <v>240.48000000000002</v>
      </c>
      <c r="M70" s="93">
        <f>SUM(Month!K$67:K72)/6</f>
        <v>38.473333333333329</v>
      </c>
      <c r="N70" s="93">
        <f>SUM(Month!L$67:L72)/6</f>
        <v>77.340000000000018</v>
      </c>
      <c r="O70" s="93">
        <f>SUM(Month!M$67:M72)/6</f>
        <v>100.60666666666667</v>
      </c>
      <c r="P70" s="93">
        <f>SUM(Month!N$67:N72)/6</f>
        <v>2.31</v>
      </c>
      <c r="Q70" s="93">
        <f>SUM(Month!O$67:O72)/6</f>
        <v>20.006666666666668</v>
      </c>
      <c r="R70" s="93">
        <f>SUM(Month!P$67:P72)/6</f>
        <v>0.53666666666666663</v>
      </c>
      <c r="S70" s="93">
        <f>SUM(Month!Q$67:Q72)/6</f>
        <v>1.2066666666666668</v>
      </c>
      <c r="T70" s="81"/>
    </row>
    <row r="71" spans="1:20" x14ac:dyDescent="0.25">
      <c r="A71" s="92">
        <v>2000</v>
      </c>
      <c r="B71" s="77" t="s">
        <v>93</v>
      </c>
      <c r="C71" s="93">
        <f t="shared" si="8"/>
        <v>136.93</v>
      </c>
      <c r="D71" s="93">
        <f>Month!C73+calculation_hide!D70</f>
        <v>21.68</v>
      </c>
      <c r="E71" s="93">
        <f>Month!D73+calculation_hide!E70</f>
        <v>44.26</v>
      </c>
      <c r="F71" s="93">
        <f>Month!E73+calculation_hide!F70</f>
        <v>57.040000000000006</v>
      </c>
      <c r="G71" s="93">
        <f>Month!F73+calculation_hide!G70</f>
        <v>1.3299999999999998</v>
      </c>
      <c r="H71" s="93">
        <f>Month!G73+calculation_hide!H70</f>
        <v>11.609999999999998</v>
      </c>
      <c r="I71" s="93">
        <f>Month!H73+calculation_hide!I70</f>
        <v>0.30000000000000004</v>
      </c>
      <c r="J71" s="93">
        <f>Month!I73+calculation_hide!J70</f>
        <v>0.71</v>
      </c>
      <c r="K71" s="100"/>
      <c r="L71" s="93">
        <f>SUM(Month!J$67:J73)/7</f>
        <v>238.80571428571429</v>
      </c>
      <c r="M71" s="93">
        <f>SUM(Month!K$67:K73)/7</f>
        <v>38.465714285714284</v>
      </c>
      <c r="N71" s="93">
        <f>SUM(Month!L$67:L73)/7</f>
        <v>76.465714285714299</v>
      </c>
      <c r="O71" s="93">
        <f>SUM(Month!M$67:M73)/7</f>
        <v>99.899999999999991</v>
      </c>
      <c r="P71" s="93">
        <f>SUM(Month!N$67:N73)/7</f>
        <v>2.31</v>
      </c>
      <c r="Q71" s="93">
        <f>SUM(Month!O$67:O73)/7</f>
        <v>19.94857142857143</v>
      </c>
      <c r="R71" s="93">
        <f>SUM(Month!P$67:P73)/7</f>
        <v>0.51857142857142857</v>
      </c>
      <c r="S71" s="93">
        <f>SUM(Month!Q$67:Q73)/7</f>
        <v>1.1971428571428573</v>
      </c>
      <c r="T71" s="81"/>
    </row>
    <row r="72" spans="1:20" x14ac:dyDescent="0.25">
      <c r="A72" s="92">
        <v>2000</v>
      </c>
      <c r="B72" s="77" t="s">
        <v>94</v>
      </c>
      <c r="C72" s="93">
        <f t="shared" si="8"/>
        <v>153.30000000000001</v>
      </c>
      <c r="D72" s="93">
        <f>Month!C74+calculation_hide!D71</f>
        <v>24.45</v>
      </c>
      <c r="E72" s="93">
        <f>Month!D74+calculation_hide!E71</f>
        <v>51.059999999999995</v>
      </c>
      <c r="F72" s="93">
        <f>Month!E74+calculation_hide!F71</f>
        <v>61.980000000000004</v>
      </c>
      <c r="G72" s="93">
        <f>Month!F74+calculation_hide!G71</f>
        <v>1.5199999999999998</v>
      </c>
      <c r="H72" s="93">
        <f>Month!G74+calculation_hide!H71</f>
        <v>13.149999999999999</v>
      </c>
      <c r="I72" s="93">
        <f>Month!H74+calculation_hide!I71</f>
        <v>0.32000000000000006</v>
      </c>
      <c r="J72" s="93">
        <f>Month!I74+calculation_hide!J71</f>
        <v>0.82</v>
      </c>
      <c r="K72" s="100"/>
      <c r="L72" s="93">
        <f>SUM(Month!J$67:J74)/8</f>
        <v>239.65750000000003</v>
      </c>
      <c r="M72" s="93">
        <f>SUM(Month!K$67:K74)/8</f>
        <v>39.397500000000001</v>
      </c>
      <c r="N72" s="93">
        <f>SUM(Month!L$67:L74)/8</f>
        <v>76.981250000000017</v>
      </c>
      <c r="O72" s="93">
        <f>SUM(Month!M$67:M74)/8</f>
        <v>99.336249999999993</v>
      </c>
      <c r="P72" s="93">
        <f>SUM(Month!N$67:N74)/8</f>
        <v>2.31</v>
      </c>
      <c r="Q72" s="93">
        <f>SUM(Month!O$67:O74)/8</f>
        <v>19.915000000000003</v>
      </c>
      <c r="R72" s="93">
        <f>SUM(Month!P$67:P74)/8</f>
        <v>0.51249999999999996</v>
      </c>
      <c r="S72" s="93">
        <f>SUM(Month!Q$67:Q74)/8</f>
        <v>1.2050000000000001</v>
      </c>
      <c r="T72" s="81"/>
    </row>
    <row r="73" spans="1:20" x14ac:dyDescent="0.25">
      <c r="A73" s="92">
        <v>2000</v>
      </c>
      <c r="B73" s="77" t="s">
        <v>95</v>
      </c>
      <c r="C73" s="93">
        <f t="shared" si="8"/>
        <v>170.16</v>
      </c>
      <c r="D73" s="93">
        <f>Month!C75+calculation_hide!D72</f>
        <v>27.43</v>
      </c>
      <c r="E73" s="93">
        <f>Month!D75+calculation_hide!E72</f>
        <v>57.519999999999996</v>
      </c>
      <c r="F73" s="93">
        <f>Month!E75+calculation_hide!F72</f>
        <v>67.5</v>
      </c>
      <c r="G73" s="93">
        <f>Month!F75+calculation_hide!G72</f>
        <v>1.7099999999999997</v>
      </c>
      <c r="H73" s="93">
        <f>Month!G75+calculation_hide!H72</f>
        <v>14.709999999999999</v>
      </c>
      <c r="I73" s="93">
        <f>Month!H75+calculation_hide!I72</f>
        <v>0.35000000000000009</v>
      </c>
      <c r="J73" s="93">
        <f>Month!I75+calculation_hide!J72</f>
        <v>0.94</v>
      </c>
      <c r="K73" s="100"/>
      <c r="L73" s="93">
        <f>SUM(Month!J$67:J75)/9</f>
        <v>239.70888888888891</v>
      </c>
      <c r="M73" s="93">
        <f>SUM(Month!K$67:K75)/9</f>
        <v>39.11888888888889</v>
      </c>
      <c r="N73" s="93">
        <f>SUM(Month!L$67:L75)/9</f>
        <v>77.248888888888899</v>
      </c>
      <c r="O73" s="93">
        <f>SUM(Month!M$67:M75)/9</f>
        <v>99.501111111111115</v>
      </c>
      <c r="P73" s="93">
        <f>SUM(Month!N$67:N75)/9</f>
        <v>2.31</v>
      </c>
      <c r="Q73" s="93">
        <f>SUM(Month!O$67:O75)/9</f>
        <v>19.784444444444446</v>
      </c>
      <c r="R73" s="93">
        <f>SUM(Month!P$67:P75)/9</f>
        <v>0.51444444444444448</v>
      </c>
      <c r="S73" s="93">
        <f>SUM(Month!Q$67:Q75)/9</f>
        <v>1.231111111111111</v>
      </c>
      <c r="T73" s="81"/>
    </row>
    <row r="74" spans="1:20" x14ac:dyDescent="0.25">
      <c r="A74" s="92">
        <v>2000</v>
      </c>
      <c r="B74" s="77" t="s">
        <v>96</v>
      </c>
      <c r="C74" s="93">
        <f t="shared" si="8"/>
        <v>189.26000000000002</v>
      </c>
      <c r="D74" s="93">
        <f>Month!C76+calculation_hide!D73</f>
        <v>30.86</v>
      </c>
      <c r="E74" s="93">
        <f>Month!D76+calculation_hide!E73</f>
        <v>63.37</v>
      </c>
      <c r="F74" s="93">
        <f>Month!E76+calculation_hide!F73</f>
        <v>75.52</v>
      </c>
      <c r="G74" s="93">
        <f>Month!F76+calculation_hide!G73</f>
        <v>1.8999999999999997</v>
      </c>
      <c r="H74" s="93">
        <f>Month!G76+calculation_hide!H73</f>
        <v>16.18</v>
      </c>
      <c r="I74" s="93">
        <f>Month!H76+calculation_hide!I73</f>
        <v>0.40000000000000008</v>
      </c>
      <c r="J74" s="93">
        <f>Month!I76+calculation_hide!J73</f>
        <v>1.03</v>
      </c>
      <c r="K74" s="100"/>
      <c r="L74" s="93">
        <f>SUM(Month!J$67:J76)/10</f>
        <v>239.48099999999999</v>
      </c>
      <c r="M74" s="93">
        <f>SUM(Month!K$67:K76)/10</f>
        <v>39.338000000000001</v>
      </c>
      <c r="N74" s="93">
        <f>SUM(Month!L$67:L76)/10</f>
        <v>77.097000000000008</v>
      </c>
      <c r="O74" s="93">
        <f>SUM(Month!M$67:M76)/10</f>
        <v>99.328999999999994</v>
      </c>
      <c r="P74" s="93">
        <f>SUM(Month!N$67:N76)/10</f>
        <v>2.3099999999999996</v>
      </c>
      <c r="Q74" s="93">
        <f>SUM(Month!O$67:O76)/10</f>
        <v>19.675000000000004</v>
      </c>
      <c r="R74" s="93">
        <f>SUM(Month!P$67:P76)/10</f>
        <v>0.52</v>
      </c>
      <c r="S74" s="93">
        <f>SUM(Month!Q$67:Q76)/10</f>
        <v>1.2120000000000002</v>
      </c>
      <c r="T74" s="81"/>
    </row>
    <row r="75" spans="1:20" x14ac:dyDescent="0.25">
      <c r="A75" s="92">
        <v>2000</v>
      </c>
      <c r="B75" s="77" t="s">
        <v>97</v>
      </c>
      <c r="C75" s="93">
        <f t="shared" si="8"/>
        <v>211.57999999999998</v>
      </c>
      <c r="D75" s="93">
        <f>Month!C77+calculation_hide!D74</f>
        <v>34.57</v>
      </c>
      <c r="E75" s="93">
        <f>Month!D77+calculation_hide!E74</f>
        <v>70.289999999999992</v>
      </c>
      <c r="F75" s="93">
        <f>Month!E77+calculation_hide!F74</f>
        <v>85.259999999999991</v>
      </c>
      <c r="G75" s="93">
        <f>Month!F77+calculation_hide!G74</f>
        <v>2.09</v>
      </c>
      <c r="H75" s="93">
        <f>Month!G77+calculation_hide!H74</f>
        <v>17.8</v>
      </c>
      <c r="I75" s="93">
        <f>Month!H77+calculation_hide!I74</f>
        <v>0.45000000000000007</v>
      </c>
      <c r="J75" s="93">
        <f>Month!I77+calculation_hide!J74</f>
        <v>1.1200000000000001</v>
      </c>
      <c r="K75" s="100"/>
      <c r="L75" s="93">
        <f>SUM(Month!J$67:J77)/11</f>
        <v>239.80909090909091</v>
      </c>
      <c r="M75" s="93">
        <f>SUM(Month!K$67:K77)/11</f>
        <v>39.415454545454544</v>
      </c>
      <c r="N75" s="93">
        <f>SUM(Month!L$67:L77)/11</f>
        <v>77.360000000000014</v>
      </c>
      <c r="O75" s="93">
        <f>SUM(Month!M$67:M77)/11</f>
        <v>99.332727272727254</v>
      </c>
      <c r="P75" s="93">
        <f>SUM(Month!N$67:N77)/11</f>
        <v>2.3099999999999996</v>
      </c>
      <c r="Q75" s="93">
        <f>SUM(Month!O$67:O77)/11</f>
        <v>19.670909090909092</v>
      </c>
      <c r="R75" s="93">
        <f>SUM(Month!P$67:P77)/11</f>
        <v>0.51727272727272733</v>
      </c>
      <c r="S75" s="93">
        <f>SUM(Month!Q$67:Q77)/11</f>
        <v>1.2027272727272729</v>
      </c>
      <c r="T75" s="81"/>
    </row>
    <row r="76" spans="1:20" x14ac:dyDescent="0.25">
      <c r="A76" s="95">
        <v>2000</v>
      </c>
      <c r="B76" s="96" t="s">
        <v>98</v>
      </c>
      <c r="C76" s="97">
        <f t="shared" si="8"/>
        <v>234.76</v>
      </c>
      <c r="D76" s="97">
        <f>Month!C78+calculation_hide!D75</f>
        <v>38.54</v>
      </c>
      <c r="E76" s="97">
        <f>Month!D78+calculation_hide!E75</f>
        <v>76.709999999999994</v>
      </c>
      <c r="F76" s="97">
        <f>Month!E78+calculation_hide!F75</f>
        <v>95.85</v>
      </c>
      <c r="G76" s="97">
        <f>Month!F78+calculation_hide!G75</f>
        <v>2.2799999999999998</v>
      </c>
      <c r="H76" s="97">
        <f>Month!G78+calculation_hide!H75</f>
        <v>19.630000000000003</v>
      </c>
      <c r="I76" s="97">
        <f>Month!H78+calculation_hide!I75</f>
        <v>0.51</v>
      </c>
      <c r="J76" s="97">
        <f>Month!I78+calculation_hide!J75</f>
        <v>1.2400000000000002</v>
      </c>
      <c r="K76" s="101"/>
      <c r="L76" s="97">
        <f>SUM(Month!J$67:J78)/12</f>
        <v>240.16250000000002</v>
      </c>
      <c r="M76" s="97">
        <f>SUM(Month!K$67:K78)/12</f>
        <v>39.139166666666668</v>
      </c>
      <c r="N76" s="97">
        <f>SUM(Month!L$67:L78)/12</f>
        <v>77.553333333333342</v>
      </c>
      <c r="O76" s="97">
        <f>SUM(Month!M$67:M78)/12</f>
        <v>99.788333333333313</v>
      </c>
      <c r="P76" s="97">
        <f>SUM(Month!N$67:N78)/12</f>
        <v>2.3099999999999996</v>
      </c>
      <c r="Q76" s="97">
        <f>SUM(Month!O$67:O78)/12</f>
        <v>19.634166666666669</v>
      </c>
      <c r="R76" s="97">
        <f>SUM(Month!P$67:P78)/12</f>
        <v>0.51833333333333342</v>
      </c>
      <c r="S76" s="97">
        <f>SUM(Month!Q$67:Q78)/12</f>
        <v>1.2191666666666667</v>
      </c>
      <c r="T76" s="81"/>
    </row>
    <row r="77" spans="1:20" x14ac:dyDescent="0.25">
      <c r="A77" s="92">
        <v>2001</v>
      </c>
      <c r="B77" s="77" t="s">
        <v>87</v>
      </c>
      <c r="C77" s="93">
        <f t="shared" si="8"/>
        <v>24.53</v>
      </c>
      <c r="D77" s="93">
        <f>Month!C79</f>
        <v>3.8</v>
      </c>
      <c r="E77" s="93">
        <f>Month!D79</f>
        <v>6.78</v>
      </c>
      <c r="F77" s="93">
        <f>Month!E79</f>
        <v>11.83</v>
      </c>
      <c r="G77" s="93">
        <f>Month!F79</f>
        <v>0.21</v>
      </c>
      <c r="H77" s="93">
        <f>Month!G79</f>
        <v>1.78</v>
      </c>
      <c r="I77" s="93">
        <f>Month!H79</f>
        <v>0.04</v>
      </c>
      <c r="J77" s="93">
        <f>Month!I79</f>
        <v>0.09</v>
      </c>
      <c r="K77" s="100"/>
      <c r="L77" s="93">
        <f>Month!J79</f>
        <v>241.14000000000001</v>
      </c>
      <c r="M77" s="93">
        <f>Month!K79</f>
        <v>39.31</v>
      </c>
      <c r="N77" s="93">
        <f>Month!L79</f>
        <v>78.099999999999994</v>
      </c>
      <c r="O77" s="93">
        <f>Month!M79</f>
        <v>99.4</v>
      </c>
      <c r="P77" s="93">
        <f>Month!N79</f>
        <v>2.5299999999999998</v>
      </c>
      <c r="Q77" s="93">
        <f>Month!O79</f>
        <v>20.39</v>
      </c>
      <c r="R77" s="93">
        <f>Month!P79</f>
        <v>0.37</v>
      </c>
      <c r="S77" s="93">
        <f>Month!Q79</f>
        <v>1.04</v>
      </c>
      <c r="T77" s="81"/>
    </row>
    <row r="78" spans="1:20" x14ac:dyDescent="0.25">
      <c r="A78" s="92">
        <v>2001</v>
      </c>
      <c r="B78" s="77" t="s">
        <v>136</v>
      </c>
      <c r="C78" s="93">
        <f t="shared" si="8"/>
        <v>46.83</v>
      </c>
      <c r="D78" s="93">
        <f>Month!C80+calculation_hide!D77</f>
        <v>8.01</v>
      </c>
      <c r="E78" s="93">
        <f>Month!D80+calculation_hide!E77</f>
        <v>12.79</v>
      </c>
      <c r="F78" s="93">
        <f>Month!E80+calculation_hide!F77</f>
        <v>21.91</v>
      </c>
      <c r="G78" s="93">
        <f>Month!F80+calculation_hide!G77</f>
        <v>0.42</v>
      </c>
      <c r="H78" s="93">
        <f>Month!G80+calculation_hide!H77</f>
        <v>3.45</v>
      </c>
      <c r="I78" s="93">
        <f>Month!H80+calculation_hide!I77</f>
        <v>0.08</v>
      </c>
      <c r="J78" s="93">
        <f>Month!I80+calculation_hide!J77</f>
        <v>0.16999999999999998</v>
      </c>
      <c r="K78" s="100"/>
      <c r="L78" s="93">
        <f>SUM(Month!J$79:J80)/2</f>
        <v>241.065</v>
      </c>
      <c r="M78" s="93">
        <f>SUM(Month!K$79:K80)/2</f>
        <v>42.525000000000006</v>
      </c>
      <c r="N78" s="93">
        <f>SUM(Month!L$79:L80)/2</f>
        <v>76.169999999999987</v>
      </c>
      <c r="O78" s="93">
        <f>SUM(Month!M$79:M80)/2</f>
        <v>98.344999999999999</v>
      </c>
      <c r="P78" s="93">
        <f>SUM(Month!N$79:N80)/2</f>
        <v>2.5299999999999998</v>
      </c>
      <c r="Q78" s="93">
        <f>SUM(Month!O$79:O80)/2</f>
        <v>20.12</v>
      </c>
      <c r="R78" s="93">
        <f>SUM(Month!P$79:P80)/2</f>
        <v>0.35499999999999998</v>
      </c>
      <c r="S78" s="93">
        <f>SUM(Month!Q$79:Q80)/2</f>
        <v>1.02</v>
      </c>
      <c r="T78" s="81"/>
    </row>
    <row r="79" spans="1:20" x14ac:dyDescent="0.25">
      <c r="A79" s="92">
        <v>2001</v>
      </c>
      <c r="B79" s="77" t="s">
        <v>89</v>
      </c>
      <c r="C79" s="93">
        <f t="shared" si="8"/>
        <v>70.45</v>
      </c>
      <c r="D79" s="93">
        <f>Month!C81+calculation_hide!D78</f>
        <v>12.29</v>
      </c>
      <c r="E79" s="93">
        <f>Month!D81+calculation_hide!E78</f>
        <v>19.43</v>
      </c>
      <c r="F79" s="93">
        <f>Month!E81+calculation_hide!F78</f>
        <v>32.450000000000003</v>
      </c>
      <c r="G79" s="93">
        <f>Month!F81+calculation_hide!G78</f>
        <v>0.63</v>
      </c>
      <c r="H79" s="93">
        <f>Month!G81+calculation_hide!H78</f>
        <v>5.26</v>
      </c>
      <c r="I79" s="93">
        <f>Month!H81+calculation_hide!I78</f>
        <v>0.11</v>
      </c>
      <c r="J79" s="93">
        <f>Month!I81+calculation_hide!J78</f>
        <v>0.27999999999999997</v>
      </c>
      <c r="K79" s="100"/>
      <c r="L79" s="93">
        <f>SUM(Month!J$79:J81)/3</f>
        <v>241.57333333333335</v>
      </c>
      <c r="M79" s="93">
        <f>SUM(Month!K$79:K81)/3</f>
        <v>42.32</v>
      </c>
      <c r="N79" s="93">
        <f>SUM(Month!L$79:L81)/3</f>
        <v>75.413333333333327</v>
      </c>
      <c r="O79" s="93">
        <f>SUM(Month!M$79:M81)/3</f>
        <v>100.12</v>
      </c>
      <c r="P79" s="93">
        <f>SUM(Month!N$79:N81)/3</f>
        <v>2.5299999999999998</v>
      </c>
      <c r="Q79" s="93">
        <f>SUM(Month!O$79:O81)/3</f>
        <v>19.733333333333334</v>
      </c>
      <c r="R79" s="93">
        <f>SUM(Month!P$79:P81)/3</f>
        <v>0.34333333333333332</v>
      </c>
      <c r="S79" s="93">
        <f>SUM(Month!Q$79:Q81)/3</f>
        <v>1.1133333333333333</v>
      </c>
      <c r="T79" s="81"/>
    </row>
    <row r="80" spans="1:20" x14ac:dyDescent="0.25">
      <c r="A80" s="92">
        <v>2001</v>
      </c>
      <c r="B80" s="77" t="s">
        <v>90</v>
      </c>
      <c r="C80" s="93">
        <f t="shared" si="8"/>
        <v>89.76</v>
      </c>
      <c r="D80" s="93">
        <f>Month!C82+calculation_hide!D79</f>
        <v>15.299999999999999</v>
      </c>
      <c r="E80" s="93">
        <f>Month!D82+calculation_hide!E79</f>
        <v>25.1</v>
      </c>
      <c r="F80" s="93">
        <f>Month!E82+calculation_hide!F79</f>
        <v>41.120000000000005</v>
      </c>
      <c r="G80" s="93">
        <f>Month!F82+calculation_hide!G79</f>
        <v>0.84</v>
      </c>
      <c r="H80" s="93">
        <f>Month!G82+calculation_hide!H79</f>
        <v>6.91</v>
      </c>
      <c r="I80" s="93">
        <f>Month!H82+calculation_hide!I79</f>
        <v>0.14000000000000001</v>
      </c>
      <c r="J80" s="93">
        <f>Month!I82+calculation_hide!J79</f>
        <v>0.35</v>
      </c>
      <c r="K80" s="100"/>
      <c r="L80" s="93">
        <f>SUM(Month!J$79:J82)/4</f>
        <v>238.81</v>
      </c>
      <c r="M80" s="93">
        <f>SUM(Month!K$79:K82)/4</f>
        <v>41.1325</v>
      </c>
      <c r="N80" s="93">
        <f>SUM(Month!L$79:L82)/4</f>
        <v>74.11</v>
      </c>
      <c r="O80" s="93">
        <f>SUM(Month!M$79:M82)/4</f>
        <v>99.697500000000005</v>
      </c>
      <c r="P80" s="93">
        <f>SUM(Month!N$79:N82)/4</f>
        <v>2.5299999999999998</v>
      </c>
      <c r="Q80" s="93">
        <f>SUM(Month!O$79:O82)/4</f>
        <v>19.947500000000002</v>
      </c>
      <c r="R80" s="93">
        <f>SUM(Month!P$79:P82)/4</f>
        <v>0.35750000000000004</v>
      </c>
      <c r="S80" s="93">
        <f>SUM(Month!Q$79:Q82)/4</f>
        <v>1.0349999999999999</v>
      </c>
      <c r="T80" s="81"/>
    </row>
    <row r="81" spans="1:20" x14ac:dyDescent="0.25">
      <c r="A81" s="92">
        <v>2001</v>
      </c>
      <c r="B81" s="77" t="s">
        <v>91</v>
      </c>
      <c r="C81" s="93">
        <f t="shared" si="8"/>
        <v>107.18</v>
      </c>
      <c r="D81" s="93">
        <f>Month!C83+calculation_hide!D80</f>
        <v>18.2</v>
      </c>
      <c r="E81" s="93">
        <f>Month!D83+calculation_hide!E80</f>
        <v>31.400000000000002</v>
      </c>
      <c r="F81" s="93">
        <f>Month!E83+calculation_hide!F80</f>
        <v>47.580000000000005</v>
      </c>
      <c r="G81" s="93">
        <f>Month!F83+calculation_hide!G80</f>
        <v>1.05</v>
      </c>
      <c r="H81" s="93">
        <f>Month!G83+calculation_hide!H80</f>
        <v>8.370000000000001</v>
      </c>
      <c r="I81" s="93">
        <f>Month!H83+calculation_hide!I80</f>
        <v>0.16</v>
      </c>
      <c r="J81" s="93">
        <f>Month!I83+calculation_hide!J80</f>
        <v>0.42</v>
      </c>
      <c r="K81" s="100"/>
      <c r="L81" s="93">
        <f>SUM(Month!J$79:J83)/5</f>
        <v>238.048</v>
      </c>
      <c r="M81" s="93">
        <f>SUM(Month!K$79:K83)/5</f>
        <v>40.910000000000004</v>
      </c>
      <c r="N81" s="93">
        <f>SUM(Month!L$79:L83)/5</f>
        <v>74.366</v>
      </c>
      <c r="O81" s="93">
        <f>SUM(Month!M$79:M83)/5</f>
        <v>99.1</v>
      </c>
      <c r="P81" s="93">
        <f>SUM(Month!N$79:N83)/5</f>
        <v>2.5299999999999998</v>
      </c>
      <c r="Q81" s="93">
        <f>SUM(Month!O$79:O83)/5</f>
        <v>19.78</v>
      </c>
      <c r="R81" s="93">
        <f>SUM(Month!P$79:P83)/5</f>
        <v>0.36199999999999999</v>
      </c>
      <c r="S81" s="93">
        <f>SUM(Month!Q$79:Q83)/5</f>
        <v>1</v>
      </c>
      <c r="T81" s="81"/>
    </row>
    <row r="82" spans="1:20" x14ac:dyDescent="0.25">
      <c r="A82" s="92">
        <v>2001</v>
      </c>
      <c r="B82" s="77" t="s">
        <v>92</v>
      </c>
      <c r="C82" s="93">
        <f t="shared" si="8"/>
        <v>123.52000000000002</v>
      </c>
      <c r="D82" s="93">
        <f>Month!C84+calculation_hide!D81</f>
        <v>21.66</v>
      </c>
      <c r="E82" s="93">
        <f>Month!D84+calculation_hide!E81</f>
        <v>37.010000000000005</v>
      </c>
      <c r="F82" s="93">
        <f>Month!E84+calculation_hide!F81</f>
        <v>52.980000000000004</v>
      </c>
      <c r="G82" s="93">
        <f>Month!F84+calculation_hide!G81</f>
        <v>1.26</v>
      </c>
      <c r="H82" s="93">
        <f>Month!G84+calculation_hide!H81</f>
        <v>9.9200000000000017</v>
      </c>
      <c r="I82" s="93">
        <f>Month!H84+calculation_hide!I81</f>
        <v>0.18</v>
      </c>
      <c r="J82" s="93">
        <f>Month!I84+calculation_hide!J81</f>
        <v>0.51</v>
      </c>
      <c r="K82" s="100"/>
      <c r="L82" s="93">
        <f>SUM(Month!J$79:J84)/6</f>
        <v>238.15666666666667</v>
      </c>
      <c r="M82" s="93">
        <f>SUM(Month!K$79:K84)/6</f>
        <v>42.378333333333337</v>
      </c>
      <c r="N82" s="93">
        <f>SUM(Month!L$79:L84)/6</f>
        <v>73.916666666666671</v>
      </c>
      <c r="O82" s="93">
        <f>SUM(Month!M$79:M84)/6</f>
        <v>98.536666666666676</v>
      </c>
      <c r="P82" s="93">
        <f>SUM(Month!N$79:N84)/6</f>
        <v>2.5299999999999998</v>
      </c>
      <c r="Q82" s="93">
        <f>SUM(Month!O$79:O84)/6</f>
        <v>19.416666666666668</v>
      </c>
      <c r="R82" s="93">
        <f>SUM(Month!P$79:P84)/6</f>
        <v>0.36833333333333335</v>
      </c>
      <c r="S82" s="93">
        <f>SUM(Month!Q$79:Q84)/6</f>
        <v>1.01</v>
      </c>
      <c r="T82" s="81"/>
    </row>
    <row r="83" spans="1:20" x14ac:dyDescent="0.25">
      <c r="A83" s="92">
        <v>2001</v>
      </c>
      <c r="B83" s="77" t="s">
        <v>137</v>
      </c>
      <c r="C83" s="93">
        <f t="shared" si="8"/>
        <v>139.47</v>
      </c>
      <c r="D83" s="93">
        <f>Month!C85+calculation_hide!D82</f>
        <v>24.26</v>
      </c>
      <c r="E83" s="93">
        <f>Month!D85+calculation_hide!E82</f>
        <v>43.470000000000006</v>
      </c>
      <c r="F83" s="93">
        <f>Month!E85+calculation_hide!F82</f>
        <v>57.980000000000004</v>
      </c>
      <c r="G83" s="93">
        <f>Month!F85+calculation_hide!G82</f>
        <v>1.47</v>
      </c>
      <c r="H83" s="93">
        <f>Month!G85+calculation_hide!H82</f>
        <v>11.510000000000002</v>
      </c>
      <c r="I83" s="93">
        <f>Month!H85+calculation_hide!I82</f>
        <v>0.19999999999999998</v>
      </c>
      <c r="J83" s="93">
        <f>Month!I85+calculation_hide!J82</f>
        <v>0.58000000000000007</v>
      </c>
      <c r="K83" s="100"/>
      <c r="L83" s="93">
        <f>SUM(Month!J$79:J85)/7</f>
        <v>238.27571428571429</v>
      </c>
      <c r="M83" s="93">
        <f>SUM(Month!K$79:K85)/7</f>
        <v>42.258571428571429</v>
      </c>
      <c r="N83" s="93">
        <f>SUM(Month!L$79:L85)/7</f>
        <v>74.48</v>
      </c>
      <c r="O83" s="93">
        <f>SUM(Month!M$79:M85)/7</f>
        <v>97.992857142857147</v>
      </c>
      <c r="P83" s="93">
        <f>SUM(Month!N$79:N85)/7</f>
        <v>2.5299999999999998</v>
      </c>
      <c r="Q83" s="93">
        <f>SUM(Month!O$79:O85)/7</f>
        <v>19.645714285714288</v>
      </c>
      <c r="R83" s="93">
        <f>SUM(Month!P$79:P85)/7</f>
        <v>0.37857142857142856</v>
      </c>
      <c r="S83" s="93">
        <f>SUM(Month!Q$79:Q85)/7</f>
        <v>0.9900000000000001</v>
      </c>
      <c r="T83" s="81"/>
    </row>
    <row r="84" spans="1:20" x14ac:dyDescent="0.25">
      <c r="A84" s="92">
        <v>2001</v>
      </c>
      <c r="B84" s="77" t="s">
        <v>94</v>
      </c>
      <c r="C84" s="93">
        <f t="shared" si="8"/>
        <v>155.45999999999998</v>
      </c>
      <c r="D84" s="93">
        <f>Month!C86+calculation_hide!D83</f>
        <v>26.66</v>
      </c>
      <c r="E84" s="93">
        <f>Month!D86+calculation_hide!E83</f>
        <v>50.160000000000004</v>
      </c>
      <c r="F84" s="93">
        <f>Month!E86+calculation_hide!F83</f>
        <v>62.81</v>
      </c>
      <c r="G84" s="93">
        <f>Month!F86+calculation_hide!G83</f>
        <v>1.68</v>
      </c>
      <c r="H84" s="93">
        <f>Month!G86+calculation_hide!H83</f>
        <v>13.250000000000002</v>
      </c>
      <c r="I84" s="93">
        <f>Month!H86+calculation_hide!I83</f>
        <v>0.22999999999999998</v>
      </c>
      <c r="J84" s="93">
        <f>Month!I86+calculation_hide!J83</f>
        <v>0.67</v>
      </c>
      <c r="K84" s="100"/>
      <c r="L84" s="93">
        <f>SUM(Month!J$79:J86)/8</f>
        <v>238.45625000000001</v>
      </c>
      <c r="M84" s="93">
        <f>SUM(Month!K$79:K86)/8</f>
        <v>41.977499999999999</v>
      </c>
      <c r="N84" s="93">
        <f>SUM(Month!L$79:L86)/8</f>
        <v>74.967500000000001</v>
      </c>
      <c r="O84" s="93">
        <f>SUM(Month!M$79:M86)/8</f>
        <v>97.65625</v>
      </c>
      <c r="P84" s="93">
        <f>SUM(Month!N$79:N86)/8</f>
        <v>2.5299999999999998</v>
      </c>
      <c r="Q84" s="93">
        <f>SUM(Month!O$79:O86)/8</f>
        <v>19.93375</v>
      </c>
      <c r="R84" s="93">
        <f>SUM(Month!P$79:P86)/8</f>
        <v>0.39249999999999996</v>
      </c>
      <c r="S84" s="93">
        <f>SUM(Month!Q$79:Q86)/8</f>
        <v>0.99875000000000003</v>
      </c>
      <c r="T84" s="81"/>
    </row>
    <row r="85" spans="1:20" x14ac:dyDescent="0.25">
      <c r="A85" s="92">
        <v>2001</v>
      </c>
      <c r="B85" s="77" t="s">
        <v>95</v>
      </c>
      <c r="C85" s="93">
        <f t="shared" si="8"/>
        <v>173.85999999999999</v>
      </c>
      <c r="D85" s="93">
        <f>Month!C87+calculation_hide!D84</f>
        <v>30.17</v>
      </c>
      <c r="E85" s="93">
        <f>Month!D87+calculation_hide!E84</f>
        <v>56.980000000000004</v>
      </c>
      <c r="F85" s="93">
        <f>Month!E87+calculation_hide!F84</f>
        <v>68.73</v>
      </c>
      <c r="G85" s="93">
        <f>Month!F87+calculation_hide!G84</f>
        <v>1.89</v>
      </c>
      <c r="H85" s="93">
        <f>Month!G87+calculation_hide!H84</f>
        <v>15.090000000000002</v>
      </c>
      <c r="I85" s="93">
        <f>Month!H87+calculation_hide!I84</f>
        <v>0.26</v>
      </c>
      <c r="J85" s="93">
        <f>Month!I87+calculation_hide!J84</f>
        <v>0.74</v>
      </c>
      <c r="K85" s="100"/>
      <c r="L85" s="93">
        <f>SUM(Month!J$79:J87)/9</f>
        <v>239.84777777777779</v>
      </c>
      <c r="M85" s="93">
        <f>SUM(Month!K$79:K87)/9</f>
        <v>42.176666666666662</v>
      </c>
      <c r="N85" s="93">
        <f>SUM(Month!L$79:L87)/9</f>
        <v>75.544444444444437</v>
      </c>
      <c r="O85" s="93">
        <f>SUM(Month!M$79:M87)/9</f>
        <v>98.056666666666672</v>
      </c>
      <c r="P85" s="93">
        <f>SUM(Month!N$79:N87)/9</f>
        <v>2.5299999999999998</v>
      </c>
      <c r="Q85" s="93">
        <f>SUM(Month!O$79:O87)/9</f>
        <v>20.165555555555557</v>
      </c>
      <c r="R85" s="93">
        <f>SUM(Month!P$79:P87)/9</f>
        <v>0.39777777777777773</v>
      </c>
      <c r="S85" s="93">
        <f>SUM(Month!Q$79:Q87)/9</f>
        <v>0.97666666666666679</v>
      </c>
      <c r="T85" s="81"/>
    </row>
    <row r="86" spans="1:20" x14ac:dyDescent="0.25">
      <c r="A86" s="92">
        <v>2001</v>
      </c>
      <c r="B86" s="77" t="s">
        <v>96</v>
      </c>
      <c r="C86" s="93">
        <f t="shared" si="8"/>
        <v>191.79000000000002</v>
      </c>
      <c r="D86" s="93">
        <f>Month!C88+calculation_hide!D85</f>
        <v>33.200000000000003</v>
      </c>
      <c r="E86" s="93">
        <f>Month!D88+calculation_hide!E85</f>
        <v>62.970000000000006</v>
      </c>
      <c r="F86" s="93">
        <f>Month!E88+calculation_hide!F85</f>
        <v>75.460000000000008</v>
      </c>
      <c r="G86" s="93">
        <f>Month!F88+calculation_hide!G85</f>
        <v>2.1</v>
      </c>
      <c r="H86" s="93">
        <f>Month!G88+calculation_hide!H85</f>
        <v>16.920000000000002</v>
      </c>
      <c r="I86" s="93">
        <f>Month!H88+calculation_hide!I85</f>
        <v>0.32</v>
      </c>
      <c r="J86" s="93">
        <f>Month!I88+calculation_hide!J85</f>
        <v>0.82</v>
      </c>
      <c r="K86" s="100"/>
      <c r="L86" s="93">
        <f>SUM(Month!J$79:J88)/10</f>
        <v>240.04300000000003</v>
      </c>
      <c r="M86" s="93">
        <f>SUM(Month!K$79:K88)/10</f>
        <v>41.855999999999995</v>
      </c>
      <c r="N86" s="93">
        <f>SUM(Month!L$79:L88)/10</f>
        <v>75.869</v>
      </c>
      <c r="O86" s="93">
        <f>SUM(Month!M$79:M88)/10</f>
        <v>97.872</v>
      </c>
      <c r="P86" s="93">
        <f>SUM(Month!N$79:N88)/10</f>
        <v>2.5300000000000002</v>
      </c>
      <c r="Q86" s="93">
        <f>SUM(Month!O$79:O88)/10</f>
        <v>20.515000000000001</v>
      </c>
      <c r="R86" s="93">
        <f>SUM(Month!P$79:P88)/10</f>
        <v>0.42399999999999993</v>
      </c>
      <c r="S86" s="93">
        <f>SUM(Month!Q$79:Q88)/10</f>
        <v>0.97700000000000009</v>
      </c>
      <c r="T86" s="81"/>
    </row>
    <row r="87" spans="1:20" x14ac:dyDescent="0.25">
      <c r="A87" s="92">
        <v>2001</v>
      </c>
      <c r="B87" s="77" t="s">
        <v>97</v>
      </c>
      <c r="C87" s="93">
        <f t="shared" si="8"/>
        <v>212.59000000000003</v>
      </c>
      <c r="D87" s="93">
        <f>Month!C89+calculation_hide!D86</f>
        <v>36.410000000000004</v>
      </c>
      <c r="E87" s="93">
        <f>Month!D89+calculation_hide!E86</f>
        <v>69.300000000000011</v>
      </c>
      <c r="F87" s="93">
        <f>Month!E89+calculation_hide!F86</f>
        <v>84.59</v>
      </c>
      <c r="G87" s="93">
        <f>Month!F89+calculation_hide!G86</f>
        <v>2.31</v>
      </c>
      <c r="H87" s="93">
        <f>Month!G89+calculation_hide!H86</f>
        <v>18.740000000000002</v>
      </c>
      <c r="I87" s="93">
        <f>Month!H89+calculation_hide!I86</f>
        <v>0.38</v>
      </c>
      <c r="J87" s="93">
        <f>Month!I89+calculation_hide!J86</f>
        <v>0.86</v>
      </c>
      <c r="K87" s="100"/>
      <c r="L87" s="93">
        <f>SUM(Month!J$79:J89)/11</f>
        <v>239.6318181818182</v>
      </c>
      <c r="M87" s="93">
        <f>SUM(Month!K$79:K89)/11</f>
        <v>41.29636363636363</v>
      </c>
      <c r="N87" s="93">
        <f>SUM(Month!L$79:L89)/11</f>
        <v>75.989999999999995</v>
      </c>
      <c r="O87" s="93">
        <f>SUM(Month!M$79:M89)/11</f>
        <v>97.74818181818182</v>
      </c>
      <c r="P87" s="93">
        <f>SUM(Month!N$79:N89)/11</f>
        <v>2.5300000000000002</v>
      </c>
      <c r="Q87" s="93">
        <f>SUM(Month!O$79:O89)/11</f>
        <v>20.702727272727273</v>
      </c>
      <c r="R87" s="93">
        <f>SUM(Month!P$79:P89)/11</f>
        <v>0.43181818181818171</v>
      </c>
      <c r="S87" s="93">
        <f>SUM(Month!Q$79:Q89)/11</f>
        <v>0.93272727272727285</v>
      </c>
      <c r="T87" s="81"/>
    </row>
    <row r="88" spans="1:20" x14ac:dyDescent="0.25">
      <c r="A88" s="95">
        <v>2001</v>
      </c>
      <c r="B88" s="96" t="s">
        <v>98</v>
      </c>
      <c r="C88" s="97">
        <f t="shared" si="8"/>
        <v>236.85000000000005</v>
      </c>
      <c r="D88" s="97">
        <f>Month!C90+calculation_hide!D87</f>
        <v>40.770000000000003</v>
      </c>
      <c r="E88" s="97">
        <f>Month!D90+calculation_hide!E87</f>
        <v>75.87</v>
      </c>
      <c r="F88" s="97">
        <f>Month!E90+calculation_hide!F87</f>
        <v>95.56</v>
      </c>
      <c r="G88" s="97">
        <f>Month!F90+calculation_hide!G87</f>
        <v>2.52</v>
      </c>
      <c r="H88" s="97">
        <f>Month!G90+calculation_hide!H87</f>
        <v>20.8</v>
      </c>
      <c r="I88" s="97">
        <f>Month!H90+calculation_hide!I87</f>
        <v>0.43</v>
      </c>
      <c r="J88" s="97">
        <f>Month!I90+calculation_hide!J87</f>
        <v>0.9</v>
      </c>
      <c r="K88" s="101"/>
      <c r="L88" s="97">
        <f>SUM(Month!J$79:J90)/12</f>
        <v>239.9</v>
      </c>
      <c r="M88" s="97">
        <f>SUM(Month!K$79:K90)/12</f>
        <v>41.092499999999994</v>
      </c>
      <c r="N88" s="97">
        <f>SUM(Month!L$79:L90)/12</f>
        <v>76.123333333333335</v>
      </c>
      <c r="O88" s="97">
        <f>SUM(Month!M$79:M90)/12</f>
        <v>98.030000000000015</v>
      </c>
      <c r="P88" s="97">
        <f>SUM(Month!N$79:N90)/12</f>
        <v>2.5300000000000002</v>
      </c>
      <c r="Q88" s="97">
        <f>SUM(Month!O$79:O90)/12</f>
        <v>20.796666666666667</v>
      </c>
      <c r="R88" s="97">
        <f>SUM(Month!P$79:P90)/12</f>
        <v>0.43249999999999994</v>
      </c>
      <c r="S88" s="97">
        <f>SUM(Month!Q$79:Q90)/12</f>
        <v>0.89500000000000013</v>
      </c>
      <c r="T88" s="81"/>
    </row>
    <row r="89" spans="1:20" x14ac:dyDescent="0.25">
      <c r="A89" s="92">
        <v>2002</v>
      </c>
      <c r="B89" s="77" t="s">
        <v>87</v>
      </c>
      <c r="C89" s="93">
        <f>SUM(D89:J89)</f>
        <v>23.25</v>
      </c>
      <c r="D89" s="93">
        <f>Month!C91</f>
        <v>3.97</v>
      </c>
      <c r="E89" s="93">
        <f>Month!D91</f>
        <v>6.35</v>
      </c>
      <c r="F89" s="93">
        <f>Month!E91</f>
        <v>10.84</v>
      </c>
      <c r="G89" s="93">
        <f>Month!F91</f>
        <v>0.23</v>
      </c>
      <c r="H89" s="93">
        <f>Month!G91</f>
        <v>1.76</v>
      </c>
      <c r="I89" s="93">
        <f>Month!H91</f>
        <v>0.06</v>
      </c>
      <c r="J89" s="93">
        <f>Month!I91</f>
        <v>0.04</v>
      </c>
      <c r="K89" s="93"/>
      <c r="L89" s="93">
        <f>Month!J91</f>
        <v>234.76</v>
      </c>
      <c r="M89" s="93">
        <f>Month!K91</f>
        <v>40.54</v>
      </c>
      <c r="N89" s="93">
        <f>Month!L91</f>
        <v>76.180000000000007</v>
      </c>
      <c r="O89" s="93">
        <f>Month!M91</f>
        <v>94.35</v>
      </c>
      <c r="P89" s="93">
        <f>Month!N91</f>
        <v>2.75</v>
      </c>
      <c r="Q89" s="93">
        <f>Month!O91</f>
        <v>20.03</v>
      </c>
      <c r="R89" s="93">
        <f>Month!P91</f>
        <v>0.47</v>
      </c>
      <c r="S89" s="93">
        <f>Month!Q91</f>
        <v>0.44</v>
      </c>
      <c r="T89" s="81"/>
    </row>
    <row r="90" spans="1:20" x14ac:dyDescent="0.25">
      <c r="A90" s="92">
        <v>2002</v>
      </c>
      <c r="B90" s="77" t="s">
        <v>88</v>
      </c>
      <c r="C90" s="93">
        <f>SUM(D90:J90)</f>
        <v>44.1</v>
      </c>
      <c r="D90" s="93">
        <f>Month!C92+calculation_hide!D89</f>
        <v>7.23</v>
      </c>
      <c r="E90" s="93">
        <f>Month!D92+calculation_hide!E89</f>
        <v>12.379999999999999</v>
      </c>
      <c r="F90" s="93">
        <f>Month!E92+calculation_hide!F89</f>
        <v>20.259999999999998</v>
      </c>
      <c r="G90" s="93">
        <f>Month!F92+calculation_hide!G89</f>
        <v>0.46</v>
      </c>
      <c r="H90" s="93">
        <f>Month!G92+calculation_hide!H89</f>
        <v>3.55</v>
      </c>
      <c r="I90" s="93">
        <f>Month!H92+calculation_hide!I89</f>
        <v>0.13</v>
      </c>
      <c r="J90" s="93">
        <f>Month!I92+calculation_hide!J89</f>
        <v>0.09</v>
      </c>
      <c r="K90" s="100"/>
      <c r="L90" s="93">
        <f>SUM(Month!J$91:J92)/2</f>
        <v>233.76</v>
      </c>
      <c r="M90" s="93">
        <f>SUM(Month!K$91:K92)/2</f>
        <v>40.534999999999997</v>
      </c>
      <c r="N90" s="93">
        <f>SUM(Month!L$91:L92)/2</f>
        <v>74.265000000000001</v>
      </c>
      <c r="O90" s="93">
        <f>SUM(Month!M$91:M92)/2</f>
        <v>94.85</v>
      </c>
      <c r="P90" s="93">
        <f>SUM(Month!N$91:N92)/2</f>
        <v>2.75</v>
      </c>
      <c r="Q90" s="93">
        <f>SUM(Month!O$91:O92)/2</f>
        <v>20.295000000000002</v>
      </c>
      <c r="R90" s="93">
        <f>SUM(Month!P$91:P92)/2</f>
        <v>0.55499999999999994</v>
      </c>
      <c r="S90" s="93">
        <f>SUM(Month!Q$91:Q92)/2</f>
        <v>0.51</v>
      </c>
      <c r="T90" s="81"/>
    </row>
    <row r="91" spans="1:20" x14ac:dyDescent="0.25">
      <c r="A91" s="92">
        <v>2002</v>
      </c>
      <c r="B91" s="77" t="s">
        <v>89</v>
      </c>
      <c r="C91" s="93">
        <f t="shared" ref="C91:C154" si="9">SUM(D91:J91)</f>
        <v>66.589999999999989</v>
      </c>
      <c r="D91" s="93">
        <f>Month!C93+calculation_hide!D90</f>
        <v>11.030000000000001</v>
      </c>
      <c r="E91" s="93">
        <f>Month!D93+calculation_hide!E90</f>
        <v>19.09</v>
      </c>
      <c r="F91" s="93">
        <f>Month!E93+calculation_hide!F90</f>
        <v>29.81</v>
      </c>
      <c r="G91" s="93">
        <f>Month!F93+calculation_hide!G90</f>
        <v>0.69000000000000006</v>
      </c>
      <c r="H91" s="93">
        <f>Month!G93+calculation_hide!H90</f>
        <v>5.6199999999999992</v>
      </c>
      <c r="I91" s="93">
        <f>Month!H93+calculation_hide!I90</f>
        <v>0.19</v>
      </c>
      <c r="J91" s="93">
        <f>Month!I93+calculation_hide!J90</f>
        <v>0.16</v>
      </c>
      <c r="K91" s="100"/>
      <c r="L91" s="93">
        <f>SUM(Month!J$91:J93)/3</f>
        <v>238.22666666666666</v>
      </c>
      <c r="M91" s="93">
        <f>SUM(Month!K$91:K93)/3</f>
        <v>40.406666666666666</v>
      </c>
      <c r="N91" s="93">
        <f>SUM(Month!L$91:L93)/3</f>
        <v>76.350000000000009</v>
      </c>
      <c r="O91" s="93">
        <f>SUM(Month!M$91:M93)/3</f>
        <v>96.856666666666669</v>
      </c>
      <c r="P91" s="93">
        <f>SUM(Month!N$91:N93)/3</f>
        <v>2.75</v>
      </c>
      <c r="Q91" s="93">
        <f>SUM(Month!O$91:O93)/3</f>
        <v>20.653333333333336</v>
      </c>
      <c r="R91" s="93">
        <f>SUM(Month!P$91:P93)/3</f>
        <v>0.58333333333333337</v>
      </c>
      <c r="S91" s="93">
        <f>SUM(Month!Q$91:Q93)/3</f>
        <v>0.62666666666666659</v>
      </c>
      <c r="T91" s="81"/>
    </row>
    <row r="92" spans="1:20" x14ac:dyDescent="0.25">
      <c r="A92" s="92">
        <v>2002</v>
      </c>
      <c r="B92" s="77" t="s">
        <v>90</v>
      </c>
      <c r="C92" s="93">
        <f t="shared" si="9"/>
        <v>85.22</v>
      </c>
      <c r="D92" s="93">
        <f>Month!C94+calculation_hide!D91</f>
        <v>13.3</v>
      </c>
      <c r="E92" s="93">
        <f>Month!D94+calculation_hide!E91</f>
        <v>25.52</v>
      </c>
      <c r="F92" s="93">
        <f>Month!E94+calculation_hide!F91</f>
        <v>37.699999999999996</v>
      </c>
      <c r="G92" s="93">
        <f>Month!F94+calculation_hide!G91</f>
        <v>0.92</v>
      </c>
      <c r="H92" s="93">
        <f>Month!G94+calculation_hide!H91</f>
        <v>7.3299999999999992</v>
      </c>
      <c r="I92" s="93">
        <f>Month!H94+calculation_hide!I91</f>
        <v>0.23</v>
      </c>
      <c r="J92" s="93">
        <f>Month!I94+calculation_hide!J91</f>
        <v>0.22</v>
      </c>
      <c r="K92" s="100"/>
      <c r="L92" s="93">
        <f>SUM(Month!J$91:J94)/4</f>
        <v>236.02749999999997</v>
      </c>
      <c r="M92" s="93">
        <f>SUM(Month!K$91:K94)/4</f>
        <v>38.267499999999998</v>
      </c>
      <c r="N92" s="93">
        <f>SUM(Month!L$91:L94)/4</f>
        <v>76.550000000000011</v>
      </c>
      <c r="O92" s="93">
        <f>SUM(Month!M$91:M94)/4</f>
        <v>96.465000000000003</v>
      </c>
      <c r="P92" s="93">
        <f>SUM(Month!N$91:N94)/4</f>
        <v>2.75</v>
      </c>
      <c r="Q92" s="93">
        <f>SUM(Month!O$91:O94)/4</f>
        <v>20.785000000000004</v>
      </c>
      <c r="R92" s="93">
        <f>SUM(Month!P$91:P94)/4</f>
        <v>0.57250000000000001</v>
      </c>
      <c r="S92" s="93">
        <f>SUM(Month!Q$91:Q94)/4</f>
        <v>0.63749999999999996</v>
      </c>
      <c r="T92" s="81"/>
    </row>
    <row r="93" spans="1:20" x14ac:dyDescent="0.25">
      <c r="A93" s="92">
        <v>2002</v>
      </c>
      <c r="B93" s="77" t="s">
        <v>91</v>
      </c>
      <c r="C93" s="93">
        <f t="shared" si="9"/>
        <v>102.32</v>
      </c>
      <c r="D93" s="93">
        <f>Month!C95+calculation_hide!D92</f>
        <v>15.850000000000001</v>
      </c>
      <c r="E93" s="93">
        <f>Month!D95+calculation_hide!E92</f>
        <v>31.21</v>
      </c>
      <c r="F93" s="93">
        <f>Month!E95+calculation_hide!F92</f>
        <v>44.769999999999996</v>
      </c>
      <c r="G93" s="93">
        <f>Month!F95+calculation_hide!G92</f>
        <v>1.1500000000000001</v>
      </c>
      <c r="H93" s="93">
        <f>Month!G95+calculation_hide!H92</f>
        <v>8.75</v>
      </c>
      <c r="I93" s="93">
        <f>Month!H95+calculation_hide!I92</f>
        <v>0.27</v>
      </c>
      <c r="J93" s="93">
        <f>Month!I95+calculation_hide!J92</f>
        <v>0.32</v>
      </c>
      <c r="K93" s="100"/>
      <c r="L93" s="93">
        <f>SUM(Month!J$91:J95)/5</f>
        <v>235.464</v>
      </c>
      <c r="M93" s="93">
        <f>SUM(Month!K$91:K95)/5</f>
        <v>38.489999999999995</v>
      </c>
      <c r="N93" s="93">
        <f>SUM(Month!L$91:L95)/5</f>
        <v>74.884000000000015</v>
      </c>
      <c r="O93" s="93">
        <f>SUM(Month!M$91:M95)/5</f>
        <v>97.62</v>
      </c>
      <c r="P93" s="93">
        <f>SUM(Month!N$91:N95)/5</f>
        <v>2.75</v>
      </c>
      <c r="Q93" s="93">
        <f>SUM(Month!O$91:O95)/5</f>
        <v>20.394000000000002</v>
      </c>
      <c r="R93" s="93">
        <f>SUM(Month!P$91:P95)/5</f>
        <v>0.58200000000000007</v>
      </c>
      <c r="S93" s="93">
        <f>SUM(Month!Q$91:Q95)/5</f>
        <v>0.74399999999999999</v>
      </c>
      <c r="T93" s="81"/>
    </row>
    <row r="94" spans="1:20" x14ac:dyDescent="0.25">
      <c r="A94" s="92">
        <v>2002</v>
      </c>
      <c r="B94" s="77" t="s">
        <v>92</v>
      </c>
      <c r="C94" s="93">
        <f t="shared" si="9"/>
        <v>118.6</v>
      </c>
      <c r="D94" s="93">
        <f>Month!C96+calculation_hide!D93</f>
        <v>18.440000000000001</v>
      </c>
      <c r="E94" s="93">
        <f>Month!D96+calculation_hide!E93</f>
        <v>37.19</v>
      </c>
      <c r="F94" s="93">
        <f>Month!E96+calculation_hide!F93</f>
        <v>50.33</v>
      </c>
      <c r="G94" s="93">
        <f>Month!F96+calculation_hide!G93</f>
        <v>1.3800000000000001</v>
      </c>
      <c r="H94" s="93">
        <f>Month!G96+calculation_hide!H93</f>
        <v>10.55</v>
      </c>
      <c r="I94" s="93">
        <f>Month!H96+calculation_hide!I93</f>
        <v>0.31</v>
      </c>
      <c r="J94" s="93">
        <f>Month!I96+calculation_hide!J93</f>
        <v>0.4</v>
      </c>
      <c r="K94" s="100"/>
      <c r="L94" s="93">
        <f>SUM(Month!J$91:J96)/6</f>
        <v>235.36500000000001</v>
      </c>
      <c r="M94" s="93">
        <f>SUM(Month!K$91:K96)/6</f>
        <v>38.85</v>
      </c>
      <c r="N94" s="93">
        <f>SUM(Month!L$91:L96)/6</f>
        <v>74.358333333333348</v>
      </c>
      <c r="O94" s="93">
        <f>SUM(Month!M$91:M96)/6</f>
        <v>97.618333333333339</v>
      </c>
      <c r="P94" s="93">
        <f>SUM(Month!N$91:N96)/6</f>
        <v>2.75</v>
      </c>
      <c r="Q94" s="93">
        <f>SUM(Month!O$91:O96)/6</f>
        <v>20.388333333333335</v>
      </c>
      <c r="R94" s="93">
        <f>SUM(Month!P$91:P96)/6</f>
        <v>0.61</v>
      </c>
      <c r="S94" s="93">
        <f>SUM(Month!Q$91:Q96)/6</f>
        <v>0.79</v>
      </c>
      <c r="T94" s="81"/>
    </row>
    <row r="95" spans="1:20" x14ac:dyDescent="0.25">
      <c r="A95" s="92">
        <v>2002</v>
      </c>
      <c r="B95" s="77" t="s">
        <v>93</v>
      </c>
      <c r="C95" s="93">
        <f t="shared" si="9"/>
        <v>135.27000000000001</v>
      </c>
      <c r="D95" s="93">
        <f>Month!C97+calculation_hide!D94</f>
        <v>21.11</v>
      </c>
      <c r="E95" s="93">
        <f>Month!D97+calculation_hide!E94</f>
        <v>43.98</v>
      </c>
      <c r="F95" s="93">
        <f>Month!E97+calculation_hide!F94</f>
        <v>55.78</v>
      </c>
      <c r="G95" s="93">
        <f>Month!F97+calculation_hide!G94</f>
        <v>1.61</v>
      </c>
      <c r="H95" s="93">
        <f>Month!G97+calculation_hide!H94</f>
        <v>12.040000000000001</v>
      </c>
      <c r="I95" s="93">
        <f>Month!H97+calculation_hide!I94</f>
        <v>0.33999999999999997</v>
      </c>
      <c r="J95" s="93">
        <f>Month!I97+calculation_hide!J94</f>
        <v>0.41000000000000003</v>
      </c>
      <c r="K95" s="100"/>
      <c r="L95" s="93">
        <f>SUM(Month!J$91:J97)/7</f>
        <v>237.34714285714287</v>
      </c>
      <c r="M95" s="93">
        <f>SUM(Month!K$91:K97)/7</f>
        <v>39.688571428571429</v>
      </c>
      <c r="N95" s="93">
        <f>SUM(Month!L$91:L97)/7</f>
        <v>75.384285714285724</v>
      </c>
      <c r="O95" s="93">
        <f>SUM(Month!M$91:M97)/7</f>
        <v>98.144285714285715</v>
      </c>
      <c r="P95" s="93">
        <f>SUM(Month!N$91:N97)/7</f>
        <v>2.75</v>
      </c>
      <c r="Q95" s="93">
        <f>SUM(Month!O$91:O97)/7</f>
        <v>20.090000000000003</v>
      </c>
      <c r="R95" s="93">
        <f>SUM(Month!P$91:P97)/7</f>
        <v>0.60285714285714298</v>
      </c>
      <c r="S95" s="93">
        <f>SUM(Month!Q$91:Q97)/7</f>
        <v>0.68714285714285717</v>
      </c>
      <c r="T95" s="81"/>
    </row>
    <row r="96" spans="1:20" x14ac:dyDescent="0.25">
      <c r="A96" s="92">
        <v>2002</v>
      </c>
      <c r="B96" s="77" t="s">
        <v>94</v>
      </c>
      <c r="C96" s="93">
        <f t="shared" si="9"/>
        <v>150.49</v>
      </c>
      <c r="D96" s="93">
        <f>Month!C98+calculation_hide!D95</f>
        <v>23.28</v>
      </c>
      <c r="E96" s="93">
        <f>Month!D98+calculation_hide!E95</f>
        <v>50.029999999999994</v>
      </c>
      <c r="F96" s="93">
        <f>Month!E98+calculation_hide!F95</f>
        <v>60.95</v>
      </c>
      <c r="G96" s="93">
        <f>Month!F98+calculation_hide!G95</f>
        <v>1.84</v>
      </c>
      <c r="H96" s="93">
        <f>Month!G98+calculation_hide!H95</f>
        <v>13.590000000000002</v>
      </c>
      <c r="I96" s="93">
        <f>Month!H98+calculation_hide!I95</f>
        <v>0.37</v>
      </c>
      <c r="J96" s="93">
        <f>Month!I98+calculation_hide!J95</f>
        <v>0.43000000000000005</v>
      </c>
      <c r="K96" s="100"/>
      <c r="L96" s="93">
        <f>SUM(Month!J$91:J98)/8</f>
        <v>236.96</v>
      </c>
      <c r="M96" s="93">
        <f>SUM(Month!K$91:K98)/8</f>
        <v>39.344999999999999</v>
      </c>
      <c r="N96" s="93">
        <f>SUM(Month!L$91:L98)/8</f>
        <v>75.042500000000004</v>
      </c>
      <c r="O96" s="93">
        <f>SUM(Month!M$91:M98)/8</f>
        <v>98.591250000000002</v>
      </c>
      <c r="P96" s="93">
        <f>SUM(Month!N$91:N98)/8</f>
        <v>2.75</v>
      </c>
      <c r="Q96" s="93">
        <f>SUM(Month!O$91:O98)/8</f>
        <v>20.017500000000002</v>
      </c>
      <c r="R96" s="93">
        <f>SUM(Month!P$91:P98)/8</f>
        <v>0.5837500000000001</v>
      </c>
      <c r="S96" s="93">
        <f>SUM(Month!Q$91:Q98)/8</f>
        <v>0.63000000000000012</v>
      </c>
      <c r="T96" s="81"/>
    </row>
    <row r="97" spans="1:20" x14ac:dyDescent="0.25">
      <c r="A97" s="92">
        <v>2002</v>
      </c>
      <c r="B97" s="77" t="s">
        <v>95</v>
      </c>
      <c r="C97" s="93">
        <f t="shared" si="9"/>
        <v>167.4</v>
      </c>
      <c r="D97" s="93">
        <f>Month!C99+calculation_hide!D96</f>
        <v>26.17</v>
      </c>
      <c r="E97" s="93">
        <f>Month!D99+calculation_hide!E96</f>
        <v>56.289999999999992</v>
      </c>
      <c r="F97" s="93">
        <f>Month!E99+calculation_hide!F96</f>
        <v>66.740000000000009</v>
      </c>
      <c r="G97" s="93">
        <f>Month!F99+calculation_hide!G96</f>
        <v>2.0700000000000003</v>
      </c>
      <c r="H97" s="93">
        <f>Month!G99+calculation_hide!H96</f>
        <v>15.270000000000001</v>
      </c>
      <c r="I97" s="93">
        <f>Month!H99+calculation_hide!I96</f>
        <v>0.4</v>
      </c>
      <c r="J97" s="93">
        <f>Month!I99+calculation_hide!J96</f>
        <v>0.46000000000000008</v>
      </c>
      <c r="K97" s="100"/>
      <c r="L97" s="93">
        <f>SUM(Month!J$91:J99)/9</f>
        <v>237.27777777777777</v>
      </c>
      <c r="M97" s="93">
        <f>SUM(Month!K$91:K99)/9</f>
        <v>39.565555555555555</v>
      </c>
      <c r="N97" s="93">
        <f>SUM(Month!L$91:L99)/9</f>
        <v>75.056666666666672</v>
      </c>
      <c r="O97" s="93">
        <f>SUM(Month!M$91:M99)/9</f>
        <v>98.654444444444437</v>
      </c>
      <c r="P97" s="93">
        <f>SUM(Month!N$91:N99)/9</f>
        <v>2.75</v>
      </c>
      <c r="Q97" s="93">
        <f>SUM(Month!O$91:O99)/9</f>
        <v>20.08666666666667</v>
      </c>
      <c r="R97" s="93">
        <f>SUM(Month!P$91:P99)/9</f>
        <v>0.56444444444444453</v>
      </c>
      <c r="S97" s="93">
        <f>SUM(Month!Q$91:Q99)/9</f>
        <v>0.60000000000000009</v>
      </c>
      <c r="T97" s="81"/>
    </row>
    <row r="98" spans="1:20" x14ac:dyDescent="0.25">
      <c r="A98" s="92">
        <v>2002</v>
      </c>
      <c r="B98" s="77" t="s">
        <v>96</v>
      </c>
      <c r="C98" s="93">
        <f t="shared" si="9"/>
        <v>186.12000000000003</v>
      </c>
      <c r="D98" s="93">
        <f>Month!C100+calculation_hide!D97</f>
        <v>29.53</v>
      </c>
      <c r="E98" s="93">
        <f>Month!D100+calculation_hide!E97</f>
        <v>61.86999999999999</v>
      </c>
      <c r="F98" s="93">
        <f>Month!E100+calculation_hide!F97</f>
        <v>74.890000000000015</v>
      </c>
      <c r="G98" s="93">
        <f>Month!F100+calculation_hide!G97</f>
        <v>2.3000000000000003</v>
      </c>
      <c r="H98" s="93">
        <f>Month!G100+calculation_hide!H97</f>
        <v>16.59</v>
      </c>
      <c r="I98" s="93">
        <f>Month!H100+calculation_hide!I97</f>
        <v>0.43000000000000005</v>
      </c>
      <c r="J98" s="93">
        <f>Month!I100+calculation_hide!J97</f>
        <v>0.51000000000000012</v>
      </c>
      <c r="K98" s="100"/>
      <c r="L98" s="93">
        <f>SUM(Month!J$91:J100)/10</f>
        <v>236.44899999999998</v>
      </c>
      <c r="M98" s="93">
        <f>SUM(Month!K$91:K100)/10</f>
        <v>39.661999999999999</v>
      </c>
      <c r="N98" s="93">
        <f>SUM(Month!L$91:L100)/10</f>
        <v>74.246000000000009</v>
      </c>
      <c r="O98" s="93">
        <f>SUM(Month!M$91:M100)/10</f>
        <v>98.715000000000003</v>
      </c>
      <c r="P98" s="93">
        <f>SUM(Month!N$91:N100)/10</f>
        <v>2.75</v>
      </c>
      <c r="Q98" s="93">
        <f>SUM(Month!O$91:O100)/10</f>
        <v>19.934000000000005</v>
      </c>
      <c r="R98" s="93">
        <f>SUM(Month!P$91:P100)/10</f>
        <v>0.54000000000000015</v>
      </c>
      <c r="S98" s="93">
        <f>SUM(Month!Q$91:Q100)/10</f>
        <v>0.60200000000000009</v>
      </c>
      <c r="T98" s="81"/>
    </row>
    <row r="99" spans="1:20" x14ac:dyDescent="0.25">
      <c r="A99" s="92">
        <v>2002</v>
      </c>
      <c r="B99" s="77" t="s">
        <v>97</v>
      </c>
      <c r="C99" s="93">
        <f t="shared" si="9"/>
        <v>206.42000000000002</v>
      </c>
      <c r="D99" s="93">
        <f>Month!C101+calculation_hide!D98</f>
        <v>33.25</v>
      </c>
      <c r="E99" s="93">
        <f>Month!D101+calculation_hide!E98</f>
        <v>67.739999999999995</v>
      </c>
      <c r="F99" s="93">
        <f>Month!E101+calculation_hide!F98</f>
        <v>83.780000000000015</v>
      </c>
      <c r="G99" s="93">
        <f>Month!F101+calculation_hide!G98</f>
        <v>2.5300000000000002</v>
      </c>
      <c r="H99" s="93">
        <f>Month!G101+calculation_hide!H98</f>
        <v>18.03</v>
      </c>
      <c r="I99" s="93">
        <f>Month!H101+calculation_hide!I98</f>
        <v>0.48000000000000004</v>
      </c>
      <c r="J99" s="93">
        <f>Month!I101+calculation_hide!J98</f>
        <v>0.6100000000000001</v>
      </c>
      <c r="K99" s="100"/>
      <c r="L99" s="93">
        <f>SUM(Month!J$91:J101)/11</f>
        <v>236.03999999999996</v>
      </c>
      <c r="M99" s="93">
        <f>SUM(Month!K$91:K101)/11</f>
        <v>39.645454545454548</v>
      </c>
      <c r="N99" s="93">
        <f>SUM(Month!L$91:L101)/11</f>
        <v>73.900000000000006</v>
      </c>
      <c r="O99" s="93">
        <f>SUM(Month!M$91:M101)/11</f>
        <v>98.686363636363637</v>
      </c>
      <c r="P99" s="93">
        <f>SUM(Month!N$91:N101)/11</f>
        <v>2.75</v>
      </c>
      <c r="Q99" s="93">
        <f>SUM(Month!O$91:O101)/11</f>
        <v>19.864545454545461</v>
      </c>
      <c r="R99" s="93">
        <f>SUM(Month!P$91:P101)/11</f>
        <v>0.53363636363636369</v>
      </c>
      <c r="S99" s="93">
        <f>SUM(Month!Q$91:Q101)/11</f>
        <v>0.66000000000000014</v>
      </c>
      <c r="T99" s="81"/>
    </row>
    <row r="100" spans="1:20" x14ac:dyDescent="0.25">
      <c r="A100" s="95">
        <v>2002</v>
      </c>
      <c r="B100" s="96" t="s">
        <v>98</v>
      </c>
      <c r="C100" s="97">
        <f t="shared" si="9"/>
        <v>229.60999999999999</v>
      </c>
      <c r="D100" s="97">
        <f>Month!C102+calculation_hide!D99</f>
        <v>37.72</v>
      </c>
      <c r="E100" s="97">
        <f>Month!D102+calculation_hide!E99</f>
        <v>73.47999999999999</v>
      </c>
      <c r="F100" s="97">
        <f>Month!E102+calculation_hide!F99</f>
        <v>94.300000000000011</v>
      </c>
      <c r="G100" s="97">
        <f>Month!F102+calculation_hide!G99</f>
        <v>2.7600000000000002</v>
      </c>
      <c r="H100" s="97">
        <f>Month!G102+calculation_hide!H99</f>
        <v>20.100000000000001</v>
      </c>
      <c r="I100" s="97">
        <f>Month!H102+calculation_hide!I99</f>
        <v>0.52</v>
      </c>
      <c r="J100" s="97">
        <f>Month!I102+calculation_hide!J99</f>
        <v>0.73000000000000009</v>
      </c>
      <c r="K100" s="101"/>
      <c r="L100" s="97">
        <f>SUM(Month!J$91:J102)/12</f>
        <v>236.17666666666662</v>
      </c>
      <c r="M100" s="97">
        <f>SUM(Month!K$91:K102)/12</f>
        <v>39.728333333333332</v>
      </c>
      <c r="N100" s="97">
        <f>SUM(Month!L$91:L102)/12</f>
        <v>73.480833333333337</v>
      </c>
      <c r="O100" s="97">
        <f>SUM(Month!M$91:M102)/12</f>
        <v>98.875833333333333</v>
      </c>
      <c r="P100" s="97">
        <f>SUM(Month!N$91:N102)/12</f>
        <v>2.75</v>
      </c>
      <c r="Q100" s="97">
        <f>SUM(Month!O$91:O102)/12</f>
        <v>20.100833333333338</v>
      </c>
      <c r="R100" s="97">
        <f>SUM(Month!P$91:P102)/12</f>
        <v>0.51916666666666678</v>
      </c>
      <c r="S100" s="97">
        <f>SUM(Month!Q$91:Q102)/12</f>
        <v>0.72166666666666679</v>
      </c>
      <c r="T100" s="81"/>
    </row>
    <row r="101" spans="1:20" x14ac:dyDescent="0.25">
      <c r="A101" s="102">
        <v>2003</v>
      </c>
      <c r="B101" s="77" t="s">
        <v>87</v>
      </c>
      <c r="C101" s="93">
        <f t="shared" si="9"/>
        <v>23.17</v>
      </c>
      <c r="D101" s="93">
        <f>Month!C103</f>
        <v>3.6</v>
      </c>
      <c r="E101" s="93">
        <f>Month!D103</f>
        <v>5.91</v>
      </c>
      <c r="F101" s="93">
        <f>Month!E103</f>
        <v>11.52</v>
      </c>
      <c r="G101" s="93">
        <f>Month!F103</f>
        <v>0.26</v>
      </c>
      <c r="H101" s="93">
        <f>Month!G103</f>
        <v>1.79</v>
      </c>
      <c r="I101" s="93">
        <f>Month!H103</f>
        <v>0.04</v>
      </c>
      <c r="J101" s="93">
        <f>Month!I103</f>
        <v>0.05</v>
      </c>
      <c r="K101" s="93"/>
      <c r="L101" s="93">
        <f>Month!J103</f>
        <v>228.22000000000003</v>
      </c>
      <c r="M101" s="93">
        <f>Month!K103</f>
        <v>36.130000000000003</v>
      </c>
      <c r="N101" s="93">
        <f>Month!L103</f>
        <v>70.89</v>
      </c>
      <c r="O101" s="93">
        <f>Month!M103</f>
        <v>96.87</v>
      </c>
      <c r="P101" s="93">
        <f>Month!N103</f>
        <v>3.11</v>
      </c>
      <c r="Q101" s="93">
        <f>Month!O103</f>
        <v>20.239999999999998</v>
      </c>
      <c r="R101" s="93">
        <f>Month!P103</f>
        <v>0.35</v>
      </c>
      <c r="S101" s="93">
        <f>Month!Q103</f>
        <v>0.63</v>
      </c>
      <c r="T101" s="81"/>
    </row>
    <row r="102" spans="1:20" x14ac:dyDescent="0.25">
      <c r="A102" s="102">
        <v>2003</v>
      </c>
      <c r="B102" s="77" t="s">
        <v>88</v>
      </c>
      <c r="C102" s="93">
        <f t="shared" si="9"/>
        <v>45.38</v>
      </c>
      <c r="D102" s="93">
        <f>Month!C104+D101</f>
        <v>7.46</v>
      </c>
      <c r="E102" s="93">
        <f>Month!D104+E101</f>
        <v>11.879999999999999</v>
      </c>
      <c r="F102" s="93">
        <f>Month!E104+F101</f>
        <v>21.82</v>
      </c>
      <c r="G102" s="93">
        <f>Month!F104+G101</f>
        <v>0.52</v>
      </c>
      <c r="H102" s="93">
        <f>Month!G104+H101</f>
        <v>3.56</v>
      </c>
      <c r="I102" s="93">
        <f>Month!H104+I101</f>
        <v>0.08</v>
      </c>
      <c r="J102" s="93">
        <f>Month!I104+J101</f>
        <v>6.0000000000000005E-2</v>
      </c>
      <c r="K102" s="100"/>
      <c r="L102" s="93">
        <f>SUM(Month!J$103:J104)/2</f>
        <v>228.71000000000004</v>
      </c>
      <c r="M102" s="93">
        <f>SUM(Month!K$103:K104)/2</f>
        <v>37.715000000000003</v>
      </c>
      <c r="N102" s="93">
        <f>SUM(Month!L$103:L104)/2</f>
        <v>71.275000000000006</v>
      </c>
      <c r="O102" s="93">
        <f>SUM(Month!M$103:M104)/2</f>
        <v>95.545000000000002</v>
      </c>
      <c r="P102" s="93">
        <f>SUM(Month!N$103:N104)/2</f>
        <v>3.11</v>
      </c>
      <c r="Q102" s="93">
        <f>SUM(Month!O$103:O104)/2</f>
        <v>20.324999999999999</v>
      </c>
      <c r="R102" s="93">
        <f>SUM(Month!P$103:P104)/2</f>
        <v>0.35499999999999998</v>
      </c>
      <c r="S102" s="93">
        <f>SUM(Month!Q$103:Q104)/2</f>
        <v>0.38500000000000001</v>
      </c>
      <c r="T102" s="81"/>
    </row>
    <row r="103" spans="1:20" x14ac:dyDescent="0.25">
      <c r="A103" s="102">
        <v>2003</v>
      </c>
      <c r="B103" s="77" t="s">
        <v>89</v>
      </c>
      <c r="C103" s="93">
        <f t="shared" si="9"/>
        <v>66.970000000000013</v>
      </c>
      <c r="D103" s="93">
        <f>Month!C105+D102</f>
        <v>11.5</v>
      </c>
      <c r="E103" s="93">
        <f>Month!D105+E102</f>
        <v>17.799999999999997</v>
      </c>
      <c r="F103" s="93">
        <f>Month!E105+F102</f>
        <v>31.17</v>
      </c>
      <c r="G103" s="93">
        <f>Month!F105+G102</f>
        <v>0.78</v>
      </c>
      <c r="H103" s="93">
        <f>Month!G105+H102</f>
        <v>5.54</v>
      </c>
      <c r="I103" s="93">
        <f>Month!H105+I102</f>
        <v>0.12</v>
      </c>
      <c r="J103" s="93">
        <f>Month!I105+J102</f>
        <v>6.0000000000000005E-2</v>
      </c>
      <c r="K103" s="100"/>
      <c r="L103" s="93">
        <f>SUM(Month!J$103:J105)/3</f>
        <v>231.74333333333334</v>
      </c>
      <c r="M103" s="93">
        <f>SUM(Month!K$103:K105)/3</f>
        <v>39.479999999999997</v>
      </c>
      <c r="N103" s="93">
        <f>SUM(Month!L$103:L105)/3</f>
        <v>71.19</v>
      </c>
      <c r="O103" s="93">
        <f>SUM(Month!M$103:M105)/3</f>
        <v>96.92</v>
      </c>
      <c r="P103" s="93">
        <f>SUM(Month!N$103:N105)/3</f>
        <v>3.11</v>
      </c>
      <c r="Q103" s="93">
        <f>SUM(Month!O$103:O105)/3</f>
        <v>20.400000000000002</v>
      </c>
      <c r="R103" s="93">
        <f>SUM(Month!P$103:P105)/3</f>
        <v>0.3666666666666667</v>
      </c>
      <c r="S103" s="93">
        <f>SUM(Month!Q$103:Q105)/3</f>
        <v>0.27666666666666667</v>
      </c>
      <c r="T103" s="81"/>
    </row>
    <row r="104" spans="1:20" x14ac:dyDescent="0.25">
      <c r="A104" s="102">
        <v>2003</v>
      </c>
      <c r="B104" s="77" t="s">
        <v>90</v>
      </c>
      <c r="C104" s="93">
        <f t="shared" si="9"/>
        <v>85.98</v>
      </c>
      <c r="D104" s="93">
        <f>Month!C106+D103</f>
        <v>14.75</v>
      </c>
      <c r="E104" s="93">
        <f>Month!D106+E103</f>
        <v>24.259999999999998</v>
      </c>
      <c r="F104" s="93">
        <f>Month!E106+F103</f>
        <v>38.57</v>
      </c>
      <c r="G104" s="93">
        <f>Month!F106+G103</f>
        <v>1.04</v>
      </c>
      <c r="H104" s="93">
        <f>Month!G106+H103</f>
        <v>7.15</v>
      </c>
      <c r="I104" s="93">
        <f>Month!H106+I103</f>
        <v>0.13999999999999999</v>
      </c>
      <c r="J104" s="93">
        <f>Month!I106+J103</f>
        <v>7.0000000000000007E-2</v>
      </c>
      <c r="K104" s="100"/>
      <c r="L104" s="93">
        <f>SUM(Month!J$103:J106)/4</f>
        <v>233.815</v>
      </c>
      <c r="M104" s="93">
        <f>SUM(Month!K$103:K106)/4</f>
        <v>40.9925</v>
      </c>
      <c r="N104" s="93">
        <f>SUM(Month!L$103:L106)/4</f>
        <v>72.772499999999994</v>
      </c>
      <c r="O104" s="93">
        <f>SUM(Month!M$103:M106)/4</f>
        <v>96.087500000000006</v>
      </c>
      <c r="P104" s="93">
        <f>SUM(Month!N$103:N106)/4</f>
        <v>3.11</v>
      </c>
      <c r="Q104" s="93">
        <f>SUM(Month!O$103:O106)/4</f>
        <v>20.272500000000001</v>
      </c>
      <c r="R104" s="93">
        <f>SUM(Month!P$103:P106)/4</f>
        <v>0.34250000000000003</v>
      </c>
      <c r="S104" s="93">
        <f>SUM(Month!Q$103:Q106)/4</f>
        <v>0.23750000000000002</v>
      </c>
      <c r="T104" s="81"/>
    </row>
    <row r="105" spans="1:20" x14ac:dyDescent="0.25">
      <c r="A105" s="102">
        <v>2003</v>
      </c>
      <c r="B105" s="77" t="s">
        <v>91</v>
      </c>
      <c r="C105" s="93">
        <f t="shared" si="9"/>
        <v>103.69999999999999</v>
      </c>
      <c r="D105" s="93">
        <f>Month!C107+D104</f>
        <v>17.579999999999998</v>
      </c>
      <c r="E105" s="93">
        <f>Month!D107+E104</f>
        <v>30.589999999999996</v>
      </c>
      <c r="F105" s="93">
        <f>Month!E107+F104</f>
        <v>45.22</v>
      </c>
      <c r="G105" s="93">
        <f>Month!F107+G104</f>
        <v>1.3</v>
      </c>
      <c r="H105" s="93">
        <f>Month!G107+H104</f>
        <v>8.73</v>
      </c>
      <c r="I105" s="93">
        <f>Month!H107+I104</f>
        <v>0.18</v>
      </c>
      <c r="J105" s="93">
        <f>Month!I107+J104</f>
        <v>0.1</v>
      </c>
      <c r="K105" s="100"/>
      <c r="L105" s="93">
        <f>SUM(Month!J$103:J107)/5</f>
        <v>235.11999999999998</v>
      </c>
      <c r="M105" s="93">
        <f>SUM(Month!K$103:K107)/5</f>
        <v>41.347999999999999</v>
      </c>
      <c r="N105" s="93">
        <f>SUM(Month!L$103:L107)/5</f>
        <v>73.411999999999992</v>
      </c>
      <c r="O105" s="93">
        <f>SUM(Month!M$103:M107)/5</f>
        <v>96.26400000000001</v>
      </c>
      <c r="P105" s="93">
        <f>SUM(Month!N$103:N107)/5</f>
        <v>3.11</v>
      </c>
      <c r="Q105" s="93">
        <f>SUM(Month!O$103:O107)/5</f>
        <v>20.350000000000001</v>
      </c>
      <c r="R105" s="93">
        <f>SUM(Month!P$103:P107)/5</f>
        <v>0.38400000000000001</v>
      </c>
      <c r="S105" s="93">
        <f>SUM(Month!Q$103:Q107)/5</f>
        <v>0.252</v>
      </c>
      <c r="T105" s="81"/>
    </row>
    <row r="106" spans="1:20" x14ac:dyDescent="0.25">
      <c r="A106" s="102">
        <v>2003</v>
      </c>
      <c r="B106" s="77" t="s">
        <v>92</v>
      </c>
      <c r="C106" s="93">
        <f t="shared" si="9"/>
        <v>119.86000000000001</v>
      </c>
      <c r="D106" s="93">
        <f>Month!C108+D105</f>
        <v>20.779999999999998</v>
      </c>
      <c r="E106" s="93">
        <f>Month!D108+E105</f>
        <v>36.25</v>
      </c>
      <c r="F106" s="93">
        <f>Month!E108+F105</f>
        <v>50.37</v>
      </c>
      <c r="G106" s="93">
        <f>Month!F108+G105</f>
        <v>1.56</v>
      </c>
      <c r="H106" s="93">
        <f>Month!G108+H105</f>
        <v>10.61</v>
      </c>
      <c r="I106" s="93">
        <f>Month!H108+I105</f>
        <v>0.19999999999999998</v>
      </c>
      <c r="J106" s="93">
        <f>Month!I108+J105</f>
        <v>9.0000000000000011E-2</v>
      </c>
      <c r="K106" s="100"/>
      <c r="L106" s="93">
        <f>SUM(Month!J$103:J108)/6</f>
        <v>235.20333333333329</v>
      </c>
      <c r="M106" s="93">
        <f>SUM(Month!K$103:K108)/6</f>
        <v>42.716666666666669</v>
      </c>
      <c r="N106" s="93">
        <f>SUM(Month!L$103:L108)/6</f>
        <v>72.504999999999995</v>
      </c>
      <c r="O106" s="93">
        <f>SUM(Month!M$103:M108)/6</f>
        <v>95.768333333333331</v>
      </c>
      <c r="P106" s="93">
        <f>SUM(Month!N$103:N108)/6</f>
        <v>3.11</v>
      </c>
      <c r="Q106" s="93">
        <f>SUM(Month!O$103:O108)/6</f>
        <v>20.521666666666665</v>
      </c>
      <c r="R106" s="93">
        <f>SUM(Month!P$103:P108)/6</f>
        <v>0.39000000000000007</v>
      </c>
      <c r="S106" s="93">
        <f>SUM(Month!Q$103:Q108)/6</f>
        <v>0.19166666666666665</v>
      </c>
      <c r="T106" s="81"/>
    </row>
    <row r="107" spans="1:20" x14ac:dyDescent="0.25">
      <c r="A107" s="102">
        <v>2003</v>
      </c>
      <c r="B107" s="77" t="s">
        <v>93</v>
      </c>
      <c r="C107" s="93">
        <f t="shared" si="9"/>
        <v>134.63</v>
      </c>
      <c r="D107" s="93">
        <f>Month!C109+D106</f>
        <v>23.459999999999997</v>
      </c>
      <c r="E107" s="93">
        <f>Month!D109+E106</f>
        <v>41.63</v>
      </c>
      <c r="F107" s="93">
        <f>Month!E109+F106</f>
        <v>55.459999999999994</v>
      </c>
      <c r="G107" s="93">
        <f>Month!F109+G106</f>
        <v>1.82</v>
      </c>
      <c r="H107" s="93">
        <f>Month!G109+H106</f>
        <v>11.95</v>
      </c>
      <c r="I107" s="93">
        <f>Month!H109+I106</f>
        <v>0.21999999999999997</v>
      </c>
      <c r="J107" s="93">
        <f>Month!I109+J106</f>
        <v>9.0000000000000011E-2</v>
      </c>
      <c r="K107" s="100"/>
      <c r="L107" s="93">
        <f>SUM(Month!J$103:J109)/7</f>
        <v>233.70142857142855</v>
      </c>
      <c r="M107" s="93">
        <f>SUM(Month!K$103:K109)/7</f>
        <v>42.88</v>
      </c>
      <c r="N107" s="93">
        <f>SUM(Month!L$103:L109)/7</f>
        <v>71.361428571428561</v>
      </c>
      <c r="O107" s="93">
        <f>SUM(Month!M$103:M109)/7</f>
        <v>95.87</v>
      </c>
      <c r="P107" s="93">
        <f>SUM(Month!N$103:N109)/7</f>
        <v>3.1114285714285717</v>
      </c>
      <c r="Q107" s="93">
        <f>SUM(Month!O$103:O109)/7</f>
        <v>19.918571428571429</v>
      </c>
      <c r="R107" s="93">
        <f>SUM(Month!P$103:P109)/7</f>
        <v>0.38857142857142862</v>
      </c>
      <c r="S107" s="93">
        <f>SUM(Month!Q$103:Q109)/7</f>
        <v>0.17142857142857143</v>
      </c>
      <c r="T107" s="81"/>
    </row>
    <row r="108" spans="1:20" x14ac:dyDescent="0.25">
      <c r="A108" s="102">
        <v>2003</v>
      </c>
      <c r="B108" s="77" t="s">
        <v>94</v>
      </c>
      <c r="C108" s="93">
        <f t="shared" si="9"/>
        <v>150.46000000000004</v>
      </c>
      <c r="D108" s="93">
        <f>Month!C110+D107</f>
        <v>25.889999999999997</v>
      </c>
      <c r="E108" s="93">
        <f>Month!D110+E107</f>
        <v>48.42</v>
      </c>
      <c r="F108" s="93">
        <f>Month!E110+F107</f>
        <v>60.359999999999992</v>
      </c>
      <c r="G108" s="93">
        <f>Month!F110+G107</f>
        <v>2.08</v>
      </c>
      <c r="H108" s="93">
        <f>Month!G110+H107</f>
        <v>13.36</v>
      </c>
      <c r="I108" s="93">
        <f>Month!H110+I107</f>
        <v>0.23999999999999996</v>
      </c>
      <c r="J108" s="93">
        <f>Month!I110+J107</f>
        <v>0.11000000000000001</v>
      </c>
      <c r="K108" s="100"/>
      <c r="L108" s="93">
        <f>SUM(Month!J$103:J110)/8</f>
        <v>234.50874999999999</v>
      </c>
      <c r="M108" s="93">
        <f>SUM(Month!K$103:K110)/8</f>
        <v>42.628750000000004</v>
      </c>
      <c r="N108" s="93">
        <f>SUM(Month!L$103:L110)/8</f>
        <v>72.621250000000003</v>
      </c>
      <c r="O108" s="93">
        <f>SUM(Month!M$103:M110)/8</f>
        <v>95.951250000000002</v>
      </c>
      <c r="P108" s="93">
        <f>SUM(Month!N$103:N110)/8</f>
        <v>3.1125000000000003</v>
      </c>
      <c r="Q108" s="93">
        <f>SUM(Month!O$103:O110)/8</f>
        <v>19.623750000000001</v>
      </c>
      <c r="R108" s="93">
        <f>SUM(Month!P$103:P110)/8</f>
        <v>0.38500000000000001</v>
      </c>
      <c r="S108" s="93">
        <f>SUM(Month!Q$103:Q110)/8</f>
        <v>0.18625</v>
      </c>
      <c r="T108" s="81"/>
    </row>
    <row r="109" spans="1:20" x14ac:dyDescent="0.25">
      <c r="A109" s="102">
        <v>2003</v>
      </c>
      <c r="B109" s="77" t="s">
        <v>95</v>
      </c>
      <c r="C109" s="93">
        <f t="shared" si="9"/>
        <v>167.63</v>
      </c>
      <c r="D109" s="93">
        <f>Month!C111+D108</f>
        <v>28.959999999999997</v>
      </c>
      <c r="E109" s="93">
        <f>Month!D111+E108</f>
        <v>54.54</v>
      </c>
      <c r="F109" s="93">
        <f>Month!E111+F108</f>
        <v>66.139999999999986</v>
      </c>
      <c r="G109" s="93">
        <f>Month!F111+G108</f>
        <v>2.34</v>
      </c>
      <c r="H109" s="93">
        <f>Month!G111+H108</f>
        <v>15.33</v>
      </c>
      <c r="I109" s="93">
        <f>Month!H111+I108</f>
        <v>0.25999999999999995</v>
      </c>
      <c r="J109" s="93">
        <f>Month!I111+J108</f>
        <v>6.0000000000000012E-2</v>
      </c>
      <c r="K109" s="100"/>
      <c r="L109" s="93">
        <f>SUM(Month!J$103:J111)/9</f>
        <v>235.2533333333333</v>
      </c>
      <c r="M109" s="93">
        <f>SUM(Month!K$103:K111)/9</f>
        <v>42.677777777777777</v>
      </c>
      <c r="N109" s="93">
        <f>SUM(Month!L$103:L111)/9</f>
        <v>72.706666666666663</v>
      </c>
      <c r="O109" s="93">
        <f>SUM(Month!M$103:M111)/9</f>
        <v>96.162222222222226</v>
      </c>
      <c r="P109" s="93">
        <f>SUM(Month!N$103:N111)/9</f>
        <v>3.1133333333333337</v>
      </c>
      <c r="Q109" s="93">
        <f>SUM(Month!O$103:O111)/9</f>
        <v>20.116666666666667</v>
      </c>
      <c r="R109" s="93">
        <f>SUM(Month!P$103:P111)/9</f>
        <v>0.37444444444444447</v>
      </c>
      <c r="S109" s="93">
        <f>SUM(Month!Q$103:Q111)/9</f>
        <v>0.10222222222222223</v>
      </c>
      <c r="T109" s="81"/>
    </row>
    <row r="110" spans="1:20" x14ac:dyDescent="0.25">
      <c r="A110" s="102">
        <v>2003</v>
      </c>
      <c r="B110" s="77" t="s">
        <v>96</v>
      </c>
      <c r="C110" s="93">
        <f t="shared" si="9"/>
        <v>186.99999999999997</v>
      </c>
      <c r="D110" s="93">
        <f>Month!C112+D109</f>
        <v>32.47</v>
      </c>
      <c r="E110" s="93">
        <f>Month!D112+E109</f>
        <v>60.26</v>
      </c>
      <c r="F110" s="93">
        <f>Month!E112+F109</f>
        <v>74.589999999999989</v>
      </c>
      <c r="G110" s="93">
        <f>Month!F112+G109</f>
        <v>2.5999999999999996</v>
      </c>
      <c r="H110" s="93">
        <f>Month!G112+H109</f>
        <v>16.73</v>
      </c>
      <c r="I110" s="93">
        <f>Month!H112+I109</f>
        <v>0.28999999999999992</v>
      </c>
      <c r="J110" s="93">
        <f>Month!I112+J109</f>
        <v>6.0000000000000012E-2</v>
      </c>
      <c r="K110" s="100"/>
      <c r="L110" s="93">
        <f>SUM(Month!J$103:J112)/10</f>
        <v>234.839</v>
      </c>
      <c r="M110" s="93">
        <f>SUM(Month!K$103:K112)/10</f>
        <v>42.384</v>
      </c>
      <c r="N110" s="93">
        <f>SUM(Month!L$103:L112)/10</f>
        <v>72.301000000000002</v>
      </c>
      <c r="O110" s="93">
        <f>SUM(Month!M$103:M112)/10</f>
        <v>96.495000000000005</v>
      </c>
      <c r="P110" s="93">
        <f>SUM(Month!N$103:N112)/10</f>
        <v>3.1150000000000002</v>
      </c>
      <c r="Q110" s="93">
        <f>SUM(Month!O$103:O112)/10</f>
        <v>20.081</v>
      </c>
      <c r="R110" s="93">
        <f>SUM(Month!P$103:P112)/10</f>
        <v>0.372</v>
      </c>
      <c r="S110" s="93">
        <f>SUM(Month!Q$103:Q112)/10</f>
        <v>9.0999999999999998E-2</v>
      </c>
      <c r="T110" s="81"/>
    </row>
    <row r="111" spans="1:20" x14ac:dyDescent="0.25">
      <c r="A111" s="102">
        <v>2003</v>
      </c>
      <c r="B111" s="77" t="s">
        <v>97</v>
      </c>
      <c r="C111" s="93">
        <f t="shared" si="9"/>
        <v>207.57</v>
      </c>
      <c r="D111" s="93">
        <f>Month!C113+D110</f>
        <v>35.769999999999996</v>
      </c>
      <c r="E111" s="93">
        <f>Month!D113+E110</f>
        <v>66.569999999999993</v>
      </c>
      <c r="F111" s="93">
        <f>Month!E113+F110</f>
        <v>83.769999999999982</v>
      </c>
      <c r="G111" s="93">
        <f>Month!F113+G110</f>
        <v>2.8599999999999994</v>
      </c>
      <c r="H111" s="93">
        <f>Month!G113+H110</f>
        <v>18.18</v>
      </c>
      <c r="I111" s="93">
        <f>Month!H113+I110</f>
        <v>0.3299999999999999</v>
      </c>
      <c r="J111" s="93">
        <f>Month!I113+J110</f>
        <v>9.0000000000000011E-2</v>
      </c>
      <c r="K111" s="100"/>
      <c r="L111" s="93">
        <f>SUM(Month!J$103:J113)/11</f>
        <v>234.65909090909091</v>
      </c>
      <c r="M111" s="93">
        <f>SUM(Month!K$103:K113)/11</f>
        <v>41.630909090909093</v>
      </c>
      <c r="N111" s="93">
        <f>SUM(Month!L$103:L113)/11</f>
        <v>72.61</v>
      </c>
      <c r="O111" s="93">
        <f>SUM(Month!M$103:M113)/11</f>
        <v>96.813636363636363</v>
      </c>
      <c r="P111" s="93">
        <f>SUM(Month!N$103:N113)/11</f>
        <v>3.1163636363636367</v>
      </c>
      <c r="Q111" s="93">
        <f>SUM(Month!O$103:O113)/11</f>
        <v>19.99818181818182</v>
      </c>
      <c r="R111" s="93">
        <f>SUM(Month!P$103:P113)/11</f>
        <v>0.37545454545454543</v>
      </c>
      <c r="S111" s="93">
        <f>SUM(Month!Q$103:Q113)/11</f>
        <v>0.11454545454545455</v>
      </c>
      <c r="T111" s="81"/>
    </row>
    <row r="112" spans="1:20" x14ac:dyDescent="0.25">
      <c r="A112" s="103">
        <v>2003</v>
      </c>
      <c r="B112" s="96" t="s">
        <v>98</v>
      </c>
      <c r="C112" s="97">
        <f t="shared" si="9"/>
        <v>231.85999999999996</v>
      </c>
      <c r="D112" s="97">
        <f>Month!C114+D111</f>
        <v>40.489999999999995</v>
      </c>
      <c r="E112" s="97">
        <f>Month!D114+E111</f>
        <v>73.029999999999987</v>
      </c>
      <c r="F112" s="97">
        <f>Month!E114+F111</f>
        <v>94.619999999999976</v>
      </c>
      <c r="G112" s="97">
        <f>Month!F114+G111</f>
        <v>3.1199999999999992</v>
      </c>
      <c r="H112" s="97">
        <f>Month!G114+H111</f>
        <v>20.05</v>
      </c>
      <c r="I112" s="97">
        <f>Month!H114+I111</f>
        <v>0.37999999999999989</v>
      </c>
      <c r="J112" s="97">
        <f>Month!I114+J111</f>
        <v>0.17</v>
      </c>
      <c r="K112" s="101"/>
      <c r="L112" s="97">
        <f>SUM(Month!J$103:J114)/12</f>
        <v>235.62666666666667</v>
      </c>
      <c r="M112" s="97">
        <f>SUM(Month!K$103:K114)/12</f>
        <v>41.675000000000004</v>
      </c>
      <c r="N112" s="97">
        <f>SUM(Month!L$103:L114)/12</f>
        <v>73.017499999999998</v>
      </c>
      <c r="O112" s="97">
        <f>SUM(Month!M$103:M114)/12</f>
        <v>97.200833333333335</v>
      </c>
      <c r="P112" s="97">
        <f>SUM(Month!N$103:N114)/12</f>
        <v>3.1175000000000002</v>
      </c>
      <c r="Q112" s="97">
        <f>SUM(Month!O$103:O114)/12</f>
        <v>20.041666666666668</v>
      </c>
      <c r="R112" s="97">
        <f>SUM(Month!P$103:P114)/12</f>
        <v>0.38750000000000001</v>
      </c>
      <c r="S112" s="97">
        <f>SUM(Month!Q$103:Q114)/12</f>
        <v>0.18666666666666668</v>
      </c>
      <c r="T112" s="81"/>
    </row>
    <row r="113" spans="1:20" x14ac:dyDescent="0.25">
      <c r="A113" s="102">
        <v>2004</v>
      </c>
      <c r="B113" s="77" t="s">
        <v>87</v>
      </c>
      <c r="C113" s="93">
        <f t="shared" si="9"/>
        <v>23.979999999999997</v>
      </c>
      <c r="D113" s="93">
        <f>Month!C115</f>
        <v>3.82</v>
      </c>
      <c r="E113" s="93">
        <f>Month!D115</f>
        <v>6.94</v>
      </c>
      <c r="F113" s="93">
        <f>Month!E115</f>
        <v>11.18</v>
      </c>
      <c r="G113" s="93">
        <f>Month!F115</f>
        <v>0.28000000000000003</v>
      </c>
      <c r="H113" s="93">
        <f>Month!G115</f>
        <v>1.63</v>
      </c>
      <c r="I113" s="93">
        <f>Month!H115</f>
        <v>7.0000000000000007E-2</v>
      </c>
      <c r="J113" s="93">
        <f>Month!I115</f>
        <v>0.06</v>
      </c>
      <c r="K113" s="93"/>
      <c r="L113" s="93">
        <f>Month!J115</f>
        <v>241.38000000000002</v>
      </c>
      <c r="M113" s="93">
        <f>Month!K115</f>
        <v>38.92</v>
      </c>
      <c r="N113" s="93">
        <f>Month!L115</f>
        <v>83.28</v>
      </c>
      <c r="O113" s="93">
        <f>Month!M115</f>
        <v>96.35</v>
      </c>
      <c r="P113" s="93">
        <f>Month!N115</f>
        <v>3.3</v>
      </c>
      <c r="Q113" s="93">
        <f>Month!O115</f>
        <v>18.239999999999998</v>
      </c>
      <c r="R113" s="93">
        <f>Month!P115</f>
        <v>0.56000000000000005</v>
      </c>
      <c r="S113" s="93">
        <f>Month!Q115</f>
        <v>0.73</v>
      </c>
      <c r="T113" s="81"/>
    </row>
    <row r="114" spans="1:20" x14ac:dyDescent="0.25">
      <c r="A114" s="102">
        <v>2004</v>
      </c>
      <c r="B114" s="77" t="s">
        <v>88</v>
      </c>
      <c r="C114" s="93">
        <f t="shared" si="9"/>
        <v>44.84</v>
      </c>
      <c r="D114" s="93">
        <f>Month!C116+D113</f>
        <v>7.41</v>
      </c>
      <c r="E114" s="93">
        <f>Month!D116+E113</f>
        <v>11.83</v>
      </c>
      <c r="F114" s="93">
        <f>Month!E116+F113</f>
        <v>21.549999999999997</v>
      </c>
      <c r="G114" s="93">
        <f>Month!F116+G113</f>
        <v>0.56000000000000005</v>
      </c>
      <c r="H114" s="93">
        <f>Month!G116+H113</f>
        <v>3.25</v>
      </c>
      <c r="I114" s="93">
        <f>Month!H116+I113</f>
        <v>0.13</v>
      </c>
      <c r="J114" s="93">
        <f>Month!I116+J113</f>
        <v>0.11</v>
      </c>
      <c r="K114" s="100"/>
      <c r="L114" s="93">
        <f>SUM(Month!J$115:J116)/2</f>
        <v>231.815</v>
      </c>
      <c r="M114" s="93">
        <f>SUM(Month!K$115:K116)/2</f>
        <v>39.78</v>
      </c>
      <c r="N114" s="93">
        <f>SUM(Month!L$115:L116)/2</f>
        <v>70.954999999999998</v>
      </c>
      <c r="O114" s="93">
        <f>SUM(Month!M$115:M116)/2</f>
        <v>98.07</v>
      </c>
      <c r="P114" s="93">
        <f>SUM(Month!N$115:N116)/2</f>
        <v>3.3</v>
      </c>
      <c r="Q114" s="93">
        <f>SUM(Month!O$115:O116)/2</f>
        <v>18.5</v>
      </c>
      <c r="R114" s="93">
        <f>SUM(Month!P$115:P116)/2</f>
        <v>0.56000000000000005</v>
      </c>
      <c r="S114" s="93">
        <f>SUM(Month!Q$115:Q116)/2</f>
        <v>0.64999999999999991</v>
      </c>
      <c r="T114" s="81"/>
    </row>
    <row r="115" spans="1:20" x14ac:dyDescent="0.25">
      <c r="A115" s="102">
        <v>2004</v>
      </c>
      <c r="B115" s="77" t="s">
        <v>89</v>
      </c>
      <c r="C115" s="93">
        <f t="shared" si="9"/>
        <v>67.800000000000011</v>
      </c>
      <c r="D115" s="93">
        <f>Month!C117+D114</f>
        <v>11.719999999999999</v>
      </c>
      <c r="E115" s="93">
        <f>Month!D117+E114</f>
        <v>17.690000000000001</v>
      </c>
      <c r="F115" s="93">
        <f>Month!E117+F114</f>
        <v>31.919999999999995</v>
      </c>
      <c r="G115" s="93">
        <f>Month!F117+G114</f>
        <v>0.84000000000000008</v>
      </c>
      <c r="H115" s="93">
        <f>Month!G117+H114</f>
        <v>5.34</v>
      </c>
      <c r="I115" s="93">
        <f>Month!H117+I114</f>
        <v>0.18</v>
      </c>
      <c r="J115" s="93">
        <f>Month!I117+J114</f>
        <v>0.11</v>
      </c>
      <c r="K115" s="100"/>
      <c r="L115" s="93">
        <f>SUM(Month!J$115:J117)/3</f>
        <v>234.65666666666667</v>
      </c>
      <c r="M115" s="93">
        <f>SUM(Month!K$115:K117)/3</f>
        <v>40.229999999999997</v>
      </c>
      <c r="N115" s="93">
        <f>SUM(Month!L$115:L117)/3</f>
        <v>70.736666666666665</v>
      </c>
      <c r="O115" s="93">
        <f>SUM(Month!M$115:M117)/3</f>
        <v>99.71</v>
      </c>
      <c r="P115" s="93">
        <f>SUM(Month!N$115:N117)/3</f>
        <v>3.2999999999999994</v>
      </c>
      <c r="Q115" s="93">
        <f>SUM(Month!O$115:O117)/3</f>
        <v>19.696666666666669</v>
      </c>
      <c r="R115" s="93">
        <f>SUM(Month!P$115:P117)/3</f>
        <v>0.54</v>
      </c>
      <c r="S115" s="93">
        <f>SUM(Month!Q$115:Q117)/3</f>
        <v>0.4433333333333333</v>
      </c>
      <c r="T115" s="104"/>
    </row>
    <row r="116" spans="1:20" x14ac:dyDescent="0.25">
      <c r="A116" s="102">
        <v>2004</v>
      </c>
      <c r="B116" s="77" t="s">
        <v>90</v>
      </c>
      <c r="C116" s="93">
        <f t="shared" si="9"/>
        <v>86.789999999999992</v>
      </c>
      <c r="D116" s="93">
        <f>Month!C118+D115</f>
        <v>14.659999999999998</v>
      </c>
      <c r="E116" s="93">
        <f>Month!D118+E115</f>
        <v>23.79</v>
      </c>
      <c r="F116" s="93">
        <f>Month!E118+F115</f>
        <v>40.059999999999995</v>
      </c>
      <c r="G116" s="93">
        <f>Month!F118+G115</f>
        <v>1.1200000000000001</v>
      </c>
      <c r="H116" s="93">
        <f>Month!G118+H115</f>
        <v>6.7799999999999994</v>
      </c>
      <c r="I116" s="93">
        <f>Month!H118+I115</f>
        <v>0.22</v>
      </c>
      <c r="J116" s="93">
        <f>Month!I118+J115</f>
        <v>0.16</v>
      </c>
      <c r="K116" s="100"/>
      <c r="L116" s="93">
        <f>SUM(Month!J$115:J118)/4</f>
        <v>235.23250000000002</v>
      </c>
      <c r="M116" s="93">
        <f>SUM(Month!K$115:K118)/4</f>
        <v>40.377499999999998</v>
      </c>
      <c r="N116" s="93">
        <f>SUM(Month!L$115:L118)/4</f>
        <v>71.362499999999997</v>
      </c>
      <c r="O116" s="93">
        <f>SUM(Month!M$115:M118)/4</f>
        <v>99.922499999999999</v>
      </c>
      <c r="P116" s="93">
        <f>SUM(Month!N$115:N118)/4</f>
        <v>3.3174999999999999</v>
      </c>
      <c r="Q116" s="93">
        <f>SUM(Month!O$115:O118)/4</f>
        <v>19.25</v>
      </c>
      <c r="R116" s="93">
        <f>SUM(Month!P$115:P118)/4</f>
        <v>0.53500000000000003</v>
      </c>
      <c r="S116" s="93">
        <f>SUM(Month!Q$115:Q118)/4</f>
        <v>0.46749999999999997</v>
      </c>
      <c r="T116" s="81"/>
    </row>
    <row r="117" spans="1:20" x14ac:dyDescent="0.25">
      <c r="A117" s="102">
        <v>2004</v>
      </c>
      <c r="B117" s="77" t="s">
        <v>91</v>
      </c>
      <c r="C117" s="93">
        <f t="shared" si="9"/>
        <v>104.57000000000001</v>
      </c>
      <c r="D117" s="93">
        <f>Month!C119+D116</f>
        <v>17.27</v>
      </c>
      <c r="E117" s="93">
        <f>Month!D119+E116</f>
        <v>30.619999999999997</v>
      </c>
      <c r="F117" s="93">
        <f>Month!E119+F116</f>
        <v>46.739999999999995</v>
      </c>
      <c r="G117" s="93">
        <f>Month!F119+G116</f>
        <v>1.4000000000000001</v>
      </c>
      <c r="H117" s="93">
        <f>Month!G119+H116</f>
        <v>8.09</v>
      </c>
      <c r="I117" s="93">
        <f>Month!H119+I116</f>
        <v>0.25</v>
      </c>
      <c r="J117" s="93">
        <f>Month!I119+J116</f>
        <v>0.2</v>
      </c>
      <c r="K117" s="100"/>
      <c r="L117" s="93">
        <f>SUM(Month!J$115:J119)/5</f>
        <v>236.24799999999999</v>
      </c>
      <c r="M117" s="93">
        <f>SUM(Month!K$115:K119)/5</f>
        <v>40.215999999999994</v>
      </c>
      <c r="N117" s="93">
        <f>SUM(Month!L$115:L119)/5</f>
        <v>73.481999999999999</v>
      </c>
      <c r="O117" s="93">
        <f>SUM(Month!M$115:M119)/5</f>
        <v>99.481999999999999</v>
      </c>
      <c r="P117" s="93">
        <f>SUM(Month!N$115:N119)/5</f>
        <v>3.3280000000000003</v>
      </c>
      <c r="Q117" s="93">
        <f>SUM(Month!O$115:O119)/5</f>
        <v>18.763999999999999</v>
      </c>
      <c r="R117" s="93">
        <f>SUM(Month!P$115:P119)/5</f>
        <v>0.51800000000000002</v>
      </c>
      <c r="S117" s="93">
        <f>SUM(Month!Q$115:Q119)/5</f>
        <v>0.45800000000000002</v>
      </c>
      <c r="T117" s="81"/>
    </row>
    <row r="118" spans="1:20" x14ac:dyDescent="0.25">
      <c r="A118" s="102">
        <v>2004</v>
      </c>
      <c r="B118" s="77" t="s">
        <v>92</v>
      </c>
      <c r="C118" s="93">
        <f t="shared" si="9"/>
        <v>120.05</v>
      </c>
      <c r="D118" s="93">
        <f>Month!C120+D117</f>
        <v>19.809999999999999</v>
      </c>
      <c r="E118" s="93">
        <f>Month!D120+E117</f>
        <v>36.229999999999997</v>
      </c>
      <c r="F118" s="93">
        <f>Month!E120+F117</f>
        <v>52.23</v>
      </c>
      <c r="G118" s="93">
        <f>Month!F120+G117</f>
        <v>1.6800000000000002</v>
      </c>
      <c r="H118" s="93">
        <f>Month!G120+H117</f>
        <v>9.56</v>
      </c>
      <c r="I118" s="93">
        <f>Month!H120+I117</f>
        <v>0.28000000000000003</v>
      </c>
      <c r="J118" s="93">
        <f>Month!I120+J117</f>
        <v>0.26</v>
      </c>
      <c r="K118" s="100"/>
      <c r="L118" s="93">
        <f>SUM(Month!J$115:J120)/6</f>
        <v>234.93666666666664</v>
      </c>
      <c r="M118" s="93">
        <f>SUM(Month!K$115:K120)/6</f>
        <v>40.131666666666668</v>
      </c>
      <c r="N118" s="93">
        <f>SUM(Month!L$115:L120)/6</f>
        <v>72.446666666666658</v>
      </c>
      <c r="O118" s="93">
        <f>SUM(Month!M$115:M120)/6</f>
        <v>99.533333333333317</v>
      </c>
      <c r="P118" s="93">
        <f>SUM(Month!N$115:N120)/6</f>
        <v>3.3350000000000004</v>
      </c>
      <c r="Q118" s="93">
        <f>SUM(Month!O$115:O120)/6</f>
        <v>18.47</v>
      </c>
      <c r="R118" s="93">
        <f>SUM(Month!P$115:P120)/6</f>
        <v>0.50833333333333341</v>
      </c>
      <c r="S118" s="93">
        <f>SUM(Month!Q$115:Q120)/6</f>
        <v>0.51166666666666671</v>
      </c>
      <c r="T118" s="81"/>
    </row>
    <row r="119" spans="1:20" x14ac:dyDescent="0.25">
      <c r="A119" s="102">
        <v>2004</v>
      </c>
      <c r="B119" s="77" t="s">
        <v>93</v>
      </c>
      <c r="C119" s="93">
        <f t="shared" si="9"/>
        <v>137.13999999999999</v>
      </c>
      <c r="D119" s="93">
        <f>Month!C121+D118</f>
        <v>22.24</v>
      </c>
      <c r="E119" s="93">
        <f>Month!D121+E118</f>
        <v>43.44</v>
      </c>
      <c r="F119" s="93">
        <f>Month!E121+F118</f>
        <v>57.839999999999996</v>
      </c>
      <c r="G119" s="93">
        <f>Month!F121+G118</f>
        <v>1.9700000000000002</v>
      </c>
      <c r="H119" s="93">
        <f>Month!G121+H118</f>
        <v>11.02</v>
      </c>
      <c r="I119" s="93">
        <f>Month!H121+I118</f>
        <v>0.31000000000000005</v>
      </c>
      <c r="J119" s="93">
        <f>Month!I121+J118</f>
        <v>0.32</v>
      </c>
      <c r="K119" s="100"/>
      <c r="L119" s="93">
        <f>SUM(Month!J$115:J121)/7</f>
        <v>237.17428571428567</v>
      </c>
      <c r="M119" s="93">
        <f>SUM(Month!K$115:K121)/7</f>
        <v>40.074285714285715</v>
      </c>
      <c r="N119" s="93">
        <f>SUM(Month!L$115:L121)/7</f>
        <v>74.459999999999994</v>
      </c>
      <c r="O119" s="93">
        <f>SUM(Month!M$115:M121)/7</f>
        <v>99.885714285714272</v>
      </c>
      <c r="P119" s="93">
        <f>SUM(Month!N$115:N121)/7</f>
        <v>3.3642857142857143</v>
      </c>
      <c r="Q119" s="93">
        <f>SUM(Month!O$115:O121)/7</f>
        <v>18.324285714285711</v>
      </c>
      <c r="R119" s="93">
        <f>SUM(Month!P$115:P121)/7</f>
        <v>0.51571428571428579</v>
      </c>
      <c r="S119" s="93">
        <f>SUM(Month!Q$115:Q121)/7</f>
        <v>0.55000000000000004</v>
      </c>
      <c r="T119" s="81"/>
    </row>
    <row r="120" spans="1:20" x14ac:dyDescent="0.25">
      <c r="A120" s="102">
        <v>2004</v>
      </c>
      <c r="B120" s="77" t="s">
        <v>94</v>
      </c>
      <c r="C120" s="93">
        <f t="shared" si="9"/>
        <v>152.39999999999998</v>
      </c>
      <c r="D120" s="93">
        <f>Month!C122+D119</f>
        <v>24.799999999999997</v>
      </c>
      <c r="E120" s="93">
        <f>Month!D122+E119</f>
        <v>49.199999999999996</v>
      </c>
      <c r="F120" s="93">
        <f>Month!E122+F119</f>
        <v>63.01</v>
      </c>
      <c r="G120" s="93">
        <f>Month!F122+G119</f>
        <v>2.2600000000000002</v>
      </c>
      <c r="H120" s="93">
        <f>Month!G122+H119</f>
        <v>12.399999999999999</v>
      </c>
      <c r="I120" s="93">
        <f>Month!H122+I119</f>
        <v>0.35000000000000003</v>
      </c>
      <c r="J120" s="93">
        <f>Month!I122+J119</f>
        <v>0.38</v>
      </c>
      <c r="K120" s="100"/>
      <c r="L120" s="93">
        <f>SUM(Month!J$115:J122)/8</f>
        <v>236.57624999999999</v>
      </c>
      <c r="M120" s="93">
        <f>SUM(Month!K$115:K122)/8</f>
        <v>40.464999999999996</v>
      </c>
      <c r="N120" s="93">
        <f>SUM(Month!L$115:L122)/8</f>
        <v>73.79249999999999</v>
      </c>
      <c r="O120" s="93">
        <f>SUM(Month!M$115:M122)/8</f>
        <v>99.638749999999987</v>
      </c>
      <c r="P120" s="93">
        <f>SUM(Month!N$115:N122)/8</f>
        <v>3.38625</v>
      </c>
      <c r="Q120" s="93">
        <f>SUM(Month!O$115:O122)/8</f>
        <v>18.183749999999996</v>
      </c>
      <c r="R120" s="93">
        <f>SUM(Month!P$115:P122)/8</f>
        <v>0.53625</v>
      </c>
      <c r="S120" s="93">
        <f>SUM(Month!Q$115:Q122)/8</f>
        <v>0.57375000000000009</v>
      </c>
      <c r="T120" s="81"/>
    </row>
    <row r="121" spans="1:20" x14ac:dyDescent="0.25">
      <c r="A121" s="102">
        <v>2004</v>
      </c>
      <c r="B121" s="77" t="s">
        <v>95</v>
      </c>
      <c r="C121" s="93">
        <f t="shared" si="9"/>
        <v>168.92000000000002</v>
      </c>
      <c r="D121" s="93">
        <f>Month!C123+D120</f>
        <v>27.939999999999998</v>
      </c>
      <c r="E121" s="93">
        <f>Month!D123+E120</f>
        <v>55.289999999999992</v>
      </c>
      <c r="F121" s="93">
        <f>Month!E123+F120</f>
        <v>68.509999999999991</v>
      </c>
      <c r="G121" s="93">
        <f>Month!F123+G120</f>
        <v>2.5500000000000003</v>
      </c>
      <c r="H121" s="93">
        <f>Month!G123+H120</f>
        <v>13.799999999999999</v>
      </c>
      <c r="I121" s="93">
        <f>Month!H123+I120</f>
        <v>0.4</v>
      </c>
      <c r="J121" s="93">
        <f>Month!I123+J120</f>
        <v>0.43</v>
      </c>
      <c r="K121" s="100"/>
      <c r="L121" s="93">
        <f>SUM(Month!J$115:J123)/9</f>
        <v>236.8133333333333</v>
      </c>
      <c r="M121" s="93">
        <f>SUM(Month!K$115:K123)/9</f>
        <v>41.021111111111104</v>
      </c>
      <c r="N121" s="93">
        <f>SUM(Month!L$115:L123)/9</f>
        <v>73.70999999999998</v>
      </c>
      <c r="O121" s="93">
        <f>SUM(Month!M$115:M123)/9</f>
        <v>99.457777777777764</v>
      </c>
      <c r="P121" s="93">
        <f>SUM(Month!N$115:N123)/9</f>
        <v>3.4033333333333333</v>
      </c>
      <c r="Q121" s="93">
        <f>SUM(Month!O$115:O123)/9</f>
        <v>18.083333333333329</v>
      </c>
      <c r="R121" s="93">
        <f>SUM(Month!P$115:P123)/9</f>
        <v>0.56111111111111112</v>
      </c>
      <c r="S121" s="93">
        <f>SUM(Month!Q$115:Q123)/9</f>
        <v>0.57666666666666666</v>
      </c>
      <c r="T121" s="81"/>
    </row>
    <row r="122" spans="1:20" x14ac:dyDescent="0.25">
      <c r="A122" s="102">
        <v>2004</v>
      </c>
      <c r="B122" s="77" t="s">
        <v>96</v>
      </c>
      <c r="C122" s="93">
        <f t="shared" si="9"/>
        <v>189</v>
      </c>
      <c r="D122" s="93">
        <f>Month!C124+D121</f>
        <v>31.029999999999998</v>
      </c>
      <c r="E122" s="93">
        <f>Month!D124+E121</f>
        <v>62.349999999999994</v>
      </c>
      <c r="F122" s="93">
        <f>Month!E124+F121</f>
        <v>76.599999999999994</v>
      </c>
      <c r="G122" s="93">
        <f>Month!F124+G121</f>
        <v>2.8600000000000003</v>
      </c>
      <c r="H122" s="93">
        <f>Month!G124+H121</f>
        <v>15.159999999999998</v>
      </c>
      <c r="I122" s="93">
        <f>Month!H124+I121</f>
        <v>0.47000000000000003</v>
      </c>
      <c r="J122" s="93">
        <f>Month!I124+J121</f>
        <v>0.53</v>
      </c>
      <c r="K122" s="100"/>
      <c r="L122" s="93">
        <f>SUM(Month!J$115:J124)/10</f>
        <v>237.99999999999994</v>
      </c>
      <c r="M122" s="93">
        <f>SUM(Month!K$115:K124)/10</f>
        <v>40.753</v>
      </c>
      <c r="N122" s="93">
        <f>SUM(Month!L$115:L124)/10</f>
        <v>74.808999999999997</v>
      </c>
      <c r="O122" s="93">
        <f>SUM(Month!M$115:M124)/10</f>
        <v>99.600999999999985</v>
      </c>
      <c r="P122" s="93">
        <f>SUM(Month!N$115:N124)/10</f>
        <v>3.4350000000000001</v>
      </c>
      <c r="Q122" s="93">
        <f>SUM(Month!O$115:O124)/10</f>
        <v>18.190999999999995</v>
      </c>
      <c r="R122" s="93">
        <f>SUM(Month!P$115:P124)/10</f>
        <v>0.57699999999999996</v>
      </c>
      <c r="S122" s="93">
        <f>SUM(Month!Q$115:Q124)/10</f>
        <v>0.63400000000000001</v>
      </c>
      <c r="T122" s="81"/>
    </row>
    <row r="123" spans="1:20" x14ac:dyDescent="0.25">
      <c r="A123" s="102">
        <v>2004</v>
      </c>
      <c r="B123" s="77" t="s">
        <v>97</v>
      </c>
      <c r="C123" s="93">
        <f t="shared" si="9"/>
        <v>209.88</v>
      </c>
      <c r="D123" s="93">
        <f>Month!C125+D122</f>
        <v>34.75</v>
      </c>
      <c r="E123" s="93">
        <f>Month!D125+E122</f>
        <v>68.239999999999995</v>
      </c>
      <c r="F123" s="93">
        <f>Month!E125+F122</f>
        <v>86.05</v>
      </c>
      <c r="G123" s="93">
        <f>Month!F125+G122</f>
        <v>3.1700000000000004</v>
      </c>
      <c r="H123" s="93">
        <f>Month!G125+H122</f>
        <v>16.549999999999997</v>
      </c>
      <c r="I123" s="93">
        <f>Month!H125+I122</f>
        <v>0.53</v>
      </c>
      <c r="J123" s="93">
        <f>Month!I125+J122</f>
        <v>0.59000000000000008</v>
      </c>
      <c r="K123" s="100"/>
      <c r="L123" s="93">
        <f>SUM(Month!J$115:J125)/11</f>
        <v>237.6390909090909</v>
      </c>
      <c r="M123" s="93">
        <f>SUM(Month!K$115:K125)/11</f>
        <v>40.609090909090909</v>
      </c>
      <c r="N123" s="93">
        <f>SUM(Month!L$115:L125)/11</f>
        <v>74.434545454545457</v>
      </c>
      <c r="O123" s="93">
        <f>SUM(Month!M$115:M125)/11</f>
        <v>99.728181818181795</v>
      </c>
      <c r="P123" s="93">
        <f>SUM(Month!N$115:N125)/11</f>
        <v>3.4609090909090909</v>
      </c>
      <c r="Q123" s="93">
        <f>SUM(Month!O$115:O125)/11</f>
        <v>18.191818181818178</v>
      </c>
      <c r="R123" s="93">
        <f>SUM(Month!P$115:P125)/11</f>
        <v>0.57727272727272727</v>
      </c>
      <c r="S123" s="93">
        <f>SUM(Month!Q$115:Q125)/11</f>
        <v>0.63727272727272721</v>
      </c>
      <c r="T123" s="81"/>
    </row>
    <row r="124" spans="1:20" x14ac:dyDescent="0.25">
      <c r="A124" s="103">
        <v>2004</v>
      </c>
      <c r="B124" s="96" t="s">
        <v>98</v>
      </c>
      <c r="C124" s="97">
        <f t="shared" si="9"/>
        <v>233.64999999999998</v>
      </c>
      <c r="D124" s="97">
        <f>Month!C126+D123</f>
        <v>39.07</v>
      </c>
      <c r="E124" s="97">
        <f>Month!D126+E123</f>
        <v>75.06</v>
      </c>
      <c r="F124" s="97">
        <f>Month!E126+F123</f>
        <v>96.63</v>
      </c>
      <c r="G124" s="97">
        <f>Month!F126+G123</f>
        <v>3.4800000000000004</v>
      </c>
      <c r="H124" s="97">
        <f>Month!G126+H123</f>
        <v>18.159999999999997</v>
      </c>
      <c r="I124" s="97">
        <f>Month!H126+I123</f>
        <v>0.60000000000000009</v>
      </c>
      <c r="J124" s="97">
        <f>Month!I126+J123</f>
        <v>0.65000000000000013</v>
      </c>
      <c r="K124" s="101"/>
      <c r="L124" s="97">
        <f>SUM(Month!J$115:J126)/12</f>
        <v>238.1925</v>
      </c>
      <c r="M124" s="97">
        <f>SUM(Month!K$115:K126)/12</f>
        <v>40.563333333333333</v>
      </c>
      <c r="N124" s="97">
        <f>SUM(Month!L$115:L126)/12</f>
        <v>75.054999999999993</v>
      </c>
      <c r="O124" s="97">
        <f>SUM(Month!M$115:M126)/12</f>
        <v>99.700833333333321</v>
      </c>
      <c r="P124" s="97">
        <f>SUM(Month!N$115:N126)/12</f>
        <v>3.4824999999999999</v>
      </c>
      <c r="Q124" s="97">
        <f>SUM(Month!O$115:O126)/12</f>
        <v>18.164999999999996</v>
      </c>
      <c r="R124" s="97">
        <f>SUM(Month!P$115:P126)/12</f>
        <v>0.58166666666666667</v>
      </c>
      <c r="S124" s="97">
        <f>SUM(Month!Q$115:Q126)/12</f>
        <v>0.64416666666666667</v>
      </c>
      <c r="T124" s="81"/>
    </row>
    <row r="125" spans="1:20" x14ac:dyDescent="0.25">
      <c r="A125" s="102">
        <v>2005</v>
      </c>
      <c r="B125" s="77" t="s">
        <v>87</v>
      </c>
      <c r="C125" s="93">
        <f t="shared" si="9"/>
        <v>24.28</v>
      </c>
      <c r="D125" s="93">
        <f>Month!C127</f>
        <v>3.87</v>
      </c>
      <c r="E125" s="93">
        <f>Month!D127</f>
        <v>7.19</v>
      </c>
      <c r="F125" s="93">
        <f>Month!E127</f>
        <v>10.86</v>
      </c>
      <c r="G125" s="93">
        <f>Month!F127</f>
        <v>0.36</v>
      </c>
      <c r="H125" s="93">
        <f>Month!G127</f>
        <v>1.87</v>
      </c>
      <c r="I125" s="93">
        <f>Month!H127</f>
        <v>0.08</v>
      </c>
      <c r="J125" s="93">
        <f>Month!I127</f>
        <v>0.05</v>
      </c>
      <c r="K125" s="93"/>
      <c r="L125" s="93">
        <f>Month!J127</f>
        <v>251.88000000000002</v>
      </c>
      <c r="M125" s="93">
        <f>Month!K127</f>
        <v>42.23</v>
      </c>
      <c r="N125" s="93">
        <f>Month!L127</f>
        <v>86.29</v>
      </c>
      <c r="O125" s="93">
        <f>Month!M127</f>
        <v>97.12</v>
      </c>
      <c r="P125" s="93">
        <f>Month!N127</f>
        <v>4.3</v>
      </c>
      <c r="Q125" s="93">
        <f>Month!O127</f>
        <v>20.63</v>
      </c>
      <c r="R125" s="93">
        <f>Month!P127</f>
        <v>0.69</v>
      </c>
      <c r="S125" s="93">
        <f>Month!Q127</f>
        <v>0.62</v>
      </c>
      <c r="T125" s="81"/>
    </row>
    <row r="126" spans="1:20" x14ac:dyDescent="0.25">
      <c r="A126" s="102">
        <v>2005</v>
      </c>
      <c r="B126" s="77" t="s">
        <v>88</v>
      </c>
      <c r="C126" s="93">
        <f t="shared" si="9"/>
        <v>46.78</v>
      </c>
      <c r="D126" s="93">
        <f>Month!C128+D125</f>
        <v>7.87</v>
      </c>
      <c r="E126" s="93">
        <f>Month!D128+E125</f>
        <v>13.52</v>
      </c>
      <c r="F126" s="93">
        <f>Month!E128+F125</f>
        <v>21.03</v>
      </c>
      <c r="G126" s="93">
        <f>Month!F128+G125</f>
        <v>0.72</v>
      </c>
      <c r="H126" s="93">
        <f>Month!G128+H125</f>
        <v>3.42</v>
      </c>
      <c r="I126" s="93">
        <f>Month!H128+I125</f>
        <v>0.15000000000000002</v>
      </c>
      <c r="J126" s="93">
        <f>Month!I128+J125</f>
        <v>7.0000000000000007E-2</v>
      </c>
      <c r="K126" s="100"/>
      <c r="L126" s="93">
        <f>SUM(Month!J$127:J128)/2</f>
        <v>245.07000000000002</v>
      </c>
      <c r="M126" s="93">
        <f>SUM(Month!K$127:K128)/2</f>
        <v>43.655000000000001</v>
      </c>
      <c r="N126" s="93">
        <f>SUM(Month!L$127:L128)/2</f>
        <v>81.13</v>
      </c>
      <c r="O126" s="93">
        <f>SUM(Month!M$127:M128)/2</f>
        <v>95.52000000000001</v>
      </c>
      <c r="P126" s="93">
        <f>SUM(Month!N$127:N128)/2</f>
        <v>4.3</v>
      </c>
      <c r="Q126" s="93">
        <f>SUM(Month!O$127:O128)/2</f>
        <v>19.36</v>
      </c>
      <c r="R126" s="93">
        <f>SUM(Month!P$127:P128)/2</f>
        <v>0.65999999999999992</v>
      </c>
      <c r="S126" s="93">
        <f>SUM(Month!Q$127:Q128)/2</f>
        <v>0.44500000000000001</v>
      </c>
      <c r="T126" s="81"/>
    </row>
    <row r="127" spans="1:20" x14ac:dyDescent="0.25">
      <c r="A127" s="102">
        <v>2005</v>
      </c>
      <c r="B127" s="77" t="s">
        <v>89</v>
      </c>
      <c r="C127" s="93">
        <f t="shared" si="9"/>
        <v>69.199999999999989</v>
      </c>
      <c r="D127" s="93">
        <f>Month!C129+D126</f>
        <v>12.05</v>
      </c>
      <c r="E127" s="93">
        <f>Month!D129+E126</f>
        <v>19.869999999999997</v>
      </c>
      <c r="F127" s="93">
        <f>Month!E129+F126</f>
        <v>30.82</v>
      </c>
      <c r="G127" s="93">
        <f>Month!F129+G126</f>
        <v>1.08</v>
      </c>
      <c r="H127" s="93">
        <f>Month!G129+H126</f>
        <v>5.05</v>
      </c>
      <c r="I127" s="93">
        <f>Month!H129+I126</f>
        <v>0.21000000000000002</v>
      </c>
      <c r="J127" s="93">
        <f>Month!I129+J126</f>
        <v>0.12000000000000001</v>
      </c>
      <c r="K127" s="100"/>
      <c r="L127" s="93">
        <f>SUM(Month!J$127:J129)/3</f>
        <v>243.58</v>
      </c>
      <c r="M127" s="93">
        <f>SUM(Month!K$127:K129)/3</f>
        <v>43.169999999999995</v>
      </c>
      <c r="N127" s="93">
        <f>SUM(Month!L$127:L129)/3</f>
        <v>79.489999999999995</v>
      </c>
      <c r="O127" s="93">
        <f>SUM(Month!M$127:M129)/3</f>
        <v>96.740000000000009</v>
      </c>
      <c r="P127" s="93">
        <f>SUM(Month!N$127:N129)/3</f>
        <v>4.3</v>
      </c>
      <c r="Q127" s="93">
        <f>SUM(Month!O$127:O129)/3</f>
        <v>18.753333333333334</v>
      </c>
      <c r="R127" s="93">
        <f>SUM(Month!P$127:P129)/3</f>
        <v>0.64666666666666661</v>
      </c>
      <c r="S127" s="93">
        <f>SUM(Month!Q$127:Q129)/3</f>
        <v>0.48</v>
      </c>
      <c r="T127" s="81"/>
    </row>
    <row r="128" spans="1:20" x14ac:dyDescent="0.25">
      <c r="A128" s="102">
        <v>2005</v>
      </c>
      <c r="B128" s="77" t="s">
        <v>90</v>
      </c>
      <c r="C128" s="93">
        <f t="shared" si="9"/>
        <v>89.2</v>
      </c>
      <c r="D128" s="93">
        <f>Month!C130+D127</f>
        <v>15.14</v>
      </c>
      <c r="E128" s="93">
        <f>Month!D130+E127</f>
        <v>26.56</v>
      </c>
      <c r="F128" s="93">
        <f>Month!E130+F127</f>
        <v>39.21</v>
      </c>
      <c r="G128" s="93">
        <f>Month!F130+G127</f>
        <v>1.4000000000000001</v>
      </c>
      <c r="H128" s="93">
        <f>Month!G130+H127</f>
        <v>6.46</v>
      </c>
      <c r="I128" s="93">
        <f>Month!H130+I127</f>
        <v>0.26</v>
      </c>
      <c r="J128" s="93">
        <f>Month!I130+J127</f>
        <v>0.17</v>
      </c>
      <c r="K128" s="100"/>
      <c r="L128" s="93">
        <f>SUM(Month!J$127:J130)/4</f>
        <v>243.2825</v>
      </c>
      <c r="M128" s="93">
        <f>SUM(Month!K$127:K130)/4</f>
        <v>42.515000000000001</v>
      </c>
      <c r="N128" s="93">
        <f>SUM(Month!L$127:L130)/4</f>
        <v>79.674999999999997</v>
      </c>
      <c r="O128" s="93">
        <f>SUM(Month!M$127:M130)/4</f>
        <v>97.344999999999999</v>
      </c>
      <c r="P128" s="93">
        <f>SUM(Month!N$127:N130)/4</f>
        <v>4.1899999999999995</v>
      </c>
      <c r="Q128" s="93">
        <f>SUM(Month!O$127:O130)/4</f>
        <v>18.395</v>
      </c>
      <c r="R128" s="93">
        <f>SUM(Month!P$127:P130)/4</f>
        <v>0.65249999999999997</v>
      </c>
      <c r="S128" s="93">
        <f>SUM(Month!Q$127:Q130)/4</f>
        <v>0.51</v>
      </c>
      <c r="T128" s="81"/>
    </row>
    <row r="129" spans="1:20" x14ac:dyDescent="0.25">
      <c r="A129" s="102">
        <v>2005</v>
      </c>
      <c r="B129" s="77" t="s">
        <v>91</v>
      </c>
      <c r="C129" s="93">
        <f t="shared" si="9"/>
        <v>107.07999999999998</v>
      </c>
      <c r="D129" s="93">
        <f>Month!C131+D128</f>
        <v>17.75</v>
      </c>
      <c r="E129" s="93">
        <f>Month!D131+E128</f>
        <v>32.839999999999996</v>
      </c>
      <c r="F129" s="93">
        <f>Month!E131+F128</f>
        <v>46.26</v>
      </c>
      <c r="G129" s="93">
        <f>Month!F131+G128</f>
        <v>1.7200000000000002</v>
      </c>
      <c r="H129" s="93">
        <f>Month!G131+H128</f>
        <v>7.96</v>
      </c>
      <c r="I129" s="93">
        <f>Month!H131+I128</f>
        <v>0.3</v>
      </c>
      <c r="J129" s="93">
        <f>Month!I131+J128</f>
        <v>0.25</v>
      </c>
      <c r="K129" s="100"/>
      <c r="L129" s="93">
        <f>SUM(Month!J$127:J131)/5</f>
        <v>242.21799999999999</v>
      </c>
      <c r="M129" s="93">
        <f>SUM(Month!K$127:K131)/5</f>
        <v>41.95</v>
      </c>
      <c r="N129" s="93">
        <f>SUM(Month!L$127:L131)/5</f>
        <v>78.805999999999997</v>
      </c>
      <c r="O129" s="93">
        <f>SUM(Month!M$127:M131)/5</f>
        <v>97.61</v>
      </c>
      <c r="P129" s="93">
        <f>SUM(Month!N$127:N131)/5</f>
        <v>4.1239999999999997</v>
      </c>
      <c r="Q129" s="93">
        <f>SUM(Month!O$127:O131)/5</f>
        <v>18.466000000000001</v>
      </c>
      <c r="R129" s="93">
        <f>SUM(Month!P$127:P131)/5</f>
        <v>0.65999999999999992</v>
      </c>
      <c r="S129" s="93">
        <f>SUM(Month!Q$127:Q131)/5</f>
        <v>0.60199999999999998</v>
      </c>
      <c r="T129" s="81"/>
    </row>
    <row r="130" spans="1:20" x14ac:dyDescent="0.25">
      <c r="A130" s="102">
        <v>2005</v>
      </c>
      <c r="B130" s="77" t="s">
        <v>92</v>
      </c>
      <c r="C130" s="93">
        <f t="shared" si="9"/>
        <v>123.65</v>
      </c>
      <c r="D130" s="93">
        <f>Month!C132+D129</f>
        <v>20.41</v>
      </c>
      <c r="E130" s="93">
        <f>Month!D132+E129</f>
        <v>39.379999999999995</v>
      </c>
      <c r="F130" s="93">
        <f>Month!E132+F129</f>
        <v>51.67</v>
      </c>
      <c r="G130" s="93">
        <f>Month!F132+G129</f>
        <v>2.04</v>
      </c>
      <c r="H130" s="93">
        <f>Month!G132+H129</f>
        <v>9.51</v>
      </c>
      <c r="I130" s="93">
        <f>Month!H132+I129</f>
        <v>0.33999999999999997</v>
      </c>
      <c r="J130" s="93">
        <f>Month!I132+J129</f>
        <v>0.3</v>
      </c>
      <c r="K130" s="100"/>
      <c r="L130" s="93">
        <f>SUM(Month!J$127:J132)/6</f>
        <v>242.16333333333333</v>
      </c>
      <c r="M130" s="93">
        <f>SUM(Month!K$127:K132)/6</f>
        <v>41.975000000000001</v>
      </c>
      <c r="N130" s="93">
        <f>SUM(Month!L$127:L132)/6</f>
        <v>78.75</v>
      </c>
      <c r="O130" s="93">
        <f>SUM(Month!M$127:M132)/6</f>
        <v>97.663333333333341</v>
      </c>
      <c r="P130" s="93">
        <f>SUM(Month!N$127:N132)/6</f>
        <v>4.0799999999999992</v>
      </c>
      <c r="Q130" s="93">
        <f>SUM(Month!O$127:O132)/6</f>
        <v>18.418333333333333</v>
      </c>
      <c r="R130" s="93">
        <f>SUM(Month!P$127:P132)/6</f>
        <v>0.67166666666666652</v>
      </c>
      <c r="S130" s="93">
        <f>SUM(Month!Q$127:Q132)/6</f>
        <v>0.60499999999999998</v>
      </c>
      <c r="T130" s="81"/>
    </row>
    <row r="131" spans="1:20" x14ac:dyDescent="0.25">
      <c r="A131" s="102">
        <v>2005</v>
      </c>
      <c r="B131" s="77" t="s">
        <v>93</v>
      </c>
      <c r="C131" s="93">
        <f t="shared" si="9"/>
        <v>139.49999999999997</v>
      </c>
      <c r="D131" s="93">
        <f>Month!C133+D130</f>
        <v>22.73</v>
      </c>
      <c r="E131" s="93">
        <f>Month!D133+E130</f>
        <v>45.639999999999993</v>
      </c>
      <c r="F131" s="93">
        <f>Month!E133+F130</f>
        <v>56.96</v>
      </c>
      <c r="G131" s="93">
        <f>Month!F133+G130</f>
        <v>2.36</v>
      </c>
      <c r="H131" s="93">
        <f>Month!G133+H130</f>
        <v>11.08</v>
      </c>
      <c r="I131" s="93">
        <f>Month!H133+I130</f>
        <v>0.37999999999999995</v>
      </c>
      <c r="J131" s="93">
        <f>Month!I133+J130</f>
        <v>0.35</v>
      </c>
      <c r="K131" s="100"/>
      <c r="L131" s="93">
        <f>SUM(Month!J$127:J133)/7</f>
        <v>240.85999999999999</v>
      </c>
      <c r="M131" s="93">
        <f>SUM(Month!K$127:K133)/7</f>
        <v>41.365714285714283</v>
      </c>
      <c r="N131" s="93">
        <f>SUM(Month!L$127:L133)/7</f>
        <v>78.227142857142866</v>
      </c>
      <c r="O131" s="93">
        <f>SUM(Month!M$127:M133)/7</f>
        <v>97.53</v>
      </c>
      <c r="P131" s="93">
        <f>SUM(Month!N$127:N133)/7</f>
        <v>4.0428571428571427</v>
      </c>
      <c r="Q131" s="93">
        <f>SUM(Month!O$127:O133)/7</f>
        <v>18.424285714285713</v>
      </c>
      <c r="R131" s="93">
        <f>SUM(Month!P$127:P133)/7</f>
        <v>0.66714285714285704</v>
      </c>
      <c r="S131" s="93">
        <f>SUM(Month!Q$127:Q133)/7</f>
        <v>0.60285714285714287</v>
      </c>
      <c r="T131" s="81"/>
    </row>
    <row r="132" spans="1:20" x14ac:dyDescent="0.25">
      <c r="A132" s="102">
        <v>2005</v>
      </c>
      <c r="B132" s="77" t="s">
        <v>94</v>
      </c>
      <c r="C132" s="93">
        <f t="shared" si="9"/>
        <v>155.29</v>
      </c>
      <c r="D132" s="93">
        <f>Month!C134+D131</f>
        <v>25.05</v>
      </c>
      <c r="E132" s="93">
        <f>Month!D134+E131</f>
        <v>51.969999999999992</v>
      </c>
      <c r="F132" s="93">
        <f>Month!E134+F131</f>
        <v>61.96</v>
      </c>
      <c r="G132" s="93">
        <f>Month!F134+G131</f>
        <v>2.6799999999999997</v>
      </c>
      <c r="H132" s="93">
        <f>Month!G134+H131</f>
        <v>12.77</v>
      </c>
      <c r="I132" s="93">
        <f>Month!H134+I131</f>
        <v>0.41999999999999993</v>
      </c>
      <c r="J132" s="93">
        <f>Month!I134+J131</f>
        <v>0.43999999999999995</v>
      </c>
      <c r="K132" s="100"/>
      <c r="L132" s="93">
        <f>SUM(Month!J$127:J134)/8</f>
        <v>240.38124999999999</v>
      </c>
      <c r="M132" s="93">
        <f>SUM(Month!K$127:K134)/8</f>
        <v>41.06</v>
      </c>
      <c r="N132" s="93">
        <f>SUM(Month!L$127:L134)/8</f>
        <v>77.948750000000004</v>
      </c>
      <c r="O132" s="93">
        <f>SUM(Month!M$127:M134)/8</f>
        <v>97.307500000000005</v>
      </c>
      <c r="P132" s="93">
        <f>SUM(Month!N$127:N134)/8</f>
        <v>4.0149999999999997</v>
      </c>
      <c r="Q132" s="93">
        <f>SUM(Month!O$127:O134)/8</f>
        <v>18.733750000000001</v>
      </c>
      <c r="R132" s="93">
        <f>SUM(Month!P$127:P134)/8</f>
        <v>0.66124999999999989</v>
      </c>
      <c r="S132" s="93">
        <f>SUM(Month!Q$127:Q134)/8</f>
        <v>0.65500000000000003</v>
      </c>
      <c r="T132" s="81"/>
    </row>
    <row r="133" spans="1:20" x14ac:dyDescent="0.25">
      <c r="A133" s="102">
        <v>2005</v>
      </c>
      <c r="B133" s="77" t="s">
        <v>95</v>
      </c>
      <c r="C133" s="93">
        <f t="shared" si="9"/>
        <v>172.06999999999996</v>
      </c>
      <c r="D133" s="93">
        <f>Month!C135+D132</f>
        <v>27.7</v>
      </c>
      <c r="E133" s="93">
        <f>Month!D135+E132</f>
        <v>58.659999999999989</v>
      </c>
      <c r="F133" s="93">
        <f>Month!E135+F132</f>
        <v>67.67</v>
      </c>
      <c r="G133" s="93">
        <f>Month!F135+G132</f>
        <v>2.9999999999999996</v>
      </c>
      <c r="H133" s="93">
        <f>Month!G135+H132</f>
        <v>14.1</v>
      </c>
      <c r="I133" s="93">
        <f>Month!H135+I132</f>
        <v>0.46999999999999992</v>
      </c>
      <c r="J133" s="93">
        <f>Month!I135+J132</f>
        <v>0.47</v>
      </c>
      <c r="K133" s="100"/>
      <c r="L133" s="93">
        <f>SUM(Month!J$127:J135)/9</f>
        <v>240.34444444444443</v>
      </c>
      <c r="M133" s="93">
        <f>SUM(Month!K$127:K135)/9</f>
        <v>40.912222222222226</v>
      </c>
      <c r="N133" s="93">
        <f>SUM(Month!L$127:L135)/9</f>
        <v>78.201111111111118</v>
      </c>
      <c r="O133" s="93">
        <f>SUM(Month!M$127:M135)/9</f>
        <v>97.465555555555568</v>
      </c>
      <c r="P133" s="93">
        <f>SUM(Month!N$127:N135)/9</f>
        <v>3.9933333333333332</v>
      </c>
      <c r="Q133" s="93">
        <f>SUM(Month!O$127:O135)/9</f>
        <v>18.483333333333334</v>
      </c>
      <c r="R133" s="93">
        <f>SUM(Month!P$127:P135)/9</f>
        <v>0.66333333333333322</v>
      </c>
      <c r="S133" s="93">
        <f>SUM(Month!Q$127:Q135)/9</f>
        <v>0.62555555555555553</v>
      </c>
      <c r="T133" s="81"/>
    </row>
    <row r="134" spans="1:20" x14ac:dyDescent="0.25">
      <c r="A134" s="102">
        <v>2005</v>
      </c>
      <c r="B134" s="77" t="s">
        <v>96</v>
      </c>
      <c r="C134" s="93">
        <f t="shared" si="9"/>
        <v>190.35999999999999</v>
      </c>
      <c r="D134" s="93">
        <f>Month!C136+D133</f>
        <v>30.759999999999998</v>
      </c>
      <c r="E134" s="93">
        <f>Month!D136+E133</f>
        <v>65.029999999999987</v>
      </c>
      <c r="F134" s="93">
        <f>Month!E136+F133</f>
        <v>74.740000000000009</v>
      </c>
      <c r="G134" s="93">
        <f>Month!F136+G133</f>
        <v>3.3899999999999997</v>
      </c>
      <c r="H134" s="93">
        <f>Month!G136+H133</f>
        <v>15.35</v>
      </c>
      <c r="I134" s="93">
        <f>Month!H136+I133</f>
        <v>0.53999999999999992</v>
      </c>
      <c r="J134" s="93">
        <f>Month!I136+J133</f>
        <v>0.54999999999999993</v>
      </c>
      <c r="K134" s="100"/>
      <c r="L134" s="93">
        <f>SUM(Month!J$127:J136)/10</f>
        <v>240.56799999999998</v>
      </c>
      <c r="M134" s="93">
        <f>SUM(Month!K$127:K136)/10</f>
        <v>41.142000000000003</v>
      </c>
      <c r="N134" s="93">
        <f>SUM(Month!L$127:L136)/10</f>
        <v>78.022999999999996</v>
      </c>
      <c r="O134" s="93">
        <f>SUM(Month!M$127:M136)/10</f>
        <v>97.632000000000005</v>
      </c>
      <c r="P134" s="93">
        <f>SUM(Month!N$127:N136)/10</f>
        <v>4.0629999999999997</v>
      </c>
      <c r="Q134" s="93">
        <f>SUM(Month!O$127:O136)/10</f>
        <v>18.381</v>
      </c>
      <c r="R134" s="93">
        <f>SUM(Month!P$127:P136)/10</f>
        <v>0.67099999999999993</v>
      </c>
      <c r="S134" s="93">
        <f>SUM(Month!Q$127:Q136)/10</f>
        <v>0.65599999999999992</v>
      </c>
      <c r="T134" s="81"/>
    </row>
    <row r="135" spans="1:20" x14ac:dyDescent="0.25">
      <c r="A135" s="102">
        <v>2005</v>
      </c>
      <c r="B135" s="77" t="s">
        <v>97</v>
      </c>
      <c r="C135" s="93">
        <f t="shared" si="9"/>
        <v>212.6</v>
      </c>
      <c r="D135" s="93">
        <f>Month!C137+D134</f>
        <v>34.92</v>
      </c>
      <c r="E135" s="93">
        <f>Month!D137+E134</f>
        <v>71.749999999999986</v>
      </c>
      <c r="F135" s="93">
        <f>Month!E137+F134</f>
        <v>84.110000000000014</v>
      </c>
      <c r="G135" s="93">
        <f>Month!F137+G134</f>
        <v>3.78</v>
      </c>
      <c r="H135" s="93">
        <f>Month!G137+H134</f>
        <v>16.78</v>
      </c>
      <c r="I135" s="93">
        <f>Month!H137+I134</f>
        <v>0.61999999999999988</v>
      </c>
      <c r="J135" s="93">
        <f>Month!I137+J134</f>
        <v>0.6399999999999999</v>
      </c>
      <c r="K135" s="100"/>
      <c r="L135" s="93">
        <f>SUM(Month!J$127:J137)/11</f>
        <v>240.80090909090907</v>
      </c>
      <c r="M135" s="93">
        <f>SUM(Month!K$127:K137)/11</f>
        <v>41.52</v>
      </c>
      <c r="N135" s="93">
        <f>SUM(Month!L$127:L137)/11</f>
        <v>78.262727272727275</v>
      </c>
      <c r="O135" s="93">
        <f>SUM(Month!M$127:M137)/11</f>
        <v>97.11636363636363</v>
      </c>
      <c r="P135" s="93">
        <f>SUM(Month!N$127:N137)/11</f>
        <v>4.1199999999999992</v>
      </c>
      <c r="Q135" s="93">
        <f>SUM(Month!O$127:O137)/11</f>
        <v>18.41272727272727</v>
      </c>
      <c r="R135" s="93">
        <f>SUM(Month!P$127:P137)/11</f>
        <v>0.67727272727272725</v>
      </c>
      <c r="S135" s="93">
        <f>SUM(Month!Q$127:Q137)/11</f>
        <v>0.69181818181818178</v>
      </c>
      <c r="T135" s="81"/>
    </row>
    <row r="136" spans="1:20" x14ac:dyDescent="0.25">
      <c r="A136" s="103">
        <v>2005</v>
      </c>
      <c r="B136" s="96" t="s">
        <v>98</v>
      </c>
      <c r="C136" s="97">
        <f t="shared" si="9"/>
        <v>236.32</v>
      </c>
      <c r="D136" s="97">
        <f>Month!C138+D135</f>
        <v>39.85</v>
      </c>
      <c r="E136" s="97">
        <f>Month!D138+E135</f>
        <v>78.22999999999999</v>
      </c>
      <c r="F136" s="97">
        <f>Month!E138+F135</f>
        <v>94.300000000000011</v>
      </c>
      <c r="G136" s="97">
        <f>Month!F138+G135</f>
        <v>4.17</v>
      </c>
      <c r="H136" s="97">
        <f>Month!G138+H135</f>
        <v>18.37</v>
      </c>
      <c r="I136" s="97">
        <f>Month!H138+I135</f>
        <v>0.67999999999999994</v>
      </c>
      <c r="J136" s="97">
        <f>Month!I138+J135</f>
        <v>0.71999999999999986</v>
      </c>
      <c r="K136" s="101"/>
      <c r="L136" s="97">
        <f>SUM(Month!J$127:J138)/12</f>
        <v>240.38833333333332</v>
      </c>
      <c r="M136" s="97">
        <f>SUM(Month!K$127:K138)/12</f>
        <v>41.667500000000004</v>
      </c>
      <c r="N136" s="97">
        <f>SUM(Month!L$127:L138)/12</f>
        <v>78.216666666666669</v>
      </c>
      <c r="O136" s="97">
        <f>SUM(Month!M$127:M138)/12</f>
        <v>96.576666666666668</v>
      </c>
      <c r="P136" s="97">
        <f>SUM(Month!N$127:N138)/12</f>
        <v>4.1674999999999995</v>
      </c>
      <c r="Q136" s="97">
        <f>SUM(Month!O$127:O138)/12</f>
        <v>18.372499999999999</v>
      </c>
      <c r="R136" s="97">
        <f>SUM(Month!P$127:P138)/12</f>
        <v>0.67249999999999988</v>
      </c>
      <c r="S136" s="97">
        <f>SUM(Month!Q$127:Q138)/12</f>
        <v>0.71499999999999997</v>
      </c>
      <c r="T136" s="81"/>
    </row>
    <row r="137" spans="1:20" x14ac:dyDescent="0.25">
      <c r="A137" s="102">
        <v>2006</v>
      </c>
      <c r="B137" s="77" t="s">
        <v>87</v>
      </c>
      <c r="C137" s="93">
        <f t="shared" si="9"/>
        <v>23.81</v>
      </c>
      <c r="D137" s="93">
        <f>Month!C139</f>
        <v>4.76</v>
      </c>
      <c r="E137" s="93">
        <f>Month!D139</f>
        <v>6.13</v>
      </c>
      <c r="F137" s="93">
        <f>Month!E139</f>
        <v>10.65</v>
      </c>
      <c r="G137" s="93">
        <f>Month!F139</f>
        <v>0.38</v>
      </c>
      <c r="H137" s="93">
        <f>Month!G139</f>
        <v>1.76</v>
      </c>
      <c r="I137" s="93">
        <f>Month!H139</f>
        <v>7.0000000000000007E-2</v>
      </c>
      <c r="J137" s="93">
        <f>Month!I139</f>
        <v>0.06</v>
      </c>
      <c r="K137" s="93"/>
      <c r="L137" s="93">
        <f>AVERAGE(Month!J$139:J139)</f>
        <v>233.93000000000004</v>
      </c>
      <c r="M137" s="93">
        <f>AVERAGE(Month!K$139:K139)</f>
        <v>46.32</v>
      </c>
      <c r="N137" s="93">
        <f>AVERAGE(Month!L$139:L139)</f>
        <v>73.55</v>
      </c>
      <c r="O137" s="93">
        <f>AVERAGE(Month!M$139:M139)</f>
        <v>89.04</v>
      </c>
      <c r="P137" s="93">
        <f>AVERAGE(Month!N$139:N139)</f>
        <v>4.5199999999999996</v>
      </c>
      <c r="Q137" s="93">
        <f>AVERAGE(Month!O$139:O139)</f>
        <v>19.25</v>
      </c>
      <c r="R137" s="93">
        <f>AVERAGE(Month!P$139:P139)</f>
        <v>0.57999999999999996</v>
      </c>
      <c r="S137" s="93">
        <f>AVERAGE(Month!Q$139:Q139)</f>
        <v>0.67</v>
      </c>
      <c r="T137" s="81"/>
    </row>
    <row r="138" spans="1:20" x14ac:dyDescent="0.25">
      <c r="A138" s="102">
        <v>2006</v>
      </c>
      <c r="B138" s="77" t="s">
        <v>88</v>
      </c>
      <c r="C138" s="93">
        <f t="shared" si="9"/>
        <v>46.44</v>
      </c>
      <c r="D138" s="93">
        <f>Month!C140+D137</f>
        <v>9.0599999999999987</v>
      </c>
      <c r="E138" s="93">
        <f>Month!D140+E137</f>
        <v>12.6</v>
      </c>
      <c r="F138" s="93">
        <f>Month!E140+F137</f>
        <v>20.5</v>
      </c>
      <c r="G138" s="93">
        <f>Month!F140+G137</f>
        <v>0.76</v>
      </c>
      <c r="H138" s="93">
        <f>Month!G140+H137</f>
        <v>3.31</v>
      </c>
      <c r="I138" s="93">
        <f>Month!H140+I137</f>
        <v>0.13</v>
      </c>
      <c r="J138" s="93">
        <f>Month!I140+J137</f>
        <v>0.08</v>
      </c>
      <c r="K138" s="100"/>
      <c r="L138" s="93">
        <f>AVERAGE(Month!J$139:J140)</f>
        <v>234.75500000000002</v>
      </c>
      <c r="M138" s="93">
        <f>AVERAGE(Month!K$139:K140)</f>
        <v>45.545000000000002</v>
      </c>
      <c r="N138" s="93">
        <f>AVERAGE(Month!L$139:L140)</f>
        <v>75.615000000000009</v>
      </c>
      <c r="O138" s="93">
        <f>AVERAGE(Month!M$139:M140)</f>
        <v>89.365000000000009</v>
      </c>
      <c r="P138" s="93">
        <f>AVERAGE(Month!N$139:N140)</f>
        <v>4.5199999999999996</v>
      </c>
      <c r="Q138" s="93">
        <f>AVERAGE(Month!O$139:O140)</f>
        <v>18.675000000000001</v>
      </c>
      <c r="R138" s="93">
        <f>AVERAGE(Month!P$139:P140)</f>
        <v>0.58499999999999996</v>
      </c>
      <c r="S138" s="93">
        <f>AVERAGE(Month!Q$139:Q140)</f>
        <v>0.45</v>
      </c>
      <c r="T138" s="81"/>
    </row>
    <row r="139" spans="1:20" x14ac:dyDescent="0.25">
      <c r="A139" s="102">
        <v>2006</v>
      </c>
      <c r="B139" s="77" t="s">
        <v>89</v>
      </c>
      <c r="C139" s="93">
        <f t="shared" si="9"/>
        <v>70.94</v>
      </c>
      <c r="D139" s="93">
        <f>Month!C141+D138</f>
        <v>13.869999999999997</v>
      </c>
      <c r="E139" s="93">
        <f>Month!D141+E138</f>
        <v>19.82</v>
      </c>
      <c r="F139" s="93">
        <f>Month!E141+F138</f>
        <v>30.7</v>
      </c>
      <c r="G139" s="93">
        <f>Month!F141+G138</f>
        <v>1.1400000000000001</v>
      </c>
      <c r="H139" s="93">
        <f>Month!G141+H138</f>
        <v>5.09</v>
      </c>
      <c r="I139" s="93">
        <f>Month!H141+I138</f>
        <v>0.19</v>
      </c>
      <c r="J139" s="93">
        <f>Month!I141+J138</f>
        <v>0.13</v>
      </c>
      <c r="K139" s="100"/>
      <c r="L139" s="93">
        <f>AVERAGE(Month!J$139:J141)</f>
        <v>239.3066666666667</v>
      </c>
      <c r="M139" s="93">
        <f>AVERAGE(Month!K$139:K141)</f>
        <v>46.09</v>
      </c>
      <c r="N139" s="93">
        <f>AVERAGE(Month!L$139:L141)</f>
        <v>79.27</v>
      </c>
      <c r="O139" s="93">
        <f>AVERAGE(Month!M$139:M141)</f>
        <v>89.393333333333331</v>
      </c>
      <c r="P139" s="93">
        <f>AVERAGE(Month!N$139:N141)</f>
        <v>4.5199999999999996</v>
      </c>
      <c r="Q139" s="93">
        <f>AVERAGE(Month!O$139:O141)</f>
        <v>18.956666666666667</v>
      </c>
      <c r="R139" s="93">
        <f>AVERAGE(Month!P$139:P141)</f>
        <v>0.59666666666666668</v>
      </c>
      <c r="S139" s="93">
        <f>AVERAGE(Month!Q$139:Q141)</f>
        <v>0.48</v>
      </c>
      <c r="T139" s="81"/>
    </row>
    <row r="140" spans="1:20" x14ac:dyDescent="0.25">
      <c r="A140" s="102">
        <v>2006</v>
      </c>
      <c r="B140" s="77" t="s">
        <v>90</v>
      </c>
      <c r="C140" s="93">
        <f t="shared" si="9"/>
        <v>89.94</v>
      </c>
      <c r="D140" s="93">
        <f>Month!C142+D139</f>
        <v>16.979999999999997</v>
      </c>
      <c r="E140" s="93">
        <f>Month!D142+E139</f>
        <v>25.87</v>
      </c>
      <c r="F140" s="93">
        <f>Month!E142+F139</f>
        <v>38.47</v>
      </c>
      <c r="G140" s="93">
        <f>Month!F142+G139</f>
        <v>1.4800000000000002</v>
      </c>
      <c r="H140" s="93">
        <f>Month!G142+H139</f>
        <v>6.66</v>
      </c>
      <c r="I140" s="93">
        <f>Month!H142+I139</f>
        <v>0.25</v>
      </c>
      <c r="J140" s="93">
        <f>Month!I142+J139</f>
        <v>0.23</v>
      </c>
      <c r="K140" s="100"/>
      <c r="L140" s="93">
        <f>AVERAGE(Month!J$139:J142)</f>
        <v>237.2475</v>
      </c>
      <c r="M140" s="93">
        <f>AVERAGE(Month!K$139:K142)</f>
        <v>45.102500000000006</v>
      </c>
      <c r="N140" s="93">
        <f>AVERAGE(Month!L$139:L142)</f>
        <v>77.597499999999997</v>
      </c>
      <c r="O140" s="93">
        <f>AVERAGE(Month!M$139:M142)</f>
        <v>89.782499999999999</v>
      </c>
      <c r="P140" s="93">
        <f>AVERAGE(Month!N$139:N142)</f>
        <v>4.4224999999999994</v>
      </c>
      <c r="Q140" s="93">
        <f>AVERAGE(Month!O$139:O142)</f>
        <v>19.032500000000002</v>
      </c>
      <c r="R140" s="93">
        <f>AVERAGE(Month!P$139:P142)</f>
        <v>0.64250000000000007</v>
      </c>
      <c r="S140" s="93">
        <f>AVERAGE(Month!Q$139:Q142)</f>
        <v>0.66749999999999998</v>
      </c>
      <c r="T140" s="81"/>
    </row>
    <row r="141" spans="1:20" x14ac:dyDescent="0.25">
      <c r="A141" s="102">
        <v>2006</v>
      </c>
      <c r="B141" s="77" t="s">
        <v>91</v>
      </c>
      <c r="C141" s="93">
        <f t="shared" si="9"/>
        <v>108.06999999999998</v>
      </c>
      <c r="D141" s="93">
        <f>Month!C143+D140</f>
        <v>20.129999999999995</v>
      </c>
      <c r="E141" s="93">
        <f>Month!D143+E140</f>
        <v>32.67</v>
      </c>
      <c r="F141" s="93">
        <f>Month!E143+F140</f>
        <v>44.62</v>
      </c>
      <c r="G141" s="93">
        <f>Month!F143+G140</f>
        <v>1.8200000000000003</v>
      </c>
      <c r="H141" s="93">
        <f>Month!G143+H140</f>
        <v>8.1999999999999993</v>
      </c>
      <c r="I141" s="93">
        <f>Month!H143+I140</f>
        <v>0.3</v>
      </c>
      <c r="J141" s="93">
        <f>Month!I143+J140</f>
        <v>0.33</v>
      </c>
      <c r="K141" s="100"/>
      <c r="L141" s="93">
        <f>AVERAGE(Month!J$139:J143)</f>
        <v>238.666</v>
      </c>
      <c r="M141" s="93">
        <f>AVERAGE(Month!K$139:K143)</f>
        <v>45.480000000000004</v>
      </c>
      <c r="N141" s="93">
        <f>AVERAGE(Month!L$139:L143)</f>
        <v>78.400000000000006</v>
      </c>
      <c r="O141" s="93">
        <f>AVERAGE(Month!M$139:M143)</f>
        <v>89.948000000000008</v>
      </c>
      <c r="P141" s="93">
        <f>AVERAGE(Month!N$139:N143)</f>
        <v>4.363999999999999</v>
      </c>
      <c r="Q141" s="93">
        <f>AVERAGE(Month!O$139:O143)</f>
        <v>19.03</v>
      </c>
      <c r="R141" s="93">
        <f>AVERAGE(Month!P$139:P143)</f>
        <v>0.67400000000000004</v>
      </c>
      <c r="S141" s="93">
        <f>AVERAGE(Month!Q$139:Q143)</f>
        <v>0.76999999999999991</v>
      </c>
      <c r="T141" s="81"/>
    </row>
    <row r="142" spans="1:20" x14ac:dyDescent="0.25">
      <c r="A142" s="102">
        <v>2006</v>
      </c>
      <c r="B142" s="77" t="s">
        <v>92</v>
      </c>
      <c r="C142" s="93">
        <f t="shared" si="9"/>
        <v>123.69999999999999</v>
      </c>
      <c r="D142" s="93">
        <f>Month!C144+D141</f>
        <v>22.979999999999997</v>
      </c>
      <c r="E142" s="93">
        <f>Month!D144+E141</f>
        <v>38.69</v>
      </c>
      <c r="F142" s="93">
        <f>Month!E144+F141</f>
        <v>49.559999999999995</v>
      </c>
      <c r="G142" s="93">
        <f>Month!F144+G141</f>
        <v>2.16</v>
      </c>
      <c r="H142" s="93">
        <f>Month!G144+H141</f>
        <v>9.59</v>
      </c>
      <c r="I142" s="93">
        <f>Month!H144+I141</f>
        <v>0.33999999999999997</v>
      </c>
      <c r="J142" s="93">
        <f>Month!I144+J141</f>
        <v>0.38</v>
      </c>
      <c r="K142" s="100"/>
      <c r="L142" s="93">
        <f>AVERAGE(Month!J$139:J144)</f>
        <v>237.05833333333331</v>
      </c>
      <c r="M142" s="93">
        <f>AVERAGE(Month!K$139:K144)</f>
        <v>45.286666666666669</v>
      </c>
      <c r="N142" s="93">
        <f>AVERAGE(Month!L$139:L144)</f>
        <v>77.37</v>
      </c>
      <c r="O142" s="93">
        <f>AVERAGE(Month!M$139:M144)</f>
        <v>90.033333333333346</v>
      </c>
      <c r="P142" s="93">
        <f>AVERAGE(Month!N$139:N144)</f>
        <v>4.3249999999999993</v>
      </c>
      <c r="Q142" s="93">
        <f>AVERAGE(Month!O$139:O144)</f>
        <v>18.62</v>
      </c>
      <c r="R142" s="93">
        <f>AVERAGE(Month!P$139:P144)</f>
        <v>0.69166666666666676</v>
      </c>
      <c r="S142" s="93">
        <f>AVERAGE(Month!Q$139:Q144)</f>
        <v>0.73166666666666658</v>
      </c>
      <c r="T142" s="81"/>
    </row>
    <row r="143" spans="1:20" x14ac:dyDescent="0.25">
      <c r="A143" s="102">
        <v>2006</v>
      </c>
      <c r="B143" s="77" t="s">
        <v>93</v>
      </c>
      <c r="C143" s="93">
        <f t="shared" si="9"/>
        <v>139.69999999999999</v>
      </c>
      <c r="D143" s="93">
        <f>Month!C145+D142</f>
        <v>25.999999999999996</v>
      </c>
      <c r="E143" s="93">
        <f>Month!D145+E142</f>
        <v>45.26</v>
      </c>
      <c r="F143" s="93">
        <f>Month!E145+F142</f>
        <v>54.089999999999996</v>
      </c>
      <c r="G143" s="93">
        <f>Month!F145+G142</f>
        <v>2.5100000000000002</v>
      </c>
      <c r="H143" s="93">
        <f>Month!G145+H142</f>
        <v>11.04</v>
      </c>
      <c r="I143" s="93">
        <f>Month!H145+I142</f>
        <v>0.37999999999999995</v>
      </c>
      <c r="J143" s="93">
        <f>Month!I145+J142</f>
        <v>0.42</v>
      </c>
      <c r="K143" s="100"/>
      <c r="L143" s="93">
        <f>AVERAGE(Month!J$139:J145)</f>
        <v>236.44285714285712</v>
      </c>
      <c r="M143" s="93">
        <f>AVERAGE(Month!K$139:K145)</f>
        <v>45.604285714285716</v>
      </c>
      <c r="N143" s="93">
        <f>AVERAGE(Month!L$139:L145)</f>
        <v>77.585714285714289</v>
      </c>
      <c r="O143" s="93">
        <f>AVERAGE(Month!M$139:M145)</f>
        <v>89.167142857142863</v>
      </c>
      <c r="P143" s="93">
        <f>AVERAGE(Month!N$139:N145)</f>
        <v>4.3028571428571425</v>
      </c>
      <c r="Q143" s="93">
        <f>AVERAGE(Month!O$139:O145)</f>
        <v>18.38</v>
      </c>
      <c r="R143" s="93">
        <f>AVERAGE(Month!P$139:P145)</f>
        <v>0.7014285714285714</v>
      </c>
      <c r="S143" s="93">
        <f>AVERAGE(Month!Q$139:Q145)</f>
        <v>0.7014285714285714</v>
      </c>
      <c r="T143" s="81"/>
    </row>
    <row r="144" spans="1:20" x14ac:dyDescent="0.25">
      <c r="A144" s="102">
        <v>2006</v>
      </c>
      <c r="B144" s="77" t="s">
        <v>94</v>
      </c>
      <c r="C144" s="93">
        <f t="shared" si="9"/>
        <v>155.63999999999999</v>
      </c>
      <c r="D144" s="93">
        <f>Month!C146+D143</f>
        <v>28.719999999999995</v>
      </c>
      <c r="E144" s="93">
        <f>Month!D146+E143</f>
        <v>51.71</v>
      </c>
      <c r="F144" s="93">
        <f>Month!E146+F143</f>
        <v>58.87</v>
      </c>
      <c r="G144" s="93">
        <f>Month!F146+G143</f>
        <v>2.8600000000000003</v>
      </c>
      <c r="H144" s="93">
        <f>Month!G146+H143</f>
        <v>12.579999999999998</v>
      </c>
      <c r="I144" s="93">
        <f>Month!H146+I143</f>
        <v>0.41999999999999993</v>
      </c>
      <c r="J144" s="93">
        <f>Month!I146+J143</f>
        <v>0.48</v>
      </c>
      <c r="K144" s="100"/>
      <c r="L144" s="93">
        <f>AVERAGE(Month!J$139:J146)</f>
        <v>236.90375</v>
      </c>
      <c r="M144" s="93">
        <f>AVERAGE(Month!K$139:K146)</f>
        <v>45.526250000000005</v>
      </c>
      <c r="N144" s="93">
        <f>AVERAGE(Month!L$139:L146)</f>
        <v>77.566249999999997</v>
      </c>
      <c r="O144" s="93">
        <f>AVERAGE(Month!M$139:M146)</f>
        <v>89.66125000000001</v>
      </c>
      <c r="P144" s="93">
        <f>AVERAGE(Month!N$139:N146)</f>
        <v>4.2862499999999999</v>
      </c>
      <c r="Q144" s="93">
        <f>AVERAGE(Month!O$139:O146)</f>
        <v>18.453749999999999</v>
      </c>
      <c r="R144" s="93">
        <f>AVERAGE(Month!P$139:P146)</f>
        <v>0.70250000000000001</v>
      </c>
      <c r="S144" s="93">
        <f>AVERAGE(Month!Q$139:Q146)</f>
        <v>0.70750000000000002</v>
      </c>
      <c r="T144" s="81"/>
    </row>
    <row r="145" spans="1:20" x14ac:dyDescent="0.25">
      <c r="A145" s="102">
        <v>2006</v>
      </c>
      <c r="B145" s="77" t="s">
        <v>95</v>
      </c>
      <c r="C145" s="93">
        <f t="shared" si="9"/>
        <v>171.49999999999997</v>
      </c>
      <c r="D145" s="93">
        <f>Month!C147+D144</f>
        <v>31.579999999999995</v>
      </c>
      <c r="E145" s="93">
        <f>Month!D147+E144</f>
        <v>57.82</v>
      </c>
      <c r="F145" s="93">
        <f>Month!E147+F144</f>
        <v>64.039999999999992</v>
      </c>
      <c r="G145" s="93">
        <f>Month!F147+G144</f>
        <v>3.2100000000000004</v>
      </c>
      <c r="H145" s="93">
        <f>Month!G147+H144</f>
        <v>13.859999999999998</v>
      </c>
      <c r="I145" s="93">
        <f>Month!H147+I144</f>
        <v>0.47999999999999993</v>
      </c>
      <c r="J145" s="93">
        <f>Month!I147+J144</f>
        <v>0.51</v>
      </c>
      <c r="K145" s="100"/>
      <c r="L145" s="93">
        <f>AVERAGE(Month!J$139:J147)</f>
        <v>236.3388888888889</v>
      </c>
      <c r="M145" s="93">
        <f>AVERAGE(Month!K$139:K147)</f>
        <v>45.405555555555559</v>
      </c>
      <c r="N145" s="93">
        <f>AVERAGE(Month!L$139:L147)</f>
        <v>77.099999999999994</v>
      </c>
      <c r="O145" s="93">
        <f>AVERAGE(Month!M$139:M147)</f>
        <v>89.97</v>
      </c>
      <c r="P145" s="93">
        <f>AVERAGE(Month!N$139:N147)</f>
        <v>4.2733333333333334</v>
      </c>
      <c r="Q145" s="93">
        <f>AVERAGE(Month!O$139:O147)</f>
        <v>18.203333333333333</v>
      </c>
      <c r="R145" s="93">
        <f>AVERAGE(Month!P$139:P147)</f>
        <v>0.7122222222222222</v>
      </c>
      <c r="S145" s="93">
        <f>AVERAGE(Month!Q$139:Q147)</f>
        <v>0.67444444444444451</v>
      </c>
      <c r="T145" s="81"/>
    </row>
    <row r="146" spans="1:20" x14ac:dyDescent="0.25">
      <c r="A146" s="102">
        <v>2006</v>
      </c>
      <c r="B146" s="77" t="s">
        <v>96</v>
      </c>
      <c r="C146" s="93">
        <f t="shared" si="9"/>
        <v>189.14999999999998</v>
      </c>
      <c r="D146" s="93">
        <f>Month!C148+D145</f>
        <v>34.69</v>
      </c>
      <c r="E146" s="93">
        <f>Month!D148+E145</f>
        <v>63.93</v>
      </c>
      <c r="F146" s="93">
        <f>Month!E148+F145</f>
        <v>70.919999999999987</v>
      </c>
      <c r="G146" s="93">
        <f>Month!F148+G145</f>
        <v>3.6200000000000006</v>
      </c>
      <c r="H146" s="93">
        <f>Month!G148+H145</f>
        <v>14.859999999999998</v>
      </c>
      <c r="I146" s="93">
        <f>Month!H148+I145</f>
        <v>0.55999999999999994</v>
      </c>
      <c r="J146" s="93">
        <f>Month!I148+J145</f>
        <v>0.57000000000000006</v>
      </c>
      <c r="K146" s="100"/>
      <c r="L146" s="93">
        <f>AVERAGE(Month!J$139:J148)</f>
        <v>235.90100000000001</v>
      </c>
      <c r="M146" s="93">
        <f>AVERAGE(Month!K$139:K148)</f>
        <v>45.151000000000003</v>
      </c>
      <c r="N146" s="93">
        <f>AVERAGE(Month!L$139:L148)</f>
        <v>76.727999999999994</v>
      </c>
      <c r="O146" s="93">
        <f>AVERAGE(Month!M$139:M148)</f>
        <v>90.509</v>
      </c>
      <c r="P146" s="93">
        <f>AVERAGE(Month!N$139:N148)</f>
        <v>4.3330000000000002</v>
      </c>
      <c r="Q146" s="93">
        <f>AVERAGE(Month!O$139:O148)</f>
        <v>17.773</v>
      </c>
      <c r="R146" s="93">
        <f>AVERAGE(Month!P$139:P148)</f>
        <v>0.72399999999999998</v>
      </c>
      <c r="S146" s="93">
        <f>AVERAGE(Month!Q$139:Q148)</f>
        <v>0.68300000000000005</v>
      </c>
      <c r="T146" s="81"/>
    </row>
    <row r="147" spans="1:20" x14ac:dyDescent="0.25">
      <c r="A147" s="102">
        <v>2006</v>
      </c>
      <c r="B147" s="77" t="s">
        <v>97</v>
      </c>
      <c r="C147" s="93">
        <f t="shared" si="9"/>
        <v>210.57</v>
      </c>
      <c r="D147" s="93">
        <f>Month!C149+D146</f>
        <v>38.92</v>
      </c>
      <c r="E147" s="93">
        <f>Month!D149+E146</f>
        <v>70.84</v>
      </c>
      <c r="F147" s="93">
        <f>Month!E149+F146</f>
        <v>79.569999999999993</v>
      </c>
      <c r="G147" s="93">
        <f>Month!F149+G146</f>
        <v>4.03</v>
      </c>
      <c r="H147" s="93">
        <f>Month!G149+H146</f>
        <v>15.929999999999998</v>
      </c>
      <c r="I147" s="93">
        <f>Month!H149+I146</f>
        <v>0.64999999999999991</v>
      </c>
      <c r="J147" s="93">
        <f>Month!I149+J146</f>
        <v>0.63000000000000012</v>
      </c>
      <c r="K147" s="100"/>
      <c r="L147" s="93">
        <f>AVERAGE(Month!J$139:J149)</f>
        <v>236.22181818181818</v>
      </c>
      <c r="M147" s="93">
        <f>AVERAGE(Month!K$139:K149)</f>
        <v>44.980909090909101</v>
      </c>
      <c r="N147" s="93">
        <f>AVERAGE(Month!L$139:L149)</f>
        <v>77.292727272727276</v>
      </c>
      <c r="O147" s="93">
        <f>AVERAGE(Month!M$139:M149)</f>
        <v>90.716363636363639</v>
      </c>
      <c r="P147" s="93">
        <f>AVERAGE(Month!N$139:N149)</f>
        <v>4.3818181818181818</v>
      </c>
      <c r="Q147" s="93">
        <f>AVERAGE(Month!O$139:O149)</f>
        <v>17.425454545454542</v>
      </c>
      <c r="R147" s="93">
        <f>AVERAGE(Month!P$139:P149)</f>
        <v>0.73727272727272719</v>
      </c>
      <c r="S147" s="93">
        <f>AVERAGE(Month!Q$139:Q149)</f>
        <v>0.68727272727272737</v>
      </c>
      <c r="T147" s="81"/>
    </row>
    <row r="148" spans="1:20" x14ac:dyDescent="0.25">
      <c r="A148" s="103">
        <v>2006</v>
      </c>
      <c r="B148" s="96" t="s">
        <v>98</v>
      </c>
      <c r="C148" s="97">
        <f t="shared" si="9"/>
        <v>233.07</v>
      </c>
      <c r="D148" s="97">
        <f>Month!C150+D147</f>
        <v>43.35</v>
      </c>
      <c r="E148" s="97">
        <f>Month!D150+E147</f>
        <v>77.350000000000009</v>
      </c>
      <c r="F148" s="97">
        <f>Month!E150+F147</f>
        <v>89.389999999999986</v>
      </c>
      <c r="G148" s="97">
        <f>Month!F150+G147</f>
        <v>4.4400000000000004</v>
      </c>
      <c r="H148" s="97">
        <f>Month!G150+H147</f>
        <v>17.139999999999997</v>
      </c>
      <c r="I148" s="97">
        <f>Month!H150+I147</f>
        <v>0.74999999999999989</v>
      </c>
      <c r="J148" s="97">
        <f>Month!I150+J147</f>
        <v>0.65000000000000013</v>
      </c>
      <c r="K148" s="101"/>
      <c r="L148" s="97">
        <f>AVERAGE(Month!J$139:J150)</f>
        <v>235.95000000000002</v>
      </c>
      <c r="M148" s="97">
        <f>AVERAGE(Month!K$139:K150)</f>
        <v>44.729166666666679</v>
      </c>
      <c r="N148" s="97">
        <f>AVERAGE(Month!L$139:L150)</f>
        <v>77.364166666666662</v>
      </c>
      <c r="O148" s="97">
        <f>AVERAGE(Month!M$139:M150)</f>
        <v>90.898333333333326</v>
      </c>
      <c r="P148" s="97">
        <f>AVERAGE(Month!N$139:N150)</f>
        <v>4.4224999999999994</v>
      </c>
      <c r="Q148" s="97">
        <f>AVERAGE(Month!O$139:O150)</f>
        <v>17.132499999999997</v>
      </c>
      <c r="R148" s="97">
        <f>AVERAGE(Month!P$139:P150)</f>
        <v>0.75749999999999995</v>
      </c>
      <c r="S148" s="97">
        <f>AVERAGE(Month!Q$139:Q150)</f>
        <v>0.64583333333333337</v>
      </c>
      <c r="T148" s="81"/>
    </row>
    <row r="149" spans="1:20" x14ac:dyDescent="0.25">
      <c r="A149" s="102">
        <v>2007</v>
      </c>
      <c r="B149" s="77" t="s">
        <v>87</v>
      </c>
      <c r="C149" s="93">
        <f t="shared" si="9"/>
        <v>22.99</v>
      </c>
      <c r="D149" s="93">
        <f>Month!C151</f>
        <v>4.5199999999999996</v>
      </c>
      <c r="E149" s="93">
        <f>Month!D151</f>
        <v>6.63</v>
      </c>
      <c r="F149" s="93">
        <f>Month!E151</f>
        <v>10.07</v>
      </c>
      <c r="G149" s="93">
        <f>Month!F151</f>
        <v>0.4</v>
      </c>
      <c r="H149" s="93">
        <f>Month!G151</f>
        <v>1.23</v>
      </c>
      <c r="I149" s="93">
        <f>Month!H151</f>
        <v>0.11</v>
      </c>
      <c r="J149" s="93">
        <f>Month!I151</f>
        <v>0.03</v>
      </c>
      <c r="K149" s="93"/>
      <c r="L149" s="93">
        <f>AVERAGE(Month!J$151:J151)</f>
        <v>239.98000000000002</v>
      </c>
      <c r="M149" s="93">
        <f>AVERAGE(Month!K$151:K151)</f>
        <v>48.22</v>
      </c>
      <c r="N149" s="93">
        <f>AVERAGE(Month!L$151:L151)</f>
        <v>79.61</v>
      </c>
      <c r="O149" s="93">
        <f>AVERAGE(Month!M$151:M151)</f>
        <v>92.72</v>
      </c>
      <c r="P149" s="93">
        <f>AVERAGE(Month!N$151:N151)</f>
        <v>4.8</v>
      </c>
      <c r="Q149" s="93">
        <f>AVERAGE(Month!O$151:O151)</f>
        <v>13.41</v>
      </c>
      <c r="R149" s="93">
        <f>AVERAGE(Month!P$151:P151)</f>
        <v>0.91</v>
      </c>
      <c r="S149" s="93">
        <f>AVERAGE(Month!Q$151:Q151)</f>
        <v>0.31</v>
      </c>
      <c r="T149" s="81"/>
    </row>
    <row r="150" spans="1:20" x14ac:dyDescent="0.25">
      <c r="A150" s="102">
        <v>2007</v>
      </c>
      <c r="B150" s="77" t="s">
        <v>88</v>
      </c>
      <c r="C150" s="93">
        <f t="shared" si="9"/>
        <v>43.36999999999999</v>
      </c>
      <c r="D150" s="93">
        <f>Month!C152+D149</f>
        <v>8.0399999999999991</v>
      </c>
      <c r="E150" s="93">
        <f>Month!D152+E149</f>
        <v>12.3</v>
      </c>
      <c r="F150" s="93">
        <f>Month!E152+F149</f>
        <v>19.649999999999999</v>
      </c>
      <c r="G150" s="93">
        <f>Month!F152+G149</f>
        <v>0.8</v>
      </c>
      <c r="H150" s="93">
        <f>Month!G152+H149</f>
        <v>2.33</v>
      </c>
      <c r="I150" s="93">
        <f>Month!H152+I149</f>
        <v>0.2</v>
      </c>
      <c r="J150" s="93">
        <f>Month!I152+J149</f>
        <v>0.05</v>
      </c>
      <c r="K150" s="100"/>
      <c r="L150" s="93">
        <f>AVERAGE(Month!J$151:J152)</f>
        <v>230.96</v>
      </c>
      <c r="M150" s="93">
        <f>AVERAGE(Month!K$151:K152)</f>
        <v>44.14</v>
      </c>
      <c r="N150" s="93">
        <f>AVERAGE(Month!L$151:L152)</f>
        <v>73.805000000000007</v>
      </c>
      <c r="O150" s="93">
        <f>AVERAGE(Month!M$151:M152)</f>
        <v>93.93</v>
      </c>
      <c r="P150" s="93">
        <f>AVERAGE(Month!N$151:N152)</f>
        <v>4.8</v>
      </c>
      <c r="Q150" s="93">
        <f>AVERAGE(Month!O$151:O152)</f>
        <v>13.1</v>
      </c>
      <c r="R150" s="93">
        <f>AVERAGE(Month!P$151:P152)</f>
        <v>0.90500000000000003</v>
      </c>
      <c r="S150" s="93">
        <f>AVERAGE(Month!Q$151:Q152)</f>
        <v>0.28000000000000003</v>
      </c>
      <c r="T150" s="81"/>
    </row>
    <row r="151" spans="1:20" x14ac:dyDescent="0.25">
      <c r="A151" s="102">
        <v>2007</v>
      </c>
      <c r="B151" s="77" t="s">
        <v>89</v>
      </c>
      <c r="C151" s="93">
        <f t="shared" si="9"/>
        <v>65.039999999999992</v>
      </c>
      <c r="D151" s="93">
        <f>Month!C153+D150</f>
        <v>11.709999999999999</v>
      </c>
      <c r="E151" s="93">
        <f>Month!D153+E150</f>
        <v>18.940000000000001</v>
      </c>
      <c r="F151" s="93">
        <f>Month!E153+F150</f>
        <v>29.33</v>
      </c>
      <c r="G151" s="93">
        <f>Month!F153+G150</f>
        <v>1.2000000000000002</v>
      </c>
      <c r="H151" s="93">
        <f>Month!G153+H150</f>
        <v>3.46</v>
      </c>
      <c r="I151" s="93">
        <f>Month!H153+I150</f>
        <v>0.30000000000000004</v>
      </c>
      <c r="J151" s="93">
        <f>Month!I153+J150</f>
        <v>0.1</v>
      </c>
      <c r="K151" s="100"/>
      <c r="L151" s="93">
        <f>AVERAGE(Month!J$151:J153)</f>
        <v>233.20000000000002</v>
      </c>
      <c r="M151" s="93">
        <f>AVERAGE(Month!K$151:K153)</f>
        <v>43.173333333333339</v>
      </c>
      <c r="N151" s="93">
        <f>AVERAGE(Month!L$151:L153)</f>
        <v>75.776666666666671</v>
      </c>
      <c r="O151" s="93">
        <f>AVERAGE(Month!M$151:M153)</f>
        <v>95.266666666666666</v>
      </c>
      <c r="P151" s="93">
        <f>AVERAGE(Month!N$151:N153)</f>
        <v>4.8</v>
      </c>
      <c r="Q151" s="93">
        <f>AVERAGE(Month!O$151:O153)</f>
        <v>12.856666666666667</v>
      </c>
      <c r="R151" s="93">
        <f>AVERAGE(Month!P$151:P153)</f>
        <v>0.94333333333333336</v>
      </c>
      <c r="S151" s="93">
        <f>AVERAGE(Month!Q$151:Q153)</f>
        <v>0.3833333333333333</v>
      </c>
    </row>
    <row r="152" spans="1:20" x14ac:dyDescent="0.25">
      <c r="A152" s="102">
        <v>2007</v>
      </c>
      <c r="B152" s="77" t="s">
        <v>90</v>
      </c>
      <c r="C152" s="93">
        <f t="shared" si="9"/>
        <v>82.38</v>
      </c>
      <c r="D152" s="93">
        <f>Month!C154+D151</f>
        <v>14.319999999999999</v>
      </c>
      <c r="E152" s="93">
        <f>Month!D154+E151</f>
        <v>25.1</v>
      </c>
      <c r="F152" s="93">
        <f>Month!E154+F151</f>
        <v>36.43</v>
      </c>
      <c r="G152" s="93">
        <f>Month!F154+G151</f>
        <v>1.56</v>
      </c>
      <c r="H152" s="93">
        <f>Month!G154+H151</f>
        <v>4.53</v>
      </c>
      <c r="I152" s="93">
        <f>Month!H154+I151</f>
        <v>0.35000000000000003</v>
      </c>
      <c r="J152" s="93">
        <f>Month!I154+J151</f>
        <v>9.0000000000000011E-2</v>
      </c>
      <c r="K152" s="100"/>
      <c r="L152" s="93">
        <f>AVERAGE(Month!J$151:J154)</f>
        <v>233.26000000000002</v>
      </c>
      <c r="M152" s="93">
        <f>AVERAGE(Month!K$151:K154)</f>
        <v>43.39</v>
      </c>
      <c r="N152" s="93">
        <f>AVERAGE(Month!L$151:L154)</f>
        <v>75.327500000000001</v>
      </c>
      <c r="O152" s="93">
        <f>AVERAGE(Month!M$151:M154)</f>
        <v>95.862500000000011</v>
      </c>
      <c r="P152" s="93">
        <f>AVERAGE(Month!N$151:N154)</f>
        <v>4.6824999999999992</v>
      </c>
      <c r="Q152" s="93">
        <f>AVERAGE(Month!O$151:O154)</f>
        <v>12.8375</v>
      </c>
      <c r="R152" s="93">
        <f>AVERAGE(Month!P$151:P154)</f>
        <v>0.89500000000000002</v>
      </c>
      <c r="S152" s="93">
        <f>AVERAGE(Month!Q$151:Q154)</f>
        <v>0.26499999999999996</v>
      </c>
    </row>
    <row r="153" spans="1:20" x14ac:dyDescent="0.25">
      <c r="A153" s="102">
        <v>2007</v>
      </c>
      <c r="B153" s="77" t="s">
        <v>91</v>
      </c>
      <c r="C153" s="93">
        <f t="shared" si="9"/>
        <v>100.33000000000001</v>
      </c>
      <c r="D153" s="93">
        <f>Month!C155+D152</f>
        <v>17.329999999999998</v>
      </c>
      <c r="E153" s="93">
        <f>Month!D155+E152</f>
        <v>31.970000000000002</v>
      </c>
      <c r="F153" s="93">
        <f>Month!E155+F152</f>
        <v>42.98</v>
      </c>
      <c r="G153" s="93">
        <f>Month!F155+G152</f>
        <v>1.92</v>
      </c>
      <c r="H153" s="93">
        <f>Month!G155+H152</f>
        <v>5.62</v>
      </c>
      <c r="I153" s="93">
        <f>Month!H155+I152</f>
        <v>0.4</v>
      </c>
      <c r="J153" s="93">
        <f>Month!I155+J152</f>
        <v>0.11000000000000001</v>
      </c>
      <c r="K153" s="100"/>
      <c r="L153" s="93">
        <f>AVERAGE(Month!J$151:J155)</f>
        <v>234.66400000000004</v>
      </c>
      <c r="M153" s="93">
        <f>AVERAGE(Month!K$151:K155)</f>
        <v>43.672000000000004</v>
      </c>
      <c r="N153" s="93">
        <f>AVERAGE(Month!L$151:L155)</f>
        <v>76.742000000000004</v>
      </c>
      <c r="O153" s="93">
        <f>AVERAGE(Month!M$151:M155)</f>
        <v>95.600000000000009</v>
      </c>
      <c r="P153" s="93">
        <f>AVERAGE(Month!N$151:N155)</f>
        <v>4.6119999999999992</v>
      </c>
      <c r="Q153" s="93">
        <f>AVERAGE(Month!O$151:O155)</f>
        <v>12.884</v>
      </c>
      <c r="R153" s="93">
        <f>AVERAGE(Month!P$151:P155)</f>
        <v>0.88400000000000001</v>
      </c>
      <c r="S153" s="93">
        <f>AVERAGE(Month!Q$151:Q155)</f>
        <v>0.26999999999999996</v>
      </c>
    </row>
    <row r="154" spans="1:20" x14ac:dyDescent="0.25">
      <c r="A154" s="102">
        <v>2007</v>
      </c>
      <c r="B154" s="77" t="s">
        <v>92</v>
      </c>
      <c r="C154" s="93">
        <f t="shared" si="9"/>
        <v>116.14999999999999</v>
      </c>
      <c r="D154" s="93">
        <f>Month!C156+D153</f>
        <v>19.919999999999998</v>
      </c>
      <c r="E154" s="93">
        <f>Month!D156+E153</f>
        <v>38.1</v>
      </c>
      <c r="F154" s="93">
        <f>Month!E156+F153</f>
        <v>48.4</v>
      </c>
      <c r="G154" s="93">
        <f>Month!F156+G153</f>
        <v>2.2799999999999998</v>
      </c>
      <c r="H154" s="93">
        <f>Month!G156+H153</f>
        <v>6.83</v>
      </c>
      <c r="I154" s="93">
        <f>Month!H156+I153</f>
        <v>0.45</v>
      </c>
      <c r="J154" s="93">
        <f>Month!I156+J153</f>
        <v>0.17</v>
      </c>
      <c r="K154" s="100"/>
      <c r="L154" s="93">
        <f>AVERAGE(Month!J$151:J156)</f>
        <v>233.84333333333336</v>
      </c>
      <c r="M154" s="93">
        <f>AVERAGE(Month!K$151:K156)</f>
        <v>43.086666666666666</v>
      </c>
      <c r="N154" s="93">
        <f>AVERAGE(Month!L$151:L156)</f>
        <v>76.203333333333333</v>
      </c>
      <c r="O154" s="93">
        <f>AVERAGE(Month!M$151:M156)</f>
        <v>95.62</v>
      </c>
      <c r="P154" s="93">
        <f>AVERAGE(Month!N$151:N156)</f>
        <v>4.5649999999999986</v>
      </c>
      <c r="Q154" s="93">
        <f>AVERAGE(Month!O$151:O156)</f>
        <v>13.133333333333333</v>
      </c>
      <c r="R154" s="93">
        <f>AVERAGE(Month!P$151:P156)</f>
        <v>0.89</v>
      </c>
      <c r="S154" s="93">
        <f>AVERAGE(Month!Q$151:Q156)</f>
        <v>0.34499999999999997</v>
      </c>
    </row>
    <row r="155" spans="1:20" x14ac:dyDescent="0.25">
      <c r="A155" s="102">
        <v>2007</v>
      </c>
      <c r="B155" s="77" t="s">
        <v>93</v>
      </c>
      <c r="C155" s="93">
        <f t="shared" ref="C155:C218" si="10">SUM(D155:J155)</f>
        <v>132.27000000000001</v>
      </c>
      <c r="D155" s="93">
        <f>Month!C157+D154</f>
        <v>22.759999999999998</v>
      </c>
      <c r="E155" s="93">
        <f>Month!D157+E154</f>
        <v>44.53</v>
      </c>
      <c r="F155" s="93">
        <f>Month!E157+F154</f>
        <v>53.4</v>
      </c>
      <c r="G155" s="93">
        <f>Month!F157+G154</f>
        <v>2.6399999999999997</v>
      </c>
      <c r="H155" s="93">
        <f>Month!G157+H154</f>
        <v>8.19</v>
      </c>
      <c r="I155" s="93">
        <f>Month!H157+I154</f>
        <v>0.51</v>
      </c>
      <c r="J155" s="93">
        <f>Month!I157+J154</f>
        <v>0.24000000000000002</v>
      </c>
      <c r="K155" s="100"/>
      <c r="L155" s="93">
        <f>AVERAGE(Month!J$151:J157)</f>
        <v>234.18571428571431</v>
      </c>
      <c r="M155" s="93">
        <f>AVERAGE(Month!K$151:K157)</f>
        <v>43.202857142857134</v>
      </c>
      <c r="N155" s="93">
        <f>AVERAGE(Month!L$151:L157)</f>
        <v>76.342857142857156</v>
      </c>
      <c r="O155" s="93">
        <f>AVERAGE(Month!M$151:M157)</f>
        <v>95.247142857142862</v>
      </c>
      <c r="P155" s="93">
        <f>AVERAGE(Month!N$151:N157)</f>
        <v>4.5371428571428565</v>
      </c>
      <c r="Q155" s="93">
        <f>AVERAGE(Month!O$151:O157)</f>
        <v>13.53</v>
      </c>
      <c r="R155" s="93">
        <f>AVERAGE(Month!P$151:P157)</f>
        <v>0.91428571428571437</v>
      </c>
      <c r="S155" s="93">
        <f>AVERAGE(Month!Q$151:Q157)</f>
        <v>0.41142857142857142</v>
      </c>
    </row>
    <row r="156" spans="1:20" x14ac:dyDescent="0.25">
      <c r="A156" s="102">
        <v>2007</v>
      </c>
      <c r="B156" s="77" t="s">
        <v>94</v>
      </c>
      <c r="C156" s="93">
        <f t="shared" si="10"/>
        <v>148.43</v>
      </c>
      <c r="D156" s="93">
        <f>Month!C158+D155</f>
        <v>25.549999999999997</v>
      </c>
      <c r="E156" s="93">
        <f>Month!D158+E155</f>
        <v>51.28</v>
      </c>
      <c r="F156" s="93">
        <f>Month!E158+F155</f>
        <v>58.29</v>
      </c>
      <c r="G156" s="93">
        <f>Month!F158+G155</f>
        <v>2.9999999999999996</v>
      </c>
      <c r="H156" s="93">
        <f>Month!G158+H155</f>
        <v>9.41</v>
      </c>
      <c r="I156" s="93">
        <f>Month!H158+I155</f>
        <v>0.57000000000000006</v>
      </c>
      <c r="J156" s="93">
        <f>Month!I158+J155</f>
        <v>0.33</v>
      </c>
      <c r="K156" s="100"/>
      <c r="L156" s="93">
        <f>AVERAGE(Month!J$151:J158)</f>
        <v>234.91750000000002</v>
      </c>
      <c r="M156" s="93">
        <f>AVERAGE(Month!K$151:K158)</f>
        <v>43.461249999999993</v>
      </c>
      <c r="N156" s="93">
        <f>AVERAGE(Month!L$151:L158)</f>
        <v>76.918750000000017</v>
      </c>
      <c r="O156" s="93">
        <f>AVERAGE(Month!M$151:M158)</f>
        <v>94.902500000000003</v>
      </c>
      <c r="P156" s="93">
        <f>AVERAGE(Month!N$151:N158)</f>
        <v>4.5162499999999994</v>
      </c>
      <c r="Q156" s="93">
        <f>AVERAGE(Month!O$151:O158)</f>
        <v>13.6975</v>
      </c>
      <c r="R156" s="93">
        <f>AVERAGE(Month!P$151:P158)</f>
        <v>0.92375000000000007</v>
      </c>
      <c r="S156" s="93">
        <f>AVERAGE(Month!Q$151:Q158)</f>
        <v>0.4975</v>
      </c>
    </row>
    <row r="157" spans="1:20" x14ac:dyDescent="0.25">
      <c r="A157" s="102">
        <v>2007</v>
      </c>
      <c r="B157" s="77" t="s">
        <v>95</v>
      </c>
      <c r="C157" s="93">
        <f t="shared" si="10"/>
        <v>164.9</v>
      </c>
      <c r="D157" s="93">
        <f>Month!C159+D156</f>
        <v>28.479999999999997</v>
      </c>
      <c r="E157" s="93">
        <f>Month!D159+E156</f>
        <v>57.63</v>
      </c>
      <c r="F157" s="93">
        <f>Month!E159+F156</f>
        <v>63.72</v>
      </c>
      <c r="G157" s="93">
        <f>Month!F159+G156</f>
        <v>3.3599999999999994</v>
      </c>
      <c r="H157" s="93">
        <f>Month!G159+H156</f>
        <v>10.68</v>
      </c>
      <c r="I157" s="93">
        <f>Month!H159+I156</f>
        <v>0.63000000000000012</v>
      </c>
      <c r="J157" s="93">
        <f>Month!I159+J156</f>
        <v>0.4</v>
      </c>
      <c r="K157" s="100"/>
      <c r="L157" s="93">
        <f>AVERAGE(Month!J$151:J159)</f>
        <v>234.36444444444447</v>
      </c>
      <c r="M157" s="93">
        <f>AVERAGE(Month!K$151:K159)</f>
        <v>43.171111111111109</v>
      </c>
      <c r="N157" s="93">
        <f>AVERAGE(Month!L$151:L159)</f>
        <v>76.842222222222233</v>
      </c>
      <c r="O157" s="93">
        <f>AVERAGE(Month!M$151:M159)</f>
        <v>94.416666666666671</v>
      </c>
      <c r="P157" s="93">
        <f>AVERAGE(Month!N$151:N159)</f>
        <v>4.4999999999999991</v>
      </c>
      <c r="Q157" s="93">
        <f>AVERAGE(Month!O$151:O159)</f>
        <v>13.978888888888889</v>
      </c>
      <c r="R157" s="93">
        <f>AVERAGE(Month!P$151:P159)</f>
        <v>0.91888888888888909</v>
      </c>
      <c r="S157" s="93">
        <f>AVERAGE(Month!Q$151:Q159)</f>
        <v>0.53666666666666663</v>
      </c>
    </row>
    <row r="158" spans="1:20" x14ac:dyDescent="0.25">
      <c r="A158" s="102">
        <v>2007</v>
      </c>
      <c r="B158" s="77" t="s">
        <v>96</v>
      </c>
      <c r="C158" s="93">
        <f t="shared" si="10"/>
        <v>183.71999999999997</v>
      </c>
      <c r="D158" s="93">
        <f>Month!C160+D157</f>
        <v>32.119999999999997</v>
      </c>
      <c r="E158" s="93">
        <f>Month!D160+E157</f>
        <v>63.910000000000004</v>
      </c>
      <c r="F158" s="93">
        <f>Month!E160+F157</f>
        <v>70.989999999999995</v>
      </c>
      <c r="G158" s="93">
        <f>Month!F160+G157</f>
        <v>3.7899999999999996</v>
      </c>
      <c r="H158" s="93">
        <f>Month!G160+H157</f>
        <v>11.78</v>
      </c>
      <c r="I158" s="93">
        <f>Month!H160+I157</f>
        <v>0.70000000000000018</v>
      </c>
      <c r="J158" s="93">
        <f>Month!I160+J157</f>
        <v>0.43000000000000005</v>
      </c>
      <c r="K158" s="100"/>
      <c r="L158" s="93">
        <f>AVERAGE(Month!J$151:J160)</f>
        <v>234.227</v>
      </c>
      <c r="M158" s="93">
        <f>AVERAGE(Month!K$151:K160)</f>
        <v>43.155999999999992</v>
      </c>
      <c r="N158" s="93">
        <f>AVERAGE(Month!L$151:L160)</f>
        <v>76.690000000000012</v>
      </c>
      <c r="O158" s="93">
        <f>AVERAGE(Month!M$151:M160)</f>
        <v>94.305999999999997</v>
      </c>
      <c r="P158" s="93">
        <f>AVERAGE(Month!N$151:N160)</f>
        <v>4.5619999999999994</v>
      </c>
      <c r="Q158" s="93">
        <f>AVERAGE(Month!O$151:O160)</f>
        <v>14.092000000000002</v>
      </c>
      <c r="R158" s="93">
        <f>AVERAGE(Month!P$151:P160)</f>
        <v>0.90300000000000014</v>
      </c>
      <c r="S158" s="93">
        <f>AVERAGE(Month!Q$151:Q160)</f>
        <v>0.51800000000000002</v>
      </c>
    </row>
    <row r="159" spans="1:20" x14ac:dyDescent="0.25">
      <c r="A159" s="102">
        <v>2007</v>
      </c>
      <c r="B159" s="77" t="s">
        <v>97</v>
      </c>
      <c r="C159" s="93">
        <f t="shared" si="10"/>
        <v>204.47</v>
      </c>
      <c r="D159" s="93">
        <f>Month!C161+D158</f>
        <v>36.29</v>
      </c>
      <c r="E159" s="93">
        <f>Month!D161+E158</f>
        <v>69.95</v>
      </c>
      <c r="F159" s="93">
        <f>Month!E161+F158</f>
        <v>79.88</v>
      </c>
      <c r="G159" s="93">
        <f>Month!F161+G158</f>
        <v>4.22</v>
      </c>
      <c r="H159" s="93">
        <f>Month!G161+H158</f>
        <v>12.889999999999999</v>
      </c>
      <c r="I159" s="93">
        <f>Month!H161+I158</f>
        <v>0.78000000000000014</v>
      </c>
      <c r="J159" s="93">
        <f>Month!I161+J158</f>
        <v>0.46000000000000008</v>
      </c>
      <c r="K159" s="100"/>
      <c r="L159" s="93">
        <f>AVERAGE(Month!J$151:J161)</f>
        <v>233.67181818181817</v>
      </c>
      <c r="M159" s="93">
        <f>AVERAGE(Month!K$151:K161)</f>
        <v>43.11454545454545</v>
      </c>
      <c r="N159" s="93">
        <f>AVERAGE(Month!L$151:L161)</f>
        <v>76.303636363636372</v>
      </c>
      <c r="O159" s="93">
        <f>AVERAGE(Month!M$151:M161)</f>
        <v>94.11818181818181</v>
      </c>
      <c r="P159" s="93">
        <f>AVERAGE(Month!N$151:N161)</f>
        <v>4.6127272727272715</v>
      </c>
      <c r="Q159" s="93">
        <f>AVERAGE(Month!O$151:O161)</f>
        <v>14.126363636363637</v>
      </c>
      <c r="R159" s="93">
        <f>AVERAGE(Month!P$151:P161)</f>
        <v>0.8927272727272727</v>
      </c>
      <c r="S159" s="93">
        <f>AVERAGE(Month!Q$151:Q161)</f>
        <v>0.50363636363636366</v>
      </c>
    </row>
    <row r="160" spans="1:20" x14ac:dyDescent="0.25">
      <c r="A160" s="103">
        <v>2007</v>
      </c>
      <c r="B160" s="96" t="s">
        <v>98</v>
      </c>
      <c r="C160" s="97">
        <f t="shared" si="10"/>
        <v>227.45999999999998</v>
      </c>
      <c r="D160" s="97">
        <f>Month!C162+D159</f>
        <v>40.950000000000003</v>
      </c>
      <c r="E160" s="97">
        <f>Month!D162+E159</f>
        <v>76.31</v>
      </c>
      <c r="F160" s="97">
        <f>Month!E162+F159</f>
        <v>90.199999999999989</v>
      </c>
      <c r="G160" s="97">
        <f>Month!F162+G159</f>
        <v>4.6499999999999995</v>
      </c>
      <c r="H160" s="97">
        <f>Month!G162+H159</f>
        <v>14.03</v>
      </c>
      <c r="I160" s="97">
        <f>Month!H162+I159</f>
        <v>0.87000000000000011</v>
      </c>
      <c r="J160" s="97">
        <f>Month!I162+J159</f>
        <v>0.45000000000000007</v>
      </c>
      <c r="K160" s="101"/>
      <c r="L160" s="97">
        <f>AVERAGE(Month!J$151:J162)</f>
        <v>233.39250000000001</v>
      </c>
      <c r="M160" s="97">
        <f>AVERAGE(Month!K$151:K162)</f>
        <v>43.080833333333324</v>
      </c>
      <c r="N160" s="97">
        <f>AVERAGE(Month!L$151:L162)</f>
        <v>76.309166666666684</v>
      </c>
      <c r="O160" s="97">
        <f>AVERAGE(Month!M$151:M162)</f>
        <v>93.967499999999987</v>
      </c>
      <c r="P160" s="97">
        <f>AVERAGE(Month!N$151:N162)</f>
        <v>4.6549999999999985</v>
      </c>
      <c r="Q160" s="97">
        <f>AVERAGE(Month!O$151:O162)</f>
        <v>14.037500000000001</v>
      </c>
      <c r="R160" s="97">
        <f>AVERAGE(Month!P$151:P162)</f>
        <v>0.89333333333333342</v>
      </c>
      <c r="S160" s="97">
        <f>AVERAGE(Month!Q$151:Q162)</f>
        <v>0.44916666666666666</v>
      </c>
    </row>
    <row r="161" spans="1:19" x14ac:dyDescent="0.25">
      <c r="A161" s="102">
        <v>2008</v>
      </c>
      <c r="B161" s="77" t="s">
        <v>87</v>
      </c>
      <c r="C161" s="93">
        <f t="shared" si="10"/>
        <v>22.599999999999994</v>
      </c>
      <c r="D161" s="93">
        <f>Month!C163</f>
        <v>3.81</v>
      </c>
      <c r="E161" s="93">
        <f>Month!D163</f>
        <v>6.3</v>
      </c>
      <c r="F161" s="93">
        <f>Month!E163</f>
        <v>10.64</v>
      </c>
      <c r="G161" s="93">
        <f>Month!F163</f>
        <v>0.49</v>
      </c>
      <c r="H161" s="93">
        <f>Month!G163</f>
        <v>1.1499999999999999</v>
      </c>
      <c r="I161" s="93">
        <f>Month!H163</f>
        <v>0.13</v>
      </c>
      <c r="J161" s="93">
        <f>Month!I163</f>
        <v>0.08</v>
      </c>
      <c r="L161" s="93">
        <f>AVERAGE(Month!J$163:J163)</f>
        <v>231.79999999999998</v>
      </c>
      <c r="M161" s="93">
        <f>AVERAGE(Month!K$163:K163)</f>
        <v>38.979999999999997</v>
      </c>
      <c r="N161" s="93">
        <f>AVERAGE(Month!L$163:L163)</f>
        <v>75.59</v>
      </c>
      <c r="O161" s="93">
        <f>AVERAGE(Month!M$163:M163)</f>
        <v>96.75</v>
      </c>
      <c r="P161" s="93">
        <f>AVERAGE(Month!N$163:N163)</f>
        <v>5.93</v>
      </c>
      <c r="Q161" s="93">
        <f>AVERAGE(Month!O$163:O163)</f>
        <v>12.42</v>
      </c>
      <c r="R161" s="93">
        <f>AVERAGE(Month!P$163:P163)</f>
        <v>1.17</v>
      </c>
      <c r="S161" s="93">
        <f>AVERAGE(Month!Q$163:Q163)</f>
        <v>0.96</v>
      </c>
    </row>
    <row r="162" spans="1:19" x14ac:dyDescent="0.25">
      <c r="A162" s="102">
        <v>2008</v>
      </c>
      <c r="B162" s="77" t="s">
        <v>88</v>
      </c>
      <c r="C162" s="93">
        <f t="shared" si="10"/>
        <v>43.97</v>
      </c>
      <c r="D162" s="93">
        <f>Month!C164+D161</f>
        <v>7.23</v>
      </c>
      <c r="E162" s="93">
        <f>Month!D164+E161</f>
        <v>12.42</v>
      </c>
      <c r="F162" s="93">
        <f>Month!E164+F161</f>
        <v>20.68</v>
      </c>
      <c r="G162" s="93">
        <f>Month!F164+G161</f>
        <v>0.98</v>
      </c>
      <c r="H162" s="93">
        <f>Month!G164+H161</f>
        <v>2.27</v>
      </c>
      <c r="I162" s="93">
        <f>Month!H164+I161</f>
        <v>0.24</v>
      </c>
      <c r="J162" s="93">
        <f>Month!I164+J161</f>
        <v>0.15000000000000002</v>
      </c>
      <c r="L162" s="93">
        <f>AVERAGE(Month!J$163:J164)</f>
        <v>230.31</v>
      </c>
      <c r="M162" s="93">
        <f>AVERAGE(Month!K$163:K164)</f>
        <v>38.06</v>
      </c>
      <c r="N162" s="93">
        <f>AVERAGE(Month!L$163:L164)</f>
        <v>74.53</v>
      </c>
      <c r="O162" s="93">
        <f>AVERAGE(Month!M$163:M164)</f>
        <v>96.990000000000009</v>
      </c>
      <c r="P162" s="93">
        <f>AVERAGE(Month!N$163:N164)</f>
        <v>5.93</v>
      </c>
      <c r="Q162" s="93">
        <f>AVERAGE(Month!O$163:O164)</f>
        <v>12.73</v>
      </c>
      <c r="R162" s="93">
        <f>AVERAGE(Month!P$163:P164)</f>
        <v>1.1749999999999998</v>
      </c>
      <c r="S162" s="93">
        <f>AVERAGE(Month!Q$163:Q164)</f>
        <v>0.89500000000000002</v>
      </c>
    </row>
    <row r="163" spans="1:19" x14ac:dyDescent="0.25">
      <c r="A163" s="102">
        <v>2008</v>
      </c>
      <c r="B163" s="77" t="s">
        <v>89</v>
      </c>
      <c r="C163" s="93">
        <f t="shared" si="10"/>
        <v>65.859999999999985</v>
      </c>
      <c r="D163" s="93">
        <f>Month!C165+D162</f>
        <v>10.850000000000001</v>
      </c>
      <c r="E163" s="93">
        <f>Month!D165+E162</f>
        <v>18.82</v>
      </c>
      <c r="F163" s="93">
        <f>Month!E165+F162</f>
        <v>30.869999999999997</v>
      </c>
      <c r="G163" s="93">
        <f>Month!F165+G162</f>
        <v>1.47</v>
      </c>
      <c r="H163" s="93">
        <f>Month!G165+H162</f>
        <v>3.2800000000000002</v>
      </c>
      <c r="I163" s="93">
        <f>Month!H165+I162</f>
        <v>0.36</v>
      </c>
      <c r="J163" s="93">
        <f>Month!I165+J162</f>
        <v>0.21000000000000002</v>
      </c>
      <c r="L163" s="93">
        <f>AVERAGE(Month!J$163:J165)</f>
        <v>231.11</v>
      </c>
      <c r="M163" s="93">
        <f>AVERAGE(Month!K$163:K165)</f>
        <v>38.323333333333331</v>
      </c>
      <c r="N163" s="93">
        <f>AVERAGE(Month!L$163:L165)</f>
        <v>75.273333333333326</v>
      </c>
      <c r="O163" s="93">
        <f>AVERAGE(Month!M$163:M165)</f>
        <v>97.38333333333334</v>
      </c>
      <c r="P163" s="93">
        <f>AVERAGE(Month!N$163:N165)</f>
        <v>5.93</v>
      </c>
      <c r="Q163" s="93">
        <f>AVERAGE(Month!O$163:O165)</f>
        <v>12.183333333333332</v>
      </c>
      <c r="R163" s="93">
        <f>AVERAGE(Month!P$163:P165)</f>
        <v>1.1866666666666665</v>
      </c>
      <c r="S163" s="93">
        <f>AVERAGE(Month!Q$163:Q165)</f>
        <v>0.83000000000000007</v>
      </c>
    </row>
    <row r="164" spans="1:19" x14ac:dyDescent="0.25">
      <c r="A164" s="102">
        <v>2008</v>
      </c>
      <c r="B164" s="77" t="s">
        <v>90</v>
      </c>
      <c r="C164" s="93">
        <f t="shared" si="10"/>
        <v>86.030000000000015</v>
      </c>
      <c r="D164" s="93">
        <f>Month!C166+D163</f>
        <v>14.450000000000001</v>
      </c>
      <c r="E164" s="93">
        <f>Month!D166+E163</f>
        <v>25.64</v>
      </c>
      <c r="F164" s="93">
        <f>Month!E166+F163</f>
        <v>39.18</v>
      </c>
      <c r="G164" s="93">
        <f>Month!F166+G163</f>
        <v>1.95</v>
      </c>
      <c r="H164" s="93">
        <f>Month!G166+H163</f>
        <v>4.08</v>
      </c>
      <c r="I164" s="93">
        <f>Month!H166+I163</f>
        <v>0.44</v>
      </c>
      <c r="J164" s="93">
        <f>Month!I166+J163</f>
        <v>0.29000000000000004</v>
      </c>
      <c r="L164" s="93">
        <f>AVERAGE(Month!J$163:J166)</f>
        <v>233.68</v>
      </c>
      <c r="M164" s="93">
        <f>AVERAGE(Month!K$163:K166)</f>
        <v>40.445</v>
      </c>
      <c r="N164" s="93">
        <f>AVERAGE(Month!L$163:L166)</f>
        <v>76.924999999999997</v>
      </c>
      <c r="O164" s="93">
        <f>AVERAGE(Month!M$163:M166)</f>
        <v>96.887500000000017</v>
      </c>
      <c r="P164" s="93">
        <f>AVERAGE(Month!N$163:N166)</f>
        <v>5.8949999999999996</v>
      </c>
      <c r="Q164" s="93">
        <f>AVERAGE(Month!O$163:O166)</f>
        <v>11.5075</v>
      </c>
      <c r="R164" s="93">
        <f>AVERAGE(Month!P$163:P166)</f>
        <v>1.1675</v>
      </c>
      <c r="S164" s="93">
        <f>AVERAGE(Month!Q$163:Q166)</f>
        <v>0.85250000000000004</v>
      </c>
    </row>
    <row r="165" spans="1:19" x14ac:dyDescent="0.25">
      <c r="A165" s="102">
        <v>2008</v>
      </c>
      <c r="B165" s="77" t="s">
        <v>91</v>
      </c>
      <c r="C165" s="93">
        <f t="shared" si="10"/>
        <v>102.3</v>
      </c>
      <c r="D165" s="93">
        <f>Month!C167+D164</f>
        <v>17.02</v>
      </c>
      <c r="E165" s="93">
        <f>Month!D167+E164</f>
        <v>31.53</v>
      </c>
      <c r="F165" s="93">
        <f>Month!E167+F164</f>
        <v>45.35</v>
      </c>
      <c r="G165" s="93">
        <f>Month!F167+G164</f>
        <v>2.4299999999999997</v>
      </c>
      <c r="H165" s="93">
        <f>Month!G167+H164</f>
        <v>5.07</v>
      </c>
      <c r="I165" s="93">
        <f>Month!H167+I164</f>
        <v>0.49</v>
      </c>
      <c r="J165" s="93">
        <f>Month!I167+J164</f>
        <v>0.41000000000000003</v>
      </c>
      <c r="L165" s="93">
        <f>AVERAGE(Month!J$163:J167)</f>
        <v>231.68600000000001</v>
      </c>
      <c r="M165" s="93">
        <f>AVERAGE(Month!K$163:K167)</f>
        <v>40.142000000000003</v>
      </c>
      <c r="N165" s="93">
        <f>AVERAGE(Month!L$163:L167)</f>
        <v>75.683999999999997</v>
      </c>
      <c r="O165" s="93">
        <f>AVERAGE(Month!M$163:M167)</f>
        <v>96.314000000000007</v>
      </c>
      <c r="P165" s="93">
        <f>AVERAGE(Month!N$163:N167)</f>
        <v>5.8739999999999997</v>
      </c>
      <c r="Q165" s="93">
        <f>AVERAGE(Month!O$163:O167)</f>
        <v>11.6</v>
      </c>
      <c r="R165" s="93">
        <f>AVERAGE(Month!P$163:P167)</f>
        <v>1.1019999999999999</v>
      </c>
      <c r="S165" s="93">
        <f>AVERAGE(Month!Q$163:Q167)</f>
        <v>0.97</v>
      </c>
    </row>
    <row r="166" spans="1:19" x14ac:dyDescent="0.25">
      <c r="A166" s="102">
        <v>2008</v>
      </c>
      <c r="B166" s="77" t="s">
        <v>92</v>
      </c>
      <c r="C166" s="93">
        <f t="shared" si="10"/>
        <v>117.8</v>
      </c>
      <c r="D166" s="93">
        <f>Month!C168+D165</f>
        <v>19.64</v>
      </c>
      <c r="E166" s="93">
        <f>Month!D168+E165</f>
        <v>37.42</v>
      </c>
      <c r="F166" s="93">
        <f>Month!E168+F165</f>
        <v>50.72</v>
      </c>
      <c r="G166" s="93">
        <f>Month!F168+G165</f>
        <v>2.9099999999999997</v>
      </c>
      <c r="H166" s="93">
        <f>Month!G168+H165</f>
        <v>6.0500000000000007</v>
      </c>
      <c r="I166" s="93">
        <f>Month!H168+I165</f>
        <v>0.54</v>
      </c>
      <c r="J166" s="93">
        <f>Month!I168+J165</f>
        <v>0.52</v>
      </c>
      <c r="L166" s="93">
        <f>AVERAGE(Month!J$163:J168)</f>
        <v>230.36</v>
      </c>
      <c r="M166" s="93">
        <f>AVERAGE(Month!K$163:K168)</f>
        <v>40.104999999999997</v>
      </c>
      <c r="N166" s="93">
        <f>AVERAGE(Month!L$163:L168)</f>
        <v>74.84666666666665</v>
      </c>
      <c r="O166" s="93">
        <f>AVERAGE(Month!M$163:M168)</f>
        <v>95.820000000000007</v>
      </c>
      <c r="P166" s="93">
        <f>AVERAGE(Month!N$163:N168)</f>
        <v>5.8599999999999994</v>
      </c>
      <c r="Q166" s="93">
        <f>AVERAGE(Month!O$163:O168)</f>
        <v>11.618333333333334</v>
      </c>
      <c r="R166" s="93">
        <f>AVERAGE(Month!P$163:P168)</f>
        <v>1.0833333333333333</v>
      </c>
      <c r="S166" s="93">
        <f>AVERAGE(Month!Q$163:Q168)</f>
        <v>1.0266666666666666</v>
      </c>
    </row>
    <row r="167" spans="1:19" x14ac:dyDescent="0.25">
      <c r="A167" s="102">
        <v>2008</v>
      </c>
      <c r="B167" s="77" t="s">
        <v>93</v>
      </c>
      <c r="C167" s="93">
        <f t="shared" si="10"/>
        <v>133.07999999999998</v>
      </c>
      <c r="D167" s="93">
        <f>Month!C169+D166</f>
        <v>22.25</v>
      </c>
      <c r="E167" s="93">
        <f>Month!D169+E166</f>
        <v>43.300000000000004</v>
      </c>
      <c r="F167" s="93">
        <f>Month!E169+F166</f>
        <v>55.94</v>
      </c>
      <c r="G167" s="93">
        <f>Month!F169+G166</f>
        <v>3.4099999999999997</v>
      </c>
      <c r="H167" s="93">
        <f>Month!G169+H166</f>
        <v>6.9500000000000011</v>
      </c>
      <c r="I167" s="93">
        <f>Month!H169+I166</f>
        <v>0.59000000000000008</v>
      </c>
      <c r="J167" s="93">
        <f>Month!I169+J166</f>
        <v>0.64</v>
      </c>
      <c r="L167" s="93">
        <f>AVERAGE(Month!J$163:J169)</f>
        <v>229.38857142857142</v>
      </c>
      <c r="M167" s="93">
        <f>AVERAGE(Month!K$163:K169)</f>
        <v>40.075714285714284</v>
      </c>
      <c r="N167" s="93">
        <f>AVERAGE(Month!L$163:L169)</f>
        <v>74.228571428571414</v>
      </c>
      <c r="O167" s="93">
        <f>AVERAGE(Month!M$163:M169)</f>
        <v>95.57285714285716</v>
      </c>
      <c r="P167" s="93">
        <f>AVERAGE(Month!N$163:N169)</f>
        <v>5.8871428571428561</v>
      </c>
      <c r="Q167" s="93">
        <f>AVERAGE(Month!O$163:O169)</f>
        <v>11.477142857142857</v>
      </c>
      <c r="R167" s="93">
        <f>AVERAGE(Month!P$163:P169)</f>
        <v>1.0685714285714287</v>
      </c>
      <c r="S167" s="93">
        <f>AVERAGE(Month!Q$163:Q169)</f>
        <v>1.0785714285714285</v>
      </c>
    </row>
    <row r="168" spans="1:19" x14ac:dyDescent="0.25">
      <c r="A168" s="102">
        <v>2008</v>
      </c>
      <c r="B168" s="77" t="s">
        <v>94</v>
      </c>
      <c r="C168" s="93">
        <f t="shared" si="10"/>
        <v>148.32999999999998</v>
      </c>
      <c r="D168" s="93">
        <f>Month!C170+D167</f>
        <v>24.36</v>
      </c>
      <c r="E168" s="93">
        <f>Month!D170+E167</f>
        <v>49.56</v>
      </c>
      <c r="F168" s="93">
        <f>Month!E170+F167</f>
        <v>61.18</v>
      </c>
      <c r="G168" s="93">
        <f>Month!F170+G167</f>
        <v>3.9099999999999997</v>
      </c>
      <c r="H168" s="93">
        <f>Month!G170+H167</f>
        <v>7.9200000000000008</v>
      </c>
      <c r="I168" s="93">
        <f>Month!H170+I167</f>
        <v>0.65000000000000013</v>
      </c>
      <c r="J168" s="93">
        <f>Month!I170+J167</f>
        <v>0.75</v>
      </c>
      <c r="L168" s="93">
        <f>AVERAGE(Month!J$163:J170)</f>
        <v>228.8725</v>
      </c>
      <c r="M168" s="93">
        <f>AVERAGE(Month!K$163:K170)</f>
        <v>39.379999999999995</v>
      </c>
      <c r="N168" s="93">
        <f>AVERAGE(Month!L$163:L170)</f>
        <v>74.342499999999987</v>
      </c>
      <c r="O168" s="93">
        <f>AVERAGE(Month!M$163:M170)</f>
        <v>95.560000000000016</v>
      </c>
      <c r="P168" s="93">
        <f>AVERAGE(Month!N$163:N170)</f>
        <v>5.9074999999999989</v>
      </c>
      <c r="Q168" s="93">
        <f>AVERAGE(Month!O$163:O170)</f>
        <v>11.525</v>
      </c>
      <c r="R168" s="93">
        <f>AVERAGE(Month!P$163:P170)</f>
        <v>1.05125</v>
      </c>
      <c r="S168" s="93">
        <f>AVERAGE(Month!Q$163:Q170)</f>
        <v>1.10625</v>
      </c>
    </row>
    <row r="169" spans="1:19" x14ac:dyDescent="0.25">
      <c r="A169" s="102">
        <v>2008</v>
      </c>
      <c r="B169" s="77" t="s">
        <v>95</v>
      </c>
      <c r="C169" s="93">
        <f t="shared" si="10"/>
        <v>164.90999999999997</v>
      </c>
      <c r="D169" s="93">
        <f>Month!C171+D168</f>
        <v>27.18</v>
      </c>
      <c r="E169" s="93">
        <f>Month!D171+E168</f>
        <v>56.17</v>
      </c>
      <c r="F169" s="93">
        <f>Month!E171+F168</f>
        <v>66.8</v>
      </c>
      <c r="G169" s="93">
        <f>Month!F171+G168</f>
        <v>4.41</v>
      </c>
      <c r="H169" s="93">
        <f>Month!G171+H168</f>
        <v>8.7900000000000009</v>
      </c>
      <c r="I169" s="93">
        <f>Month!H171+I168</f>
        <v>0.71000000000000019</v>
      </c>
      <c r="J169" s="93">
        <f>Month!I171+J168</f>
        <v>0.85</v>
      </c>
      <c r="L169" s="93">
        <f>AVERAGE(Month!J$163:J171)</f>
        <v>229.0588888888889</v>
      </c>
      <c r="M169" s="93">
        <f>AVERAGE(Month!K$163:K171)</f>
        <v>39.524444444444441</v>
      </c>
      <c r="N169" s="93">
        <f>AVERAGE(Month!L$163:L171)</f>
        <v>74.896666666666661</v>
      </c>
      <c r="O169" s="93">
        <f>AVERAGE(Month!M$163:M171)</f>
        <v>95.082222222222242</v>
      </c>
      <c r="P169" s="93">
        <f>AVERAGE(Month!N$163:N171)</f>
        <v>5.923333333333332</v>
      </c>
      <c r="Q169" s="93">
        <f>AVERAGE(Month!O$163:O171)</f>
        <v>11.496666666666666</v>
      </c>
      <c r="R169" s="93">
        <f>AVERAGE(Month!P$163:P171)</f>
        <v>1.0255555555555556</v>
      </c>
      <c r="S169" s="93">
        <f>AVERAGE(Month!Q$163:Q171)</f>
        <v>1.1100000000000001</v>
      </c>
    </row>
    <row r="170" spans="1:19" x14ac:dyDescent="0.25">
      <c r="A170" s="102">
        <v>2008</v>
      </c>
      <c r="B170" s="77" t="s">
        <v>96</v>
      </c>
      <c r="C170" s="93">
        <f t="shared" si="10"/>
        <v>183.68000000000004</v>
      </c>
      <c r="D170" s="93">
        <f>Month!C172+D169</f>
        <v>30.48</v>
      </c>
      <c r="E170" s="93">
        <f>Month!D172+E169</f>
        <v>62.42</v>
      </c>
      <c r="F170" s="93">
        <f>Month!E172+F169</f>
        <v>74.34</v>
      </c>
      <c r="G170" s="93">
        <f>Month!F172+G169</f>
        <v>4.96</v>
      </c>
      <c r="H170" s="93">
        <f>Month!G172+H169</f>
        <v>9.75</v>
      </c>
      <c r="I170" s="93">
        <f>Month!H172+I169</f>
        <v>0.83000000000000018</v>
      </c>
      <c r="J170" s="93">
        <f>Month!I172+J169</f>
        <v>0.9</v>
      </c>
      <c r="L170" s="93">
        <f>AVERAGE(Month!J$163:J172)</f>
        <v>228.917</v>
      </c>
      <c r="M170" s="93">
        <f>AVERAGE(Month!K$163:K172)</f>
        <v>39.404999999999994</v>
      </c>
      <c r="N170" s="93">
        <f>AVERAGE(Month!L$163:L172)</f>
        <v>74.906999999999996</v>
      </c>
      <c r="O170" s="93">
        <f>AVERAGE(Month!M$163:M172)</f>
        <v>94.839000000000013</v>
      </c>
      <c r="P170" s="93">
        <f>AVERAGE(Month!N$163:N172)</f>
        <v>5.9969999999999981</v>
      </c>
      <c r="Q170" s="93">
        <f>AVERAGE(Month!O$163:O172)</f>
        <v>11.665000000000001</v>
      </c>
      <c r="R170" s="93">
        <f>AVERAGE(Month!P$163:P172)</f>
        <v>1.0450000000000002</v>
      </c>
      <c r="S170" s="93">
        <f>AVERAGE(Month!Q$163:Q172)</f>
        <v>1.0589999999999999</v>
      </c>
    </row>
    <row r="171" spans="1:19" x14ac:dyDescent="0.25">
      <c r="A171" s="102">
        <v>2008</v>
      </c>
      <c r="B171" s="77" t="s">
        <v>97</v>
      </c>
      <c r="C171" s="93">
        <f t="shared" si="10"/>
        <v>203.38</v>
      </c>
      <c r="D171" s="93">
        <f>Month!C173+D170</f>
        <v>34.090000000000003</v>
      </c>
      <c r="E171" s="93">
        <f>Month!D173+E170</f>
        <v>68.14</v>
      </c>
      <c r="F171" s="93">
        <f>Month!E173+F170</f>
        <v>83.04</v>
      </c>
      <c r="G171" s="93">
        <f>Month!F173+G170</f>
        <v>5.51</v>
      </c>
      <c r="H171" s="93">
        <f>Month!G173+H170</f>
        <v>10.71</v>
      </c>
      <c r="I171" s="93">
        <f>Month!H173+I170</f>
        <v>0.94000000000000017</v>
      </c>
      <c r="J171" s="93">
        <f>Month!I173+J170</f>
        <v>0.95000000000000007</v>
      </c>
      <c r="L171" s="93">
        <f>AVERAGE(Month!J$163:J173)</f>
        <v>227.64545454545453</v>
      </c>
      <c r="M171" s="93">
        <f>AVERAGE(Month!K$163:K173)</f>
        <v>39.18</v>
      </c>
      <c r="N171" s="93">
        <f>AVERAGE(Month!L$163:L173)</f>
        <v>74.335454545454539</v>
      </c>
      <c r="O171" s="93">
        <f>AVERAGE(Month!M$163:M173)</f>
        <v>94.267272727272726</v>
      </c>
      <c r="P171" s="93">
        <f>AVERAGE(Month!N$163:N173)</f>
        <v>6.0572727272727258</v>
      </c>
      <c r="Q171" s="93">
        <f>AVERAGE(Month!O$163:O173)</f>
        <v>11.742727272727274</v>
      </c>
      <c r="R171" s="93">
        <f>AVERAGE(Month!P$163:P173)</f>
        <v>1.0481818181818183</v>
      </c>
      <c r="S171" s="93">
        <f>AVERAGE(Month!Q$163:Q173)</f>
        <v>1.0145454545454546</v>
      </c>
    </row>
    <row r="172" spans="1:19" x14ac:dyDescent="0.25">
      <c r="A172" s="103">
        <v>2008</v>
      </c>
      <c r="B172" s="96" t="s">
        <v>98</v>
      </c>
      <c r="C172" s="97">
        <f t="shared" si="10"/>
        <v>225.63</v>
      </c>
      <c r="D172" s="97">
        <f>Month!C174+D171</f>
        <v>38.160000000000004</v>
      </c>
      <c r="E172" s="97">
        <f>Month!D174+E171</f>
        <v>74.38</v>
      </c>
      <c r="F172" s="97">
        <f>Month!E174+F171</f>
        <v>93.100000000000009</v>
      </c>
      <c r="G172" s="97">
        <f>Month!F174+G171</f>
        <v>6.06</v>
      </c>
      <c r="H172" s="97">
        <f>Month!G174+H171</f>
        <v>11.91</v>
      </c>
      <c r="I172" s="97">
        <f>Month!H174+I171</f>
        <v>1.0500000000000003</v>
      </c>
      <c r="J172" s="97">
        <f>Month!I174+J171</f>
        <v>0.97000000000000008</v>
      </c>
      <c r="K172" s="96"/>
      <c r="L172" s="97">
        <f>AVERAGE(Month!J$163:J174)</f>
        <v>226.96166666666667</v>
      </c>
      <c r="M172" s="97">
        <f>AVERAGE(Month!K$163:K174)</f>
        <v>38.928333333333335</v>
      </c>
      <c r="N172" s="97">
        <f>AVERAGE(Month!L$163:L174)</f>
        <v>74.375833333333333</v>
      </c>
      <c r="O172" s="97">
        <f>AVERAGE(Month!M$163:M174)</f>
        <v>93.644999999999996</v>
      </c>
      <c r="P172" s="97">
        <f>AVERAGE(Month!N$163:N174)</f>
        <v>6.1074999999999982</v>
      </c>
      <c r="Q172" s="97">
        <f>AVERAGE(Month!O$163:O174)</f>
        <v>11.910000000000002</v>
      </c>
      <c r="R172" s="97">
        <f>AVERAGE(Month!P$163:P174)</f>
        <v>1.0483333333333336</v>
      </c>
      <c r="S172" s="97">
        <f>AVERAGE(Month!Q$163:Q174)</f>
        <v>0.94666666666666666</v>
      </c>
    </row>
    <row r="173" spans="1:19" x14ac:dyDescent="0.25">
      <c r="A173" s="102">
        <v>2009</v>
      </c>
      <c r="B173" s="77" t="s">
        <v>87</v>
      </c>
      <c r="C173" s="93">
        <f t="shared" si="10"/>
        <v>22.630000000000003</v>
      </c>
      <c r="D173" s="93">
        <f>Month!C175</f>
        <v>4.4000000000000004</v>
      </c>
      <c r="E173" s="93">
        <f>Month!D175</f>
        <v>5.88</v>
      </c>
      <c r="F173" s="93">
        <f>Month!E175</f>
        <v>10.61</v>
      </c>
      <c r="G173" s="93">
        <f>Month!F175</f>
        <v>0.62</v>
      </c>
      <c r="H173" s="93">
        <f>Month!G175</f>
        <v>0.98</v>
      </c>
      <c r="I173" s="93">
        <f>Month!H175</f>
        <v>0.13</v>
      </c>
      <c r="J173" s="93">
        <f>Month!I175</f>
        <v>0.01</v>
      </c>
      <c r="L173" s="93">
        <f>AVERAGE(Month!J$175:J175)</f>
        <v>215.37000000000003</v>
      </c>
      <c r="M173" s="93">
        <f>AVERAGE(Month!K$175)</f>
        <v>38.450000000000003</v>
      </c>
      <c r="N173" s="93">
        <f>AVERAGE(Month!L$175)</f>
        <v>70.510000000000005</v>
      </c>
      <c r="O173" s="93">
        <f>AVERAGE(Month!M$175)</f>
        <v>87.19</v>
      </c>
      <c r="P173" s="93">
        <f>AVERAGE(Month!N$175)</f>
        <v>7.43</v>
      </c>
      <c r="Q173" s="93">
        <f>AVERAGE(Month!O$175)</f>
        <v>10.52</v>
      </c>
      <c r="R173" s="93">
        <f>AVERAGE(Month!P$175)</f>
        <v>1.19</v>
      </c>
      <c r="S173" s="93">
        <f>AVERAGE(Month!Q$175)</f>
        <v>0.08</v>
      </c>
    </row>
    <row r="174" spans="1:19" x14ac:dyDescent="0.25">
      <c r="A174" s="102">
        <v>2009</v>
      </c>
      <c r="B174" s="77" t="s">
        <v>88</v>
      </c>
      <c r="C174" s="93">
        <f t="shared" si="10"/>
        <v>43.25</v>
      </c>
      <c r="D174" s="93">
        <f>Month!C176+D173</f>
        <v>8.06</v>
      </c>
      <c r="E174" s="93">
        <f>Month!D176+E173</f>
        <v>11.8</v>
      </c>
      <c r="F174" s="93">
        <f>Month!E176+F173</f>
        <v>19.64</v>
      </c>
      <c r="G174" s="93">
        <f>Month!F176+G173</f>
        <v>1.24</v>
      </c>
      <c r="H174" s="93">
        <f>Month!G176+H173</f>
        <v>2.25</v>
      </c>
      <c r="I174" s="93">
        <f>Month!H176+I173</f>
        <v>0.23</v>
      </c>
      <c r="J174" s="93">
        <f>Month!I176+J173</f>
        <v>0.03</v>
      </c>
      <c r="L174" s="93">
        <f>AVERAGE(Month!J$175:J176)</f>
        <v>214.99</v>
      </c>
      <c r="M174" s="93">
        <f>AVERAGE(Month!K$175:K176)</f>
        <v>37.775000000000006</v>
      </c>
      <c r="N174" s="93">
        <f>AVERAGE(Month!L$175:L176)</f>
        <v>70.789999999999992</v>
      </c>
      <c r="O174" s="93">
        <f>AVERAGE(Month!M$175:M176)</f>
        <v>85.074999999999989</v>
      </c>
      <c r="P174" s="93">
        <f>AVERAGE(Month!N$175:N176)</f>
        <v>7.43</v>
      </c>
      <c r="Q174" s="93">
        <f>AVERAGE(Month!O$175:O176)</f>
        <v>12.654999999999999</v>
      </c>
      <c r="R174" s="93">
        <f>AVERAGE(Month!P$175:P176)</f>
        <v>1.125</v>
      </c>
      <c r="S174" s="93">
        <f>AVERAGE(Month!Q$175:Q176)</f>
        <v>0.14000000000000001</v>
      </c>
    </row>
    <row r="175" spans="1:19" x14ac:dyDescent="0.25">
      <c r="A175" s="102">
        <v>2009</v>
      </c>
      <c r="B175" s="77" t="s">
        <v>89</v>
      </c>
      <c r="C175" s="93">
        <f t="shared" si="10"/>
        <v>63.080000000000005</v>
      </c>
      <c r="D175" s="93">
        <f>Month!C177+D174</f>
        <v>11.13</v>
      </c>
      <c r="E175" s="93">
        <f>Month!D177+E174</f>
        <v>17.880000000000003</v>
      </c>
      <c r="F175" s="93">
        <f>Month!E177+F174</f>
        <v>28.05</v>
      </c>
      <c r="G175" s="93">
        <f>Month!F177+G174</f>
        <v>1.8599999999999999</v>
      </c>
      <c r="H175" s="93">
        <f>Month!G177+H174</f>
        <v>3.74</v>
      </c>
      <c r="I175" s="93">
        <f>Month!H177+I174</f>
        <v>0.36</v>
      </c>
      <c r="J175" s="93">
        <f>Month!I177+J174</f>
        <v>0.06</v>
      </c>
      <c r="L175" s="93">
        <f>AVERAGE(Month!J$175:J177)</f>
        <v>215.68333333333331</v>
      </c>
      <c r="M175" s="93">
        <f>AVERAGE(Month!K$175:K177)</f>
        <v>36.403333333333336</v>
      </c>
      <c r="N175" s="93">
        <f>AVERAGE(Month!L$175:L177)</f>
        <v>71.506666666666661</v>
      </c>
      <c r="O175" s="93">
        <f>AVERAGE(Month!M$175:M177)</f>
        <v>85.106666666666669</v>
      </c>
      <c r="P175" s="93">
        <f>AVERAGE(Month!N$175:N177)</f>
        <v>7.43</v>
      </c>
      <c r="Q175" s="93">
        <f>AVERAGE(Month!O$175:O177)</f>
        <v>13.863333333333335</v>
      </c>
      <c r="R175" s="93">
        <f>AVERAGE(Month!P$175:P177)</f>
        <v>1.18</v>
      </c>
      <c r="S175" s="93">
        <f>AVERAGE(Month!Q$175:Q177)</f>
        <v>0.19333333333333336</v>
      </c>
    </row>
    <row r="176" spans="1:19" x14ac:dyDescent="0.25">
      <c r="A176" s="102">
        <v>2009</v>
      </c>
      <c r="B176" s="77" t="s">
        <v>90</v>
      </c>
      <c r="C176" s="93">
        <f t="shared" si="10"/>
        <v>80.06</v>
      </c>
      <c r="D176" s="93">
        <f>Month!C178+D175</f>
        <v>13.350000000000001</v>
      </c>
      <c r="E176" s="93">
        <f>Month!D178+E175</f>
        <v>24.17</v>
      </c>
      <c r="F176" s="93">
        <f>Month!E178+F175</f>
        <v>34.44</v>
      </c>
      <c r="G176" s="93">
        <f>Month!F178+G175</f>
        <v>2.36</v>
      </c>
      <c r="H176" s="93">
        <f>Month!G178+H175</f>
        <v>5.16</v>
      </c>
      <c r="I176" s="93">
        <f>Month!H178+I175</f>
        <v>0.44999999999999996</v>
      </c>
      <c r="J176" s="93">
        <f>Month!I178+J175</f>
        <v>0.13</v>
      </c>
      <c r="L176" s="93">
        <f>AVERAGE(Month!J$175:J178)</f>
        <v>215.45749999999998</v>
      </c>
      <c r="M176" s="93">
        <f>AVERAGE(Month!K$175:K178)</f>
        <v>35.417500000000004</v>
      </c>
      <c r="N176" s="93">
        <f>AVERAGE(Month!L$175:L178)</f>
        <v>72.492499999999993</v>
      </c>
      <c r="O176" s="93">
        <f>AVERAGE(Month!M$175:M178)</f>
        <v>84.4</v>
      </c>
      <c r="P176" s="93">
        <f>AVERAGE(Month!N$175:N178)</f>
        <v>7.0824999999999996</v>
      </c>
      <c r="Q176" s="93">
        <f>AVERAGE(Month!O$175:O178)</f>
        <v>14.525000000000002</v>
      </c>
      <c r="R176" s="93">
        <f>AVERAGE(Month!P$175:P178)</f>
        <v>1.175</v>
      </c>
      <c r="S176" s="93">
        <f>AVERAGE(Month!Q$175:Q178)</f>
        <v>0.36499999999999999</v>
      </c>
    </row>
    <row r="177" spans="1:19" x14ac:dyDescent="0.25">
      <c r="A177" s="102">
        <v>2009</v>
      </c>
      <c r="B177" s="77" t="s">
        <v>91</v>
      </c>
      <c r="C177" s="93">
        <f t="shared" si="10"/>
        <v>95.679999999999993</v>
      </c>
      <c r="D177" s="93">
        <f>Month!C179+D176</f>
        <v>15.440000000000001</v>
      </c>
      <c r="E177" s="93">
        <f>Month!D179+E176</f>
        <v>30.020000000000003</v>
      </c>
      <c r="F177" s="93">
        <f>Month!E179+F176</f>
        <v>40.229999999999997</v>
      </c>
      <c r="G177" s="93">
        <f>Month!F179+G176</f>
        <v>2.86</v>
      </c>
      <c r="H177" s="93">
        <f>Month!G179+H176</f>
        <v>6.35</v>
      </c>
      <c r="I177" s="93">
        <f>Month!H179+I176</f>
        <v>0.54999999999999993</v>
      </c>
      <c r="J177" s="93">
        <f>Month!I179+J176</f>
        <v>0.23</v>
      </c>
      <c r="L177" s="93">
        <f>AVERAGE(Month!J$175:J179)</f>
        <v>214.22799999999998</v>
      </c>
      <c r="M177" s="93">
        <f>AVERAGE(Month!K$175:K179)</f>
        <v>34.594000000000008</v>
      </c>
      <c r="N177" s="93">
        <f>AVERAGE(Month!L$175:L179)</f>
        <v>72.039999999999992</v>
      </c>
      <c r="O177" s="93">
        <f>AVERAGE(Month!M$175:M179)</f>
        <v>84.442000000000007</v>
      </c>
      <c r="P177" s="93">
        <f>AVERAGE(Month!N$175:N179)</f>
        <v>6.8739999999999997</v>
      </c>
      <c r="Q177" s="93">
        <f>AVERAGE(Month!O$175:O179)</f>
        <v>14.488000000000003</v>
      </c>
      <c r="R177" s="93">
        <f>AVERAGE(Month!P$175:P179)</f>
        <v>1.246</v>
      </c>
      <c r="S177" s="93">
        <f>AVERAGE(Month!Q$175:Q179)</f>
        <v>0.54399999999999993</v>
      </c>
    </row>
    <row r="178" spans="1:19" x14ac:dyDescent="0.25">
      <c r="A178" s="102">
        <v>2009</v>
      </c>
      <c r="B178" s="77" t="s">
        <v>92</v>
      </c>
      <c r="C178" s="93">
        <f t="shared" si="10"/>
        <v>110.21000000000001</v>
      </c>
      <c r="D178" s="93">
        <f>Month!C180+D177</f>
        <v>17.510000000000002</v>
      </c>
      <c r="E178" s="93">
        <f>Month!D180+E177</f>
        <v>35.64</v>
      </c>
      <c r="F178" s="93">
        <f>Month!E180+F177</f>
        <v>45.069999999999993</v>
      </c>
      <c r="G178" s="93">
        <f>Month!F180+G177</f>
        <v>3.36</v>
      </c>
      <c r="H178" s="93">
        <f>Month!G180+H177</f>
        <v>7.7299999999999995</v>
      </c>
      <c r="I178" s="93">
        <f>Month!H180+I177</f>
        <v>0.60999999999999988</v>
      </c>
      <c r="J178" s="93">
        <f>Month!I180+J177</f>
        <v>0.29000000000000004</v>
      </c>
      <c r="L178" s="93">
        <f>AVERAGE(Month!J$175:J180)</f>
        <v>213.12499999999997</v>
      </c>
      <c r="M178" s="93">
        <f>AVERAGE(Month!K$175:K180)</f>
        <v>34.176666666666669</v>
      </c>
      <c r="N178" s="93">
        <f>AVERAGE(Month!L$175:L180)</f>
        <v>71.281666666666666</v>
      </c>
      <c r="O178" s="93">
        <f>AVERAGE(Month!M$175:M180)</f>
        <v>84.301666666666677</v>
      </c>
      <c r="P178" s="93">
        <f>AVERAGE(Month!N$175:N180)</f>
        <v>6.7349999999999994</v>
      </c>
      <c r="Q178" s="93">
        <f>AVERAGE(Month!O$175:O180)</f>
        <v>14.816666666666668</v>
      </c>
      <c r="R178" s="93">
        <f>AVERAGE(Month!P$175:P180)</f>
        <v>1.2383333333333335</v>
      </c>
      <c r="S178" s="93">
        <f>AVERAGE(Month!Q$175:Q180)</f>
        <v>0.57499999999999996</v>
      </c>
    </row>
    <row r="179" spans="1:19" x14ac:dyDescent="0.25">
      <c r="A179" s="102">
        <v>2009</v>
      </c>
      <c r="B179" s="77" t="s">
        <v>93</v>
      </c>
      <c r="C179" s="93">
        <f t="shared" si="10"/>
        <v>124.7</v>
      </c>
      <c r="D179" s="93">
        <f>Month!C181+D178</f>
        <v>19.39</v>
      </c>
      <c r="E179" s="93">
        <f>Month!D181+E178</f>
        <v>41.480000000000004</v>
      </c>
      <c r="F179" s="93">
        <f>Month!E181+F178</f>
        <v>49.839999999999989</v>
      </c>
      <c r="G179" s="93">
        <f>Month!F181+G178</f>
        <v>3.84</v>
      </c>
      <c r="H179" s="93">
        <f>Month!G181+H178</f>
        <v>9.1199999999999992</v>
      </c>
      <c r="I179" s="93">
        <f>Month!H181+I178</f>
        <v>0.67999999999999994</v>
      </c>
      <c r="J179" s="93">
        <f>Month!I181+J178</f>
        <v>0.35000000000000003</v>
      </c>
      <c r="L179" s="93">
        <f>AVERAGE(Month!J$175:J181)</f>
        <v>212.63999999999996</v>
      </c>
      <c r="M179" s="93">
        <f>AVERAGE(Month!K$175:K181)</f>
        <v>33.464285714285715</v>
      </c>
      <c r="N179" s="93">
        <f>AVERAGE(Month!L$175:L181)</f>
        <v>71.104285714285723</v>
      </c>
      <c r="O179" s="93">
        <f>AVERAGE(Month!M$175:M181)</f>
        <v>84.562857142857155</v>
      </c>
      <c r="P179" s="93">
        <f>AVERAGE(Month!N$175:N181)</f>
        <v>6.5928571428571425</v>
      </c>
      <c r="Q179" s="93">
        <f>AVERAGE(Month!O$175:O181)</f>
        <v>15.085714285714287</v>
      </c>
      <c r="R179" s="93">
        <f>AVERAGE(Month!P$175:P181)</f>
        <v>1.2385714285714287</v>
      </c>
      <c r="S179" s="93">
        <f>AVERAGE(Month!Q$175:Q181)</f>
        <v>0.59142857142857141</v>
      </c>
    </row>
    <row r="180" spans="1:19" x14ac:dyDescent="0.25">
      <c r="A180" s="102">
        <v>2009</v>
      </c>
      <c r="B180" s="77" t="s">
        <v>94</v>
      </c>
      <c r="C180" s="93">
        <f t="shared" si="10"/>
        <v>139.35999999999999</v>
      </c>
      <c r="D180" s="93">
        <f>Month!C182+D179</f>
        <v>21.07</v>
      </c>
      <c r="E180" s="93">
        <f>Month!D182+E179</f>
        <v>47.710000000000008</v>
      </c>
      <c r="F180" s="93">
        <f>Month!E182+F179</f>
        <v>54.639999999999986</v>
      </c>
      <c r="G180" s="93">
        <f>Month!F182+G179</f>
        <v>4.32</v>
      </c>
      <c r="H180" s="93">
        <f>Month!G182+H179</f>
        <v>10.459999999999999</v>
      </c>
      <c r="I180" s="93">
        <f>Month!H182+I179</f>
        <v>0.77999999999999992</v>
      </c>
      <c r="J180" s="93">
        <f>Month!I182+J179</f>
        <v>0.38</v>
      </c>
      <c r="L180" s="93">
        <f>AVERAGE(Month!J$175:J182)</f>
        <v>212.81499999999997</v>
      </c>
      <c r="M180" s="93">
        <f>AVERAGE(Month!K$175:K182)</f>
        <v>32.8125</v>
      </c>
      <c r="N180" s="93">
        <f>AVERAGE(Month!L$175:L182)</f>
        <v>71.5625</v>
      </c>
      <c r="O180" s="93">
        <f>AVERAGE(Month!M$175:M182)</f>
        <v>84.890000000000015</v>
      </c>
      <c r="P180" s="93">
        <f>AVERAGE(Month!N$175:N182)</f>
        <v>6.4862500000000001</v>
      </c>
      <c r="Q180" s="93">
        <f>AVERAGE(Month!O$175:O182)</f>
        <v>15.225000000000001</v>
      </c>
      <c r="R180" s="93">
        <f>AVERAGE(Month!P$175:P182)</f>
        <v>1.2737499999999999</v>
      </c>
      <c r="S180" s="93">
        <f>AVERAGE(Month!Q$175:Q182)</f>
        <v>0.56499999999999995</v>
      </c>
    </row>
    <row r="181" spans="1:19" x14ac:dyDescent="0.25">
      <c r="A181" s="102">
        <v>2009</v>
      </c>
      <c r="B181" s="77" t="s">
        <v>95</v>
      </c>
      <c r="C181" s="93">
        <f t="shared" si="10"/>
        <v>154.21999999999997</v>
      </c>
      <c r="D181" s="93">
        <f>Month!C183+D180</f>
        <v>23</v>
      </c>
      <c r="E181" s="93">
        <f>Month!D183+E180</f>
        <v>53.470000000000006</v>
      </c>
      <c r="F181" s="93">
        <f>Month!E183+F180</f>
        <v>60.059999999999988</v>
      </c>
      <c r="G181" s="93">
        <f>Month!F183+G180</f>
        <v>4.8000000000000007</v>
      </c>
      <c r="H181" s="93">
        <f>Month!G183+H180</f>
        <v>11.639999999999999</v>
      </c>
      <c r="I181" s="93">
        <f>Month!H183+I180</f>
        <v>0.8899999999999999</v>
      </c>
      <c r="J181" s="93">
        <f>Month!I183+J180</f>
        <v>0.36</v>
      </c>
      <c r="L181" s="93">
        <f>AVERAGE(Month!J$175:J183)</f>
        <v>212.45999999999998</v>
      </c>
      <c r="M181" s="93">
        <f>AVERAGE(Month!K$175:K183)</f>
        <v>32.302222222222227</v>
      </c>
      <c r="N181" s="93">
        <f>AVERAGE(Month!L$175:L183)</f>
        <v>71.285555555555547</v>
      </c>
      <c r="O181" s="93">
        <f>AVERAGE(Month!M$175:M183)</f>
        <v>85.450000000000017</v>
      </c>
      <c r="P181" s="93">
        <f>AVERAGE(Month!N$175:N183)</f>
        <v>6.4033333333333333</v>
      </c>
      <c r="Q181" s="93">
        <f>AVERAGE(Month!O$175:O183)</f>
        <v>15.261111111111113</v>
      </c>
      <c r="R181" s="93">
        <f>AVERAGE(Month!P$175:P183)</f>
        <v>1.2811111111111111</v>
      </c>
      <c r="S181" s="93">
        <f>AVERAGE(Month!Q$175:Q183)</f>
        <v>0.47666666666666657</v>
      </c>
    </row>
    <row r="182" spans="1:19" x14ac:dyDescent="0.25">
      <c r="A182" s="102">
        <v>2009</v>
      </c>
      <c r="B182" s="77" t="s">
        <v>96</v>
      </c>
      <c r="C182" s="93">
        <f t="shared" si="10"/>
        <v>171.31</v>
      </c>
      <c r="D182" s="93">
        <f>Month!C184+D181</f>
        <v>25.67</v>
      </c>
      <c r="E182" s="93">
        <f>Month!D184+E181</f>
        <v>59.290000000000006</v>
      </c>
      <c r="F182" s="93">
        <f>Month!E184+F181</f>
        <v>66.86999999999999</v>
      </c>
      <c r="G182" s="93">
        <f>Month!F184+G181</f>
        <v>5.44</v>
      </c>
      <c r="H182" s="93">
        <f>Month!G184+H181</f>
        <v>12.739999999999998</v>
      </c>
      <c r="I182" s="93">
        <f>Month!H184+I181</f>
        <v>0.99999999999999989</v>
      </c>
      <c r="J182" s="93">
        <f>Month!I184+J181</f>
        <v>0.3</v>
      </c>
      <c r="L182" s="93">
        <f>AVERAGE(Month!J$175:J184)</f>
        <v>212.80599999999998</v>
      </c>
      <c r="M182" s="93">
        <f>AVERAGE(Month!K$175:K184)</f>
        <v>32.387999999999998</v>
      </c>
      <c r="N182" s="93">
        <f>AVERAGE(Month!L$175:L184)</f>
        <v>71.135999999999996</v>
      </c>
      <c r="O182" s="93">
        <f>AVERAGE(Month!M$175:M184)</f>
        <v>85.918000000000021</v>
      </c>
      <c r="P182" s="93">
        <f>AVERAGE(Month!N$175:N184)</f>
        <v>6.5269999999999992</v>
      </c>
      <c r="Q182" s="93">
        <f>AVERAGE(Month!O$175:O184)</f>
        <v>15.218000000000004</v>
      </c>
      <c r="R182" s="93">
        <f>AVERAGE(Month!P$175:P184)</f>
        <v>1.26</v>
      </c>
      <c r="S182" s="93">
        <f>AVERAGE(Month!Q$175:Q184)</f>
        <v>0.35899999999999987</v>
      </c>
    </row>
    <row r="183" spans="1:19" x14ac:dyDescent="0.25">
      <c r="A183" s="102">
        <v>2009</v>
      </c>
      <c r="B183" s="77" t="s">
        <v>97</v>
      </c>
      <c r="C183" s="93">
        <f t="shared" si="10"/>
        <v>189.88000000000002</v>
      </c>
      <c r="D183" s="93">
        <f>Month!C185+D182</f>
        <v>28.14</v>
      </c>
      <c r="E183" s="93">
        <f>Month!D185+E182</f>
        <v>64.960000000000008</v>
      </c>
      <c r="F183" s="93">
        <f>Month!E185+F182</f>
        <v>75.319999999999993</v>
      </c>
      <c r="G183" s="93">
        <f>Month!F185+G182</f>
        <v>6.08</v>
      </c>
      <c r="H183" s="93">
        <f>Month!G185+H182</f>
        <v>13.969999999999999</v>
      </c>
      <c r="I183" s="93">
        <f>Month!H185+I182</f>
        <v>1.1399999999999999</v>
      </c>
      <c r="J183" s="93">
        <f>Month!I185+J182</f>
        <v>0.27</v>
      </c>
      <c r="L183" s="93">
        <f>AVERAGE(Month!J$175:J185)</f>
        <v>212.79</v>
      </c>
      <c r="M183" s="93">
        <f>AVERAGE(Month!K$175:K185)</f>
        <v>31.890909090909091</v>
      </c>
      <c r="N183" s="93">
        <f>AVERAGE(Month!L$175:L185)</f>
        <v>70.852727272727265</v>
      </c>
      <c r="O183" s="93">
        <f>AVERAGE(Month!M$175:M185)</f>
        <v>86.557272727272746</v>
      </c>
      <c r="P183" s="93">
        <f>AVERAGE(Month!N$175:N185)</f>
        <v>6.628181818181818</v>
      </c>
      <c r="Q183" s="93">
        <f>AVERAGE(Month!O$175:O185)</f>
        <v>15.29636363636364</v>
      </c>
      <c r="R183" s="93">
        <f>AVERAGE(Month!P$175:P185)</f>
        <v>1.2672727272727273</v>
      </c>
      <c r="S183" s="93">
        <f>AVERAGE(Month!Q$175:Q185)</f>
        <v>0.29727272727272719</v>
      </c>
    </row>
    <row r="184" spans="1:19" x14ac:dyDescent="0.25">
      <c r="A184" s="103">
        <v>2009</v>
      </c>
      <c r="B184" s="96" t="s">
        <v>98</v>
      </c>
      <c r="C184" s="97">
        <f t="shared" si="10"/>
        <v>211.72</v>
      </c>
      <c r="D184" s="97">
        <f>Month!C186+D183</f>
        <v>31.2</v>
      </c>
      <c r="E184" s="97">
        <f>Month!D186+E183</f>
        <v>70.87</v>
      </c>
      <c r="F184" s="97">
        <f>Month!E186+F183</f>
        <v>86.199999999999989</v>
      </c>
      <c r="G184" s="97">
        <f>Month!F186+G183</f>
        <v>6.72</v>
      </c>
      <c r="H184" s="97">
        <f>Month!G186+H183</f>
        <v>15.239999999999998</v>
      </c>
      <c r="I184" s="97">
        <f>Month!H186+I183</f>
        <v>1.25</v>
      </c>
      <c r="J184" s="97">
        <f>Month!I186+J183</f>
        <v>0.24000000000000002</v>
      </c>
      <c r="K184" s="96"/>
      <c r="L184" s="97">
        <f>AVERAGE(Month!J$175:J186)</f>
        <v>212.94666666666669</v>
      </c>
      <c r="M184" s="97">
        <f>AVERAGE(Month!K$175:K186)</f>
        <v>31.526666666666667</v>
      </c>
      <c r="N184" s="97">
        <f>AVERAGE(Month!L$175:L186)</f>
        <v>70.85499999999999</v>
      </c>
      <c r="O184" s="97">
        <f>AVERAGE(Month!M$175:M186)</f>
        <v>87.130833333333342</v>
      </c>
      <c r="P184" s="97">
        <f>AVERAGE(Month!N$175:N186)</f>
        <v>6.7124999999999995</v>
      </c>
      <c r="Q184" s="97">
        <f>AVERAGE(Month!O$175:O186)</f>
        <v>15.226666666666672</v>
      </c>
      <c r="R184" s="97">
        <f>AVERAGE(Month!P$175:P186)</f>
        <v>1.2491666666666668</v>
      </c>
      <c r="S184" s="97">
        <f>AVERAGE(Month!Q$175:Q186)</f>
        <v>0.24583333333333326</v>
      </c>
    </row>
    <row r="185" spans="1:19" x14ac:dyDescent="0.25">
      <c r="A185" s="102">
        <v>2010</v>
      </c>
      <c r="B185" s="77" t="s">
        <v>87</v>
      </c>
      <c r="C185" s="93">
        <f t="shared" si="10"/>
        <v>23.330000000000002</v>
      </c>
      <c r="D185" s="93">
        <f>Month!C187</f>
        <v>3.71</v>
      </c>
      <c r="E185" s="93">
        <f>Month!D187</f>
        <v>5.67</v>
      </c>
      <c r="F185" s="93">
        <f>Month!E187</f>
        <v>11.8</v>
      </c>
      <c r="G185" s="93">
        <f>Month!F187</f>
        <v>0.69</v>
      </c>
      <c r="H185" s="93">
        <f>Month!G187</f>
        <v>1.42</v>
      </c>
      <c r="I185" s="93">
        <f>Month!H187</f>
        <v>0.1</v>
      </c>
      <c r="J185" s="93">
        <f>Month!I187</f>
        <v>-0.06</v>
      </c>
      <c r="K185" s="93"/>
      <c r="L185" s="93">
        <f>AVERAGE(Month!J$187:J187)</f>
        <v>214.58</v>
      </c>
      <c r="M185" s="93">
        <f>AVERAGE(Month!K$187:K187)</f>
        <v>29.8</v>
      </c>
      <c r="N185" s="93">
        <f>AVERAGE(Month!L$187:L187)</f>
        <v>68.02</v>
      </c>
      <c r="O185" s="93">
        <f>AVERAGE(Month!M$187:M187)</f>
        <v>93.09</v>
      </c>
      <c r="P185" s="93">
        <f>AVERAGE(Month!N$187:N187)</f>
        <v>8.24</v>
      </c>
      <c r="Q185" s="93">
        <f>AVERAGE(Month!O$187:O187)</f>
        <v>15.24</v>
      </c>
      <c r="R185" s="93">
        <f>AVERAGE(Month!P$187:P187)</f>
        <v>0.94</v>
      </c>
      <c r="S185" s="93">
        <f>AVERAGE(Month!Q$187:Q187)</f>
        <v>-0.75</v>
      </c>
    </row>
    <row r="186" spans="1:19" x14ac:dyDescent="0.25">
      <c r="A186" s="102">
        <v>2010</v>
      </c>
      <c r="B186" s="77" t="s">
        <v>88</v>
      </c>
      <c r="C186" s="93">
        <f t="shared" si="10"/>
        <v>44.620000000000005</v>
      </c>
      <c r="D186" s="93">
        <f>Month!C188+D185</f>
        <v>6.95</v>
      </c>
      <c r="E186" s="93">
        <f>Month!D188+E185</f>
        <v>11.48</v>
      </c>
      <c r="F186" s="93">
        <f>Month!E188+F185</f>
        <v>22.1</v>
      </c>
      <c r="G186" s="93">
        <f>Month!F188+G185</f>
        <v>1.38</v>
      </c>
      <c r="H186" s="93">
        <f>Month!G188+H185</f>
        <v>2.65</v>
      </c>
      <c r="I186" s="93">
        <f>Month!H188+I185</f>
        <v>0.17</v>
      </c>
      <c r="J186" s="93">
        <f>Month!I188+J185</f>
        <v>-0.11</v>
      </c>
      <c r="K186" s="93"/>
      <c r="L186" s="93">
        <f>AVERAGE(Month!J$187:J188)</f>
        <v>213.46000000000004</v>
      </c>
      <c r="M186" s="93">
        <f>AVERAGE(Month!K$187:K188)</f>
        <v>29.765000000000001</v>
      </c>
      <c r="N186" s="93">
        <f>AVERAGE(Month!L$187:L188)</f>
        <v>68.849999999999994</v>
      </c>
      <c r="O186" s="93">
        <f>AVERAGE(Month!M$187:M188)</f>
        <v>91.525000000000006</v>
      </c>
      <c r="P186" s="93">
        <f>AVERAGE(Month!N$187:N188)</f>
        <v>8.24</v>
      </c>
      <c r="Q186" s="93">
        <f>AVERAGE(Month!O$187:O188)</f>
        <v>14.879999999999999</v>
      </c>
      <c r="R186" s="93">
        <f>AVERAGE(Month!P$187:P188)</f>
        <v>0.86</v>
      </c>
      <c r="S186" s="93">
        <f>AVERAGE(Month!Q$187:Q188)</f>
        <v>-0.65999999999999992</v>
      </c>
    </row>
    <row r="187" spans="1:19" x14ac:dyDescent="0.25">
      <c r="A187" s="102">
        <v>2010</v>
      </c>
      <c r="B187" s="77" t="s">
        <v>89</v>
      </c>
      <c r="C187" s="93">
        <f t="shared" si="10"/>
        <v>65.08</v>
      </c>
      <c r="D187" s="93">
        <f>Month!C189+D186</f>
        <v>9.56</v>
      </c>
      <c r="E187" s="93">
        <f>Month!D189+E186</f>
        <v>17.37</v>
      </c>
      <c r="F187" s="93">
        <f>Month!E189+F186</f>
        <v>31.89</v>
      </c>
      <c r="G187" s="93">
        <f>Month!F189+G186</f>
        <v>2.0699999999999998</v>
      </c>
      <c r="H187" s="93">
        <f>Month!G189+H186</f>
        <v>4.07</v>
      </c>
      <c r="I187" s="93">
        <f>Month!H189+I186</f>
        <v>0.27</v>
      </c>
      <c r="J187" s="93">
        <f>Month!I189+J186</f>
        <v>-0.15</v>
      </c>
      <c r="K187" s="93"/>
      <c r="L187" s="93">
        <f>AVERAGE(Month!J$187:J189)</f>
        <v>215.05333333333337</v>
      </c>
      <c r="M187" s="93">
        <f>AVERAGE(Month!K$187:K189)</f>
        <v>28.8</v>
      </c>
      <c r="N187" s="93">
        <f>AVERAGE(Month!L$187:L189)</f>
        <v>69.48</v>
      </c>
      <c r="O187" s="93">
        <f>AVERAGE(Month!M$187:M189)</f>
        <v>93.076666666666668</v>
      </c>
      <c r="P187" s="93">
        <f>AVERAGE(Month!N$187:N189)</f>
        <v>8.24</v>
      </c>
      <c r="Q187" s="93">
        <f>AVERAGE(Month!O$187:O189)</f>
        <v>15.11</v>
      </c>
      <c r="R187" s="93">
        <f>AVERAGE(Month!P$187:P189)</f>
        <v>0.92666666666666675</v>
      </c>
      <c r="S187" s="93">
        <f>AVERAGE(Month!Q$187:Q189)</f>
        <v>-0.57999999999999996</v>
      </c>
    </row>
    <row r="188" spans="1:19" x14ac:dyDescent="0.25">
      <c r="A188" s="102">
        <v>2010</v>
      </c>
      <c r="B188" s="77" t="s">
        <v>90</v>
      </c>
      <c r="C188" s="93">
        <f t="shared" si="10"/>
        <v>82.21</v>
      </c>
      <c r="D188" s="93">
        <f>Month!C190+D187</f>
        <v>11.760000000000002</v>
      </c>
      <c r="E188" s="93">
        <f>Month!D190+E187</f>
        <v>23.14</v>
      </c>
      <c r="F188" s="93">
        <f>Month!E190+F187</f>
        <v>39.25</v>
      </c>
      <c r="G188" s="93">
        <f>Month!F190+G187</f>
        <v>2.6399999999999997</v>
      </c>
      <c r="H188" s="93">
        <f>Month!G190+H187</f>
        <v>5.2200000000000006</v>
      </c>
      <c r="I188" s="93">
        <f>Month!H190+I187</f>
        <v>0.35000000000000003</v>
      </c>
      <c r="J188" s="93">
        <f>Month!I190+J187</f>
        <v>-0.15</v>
      </c>
      <c r="K188" s="93"/>
      <c r="L188" s="93">
        <f>AVERAGE(Month!J$187:J190)</f>
        <v>213.79000000000002</v>
      </c>
      <c r="M188" s="93">
        <f>AVERAGE(Month!K$187:K190)</f>
        <v>29.03</v>
      </c>
      <c r="N188" s="93">
        <f>AVERAGE(Month!L$187:L190)</f>
        <v>69.407499999999999</v>
      </c>
      <c r="O188" s="93">
        <f>AVERAGE(Month!M$187:M190)</f>
        <v>92.265000000000001</v>
      </c>
      <c r="P188" s="93">
        <f>AVERAGE(Month!N$187:N190)</f>
        <v>7.8874999999999993</v>
      </c>
      <c r="Q188" s="93">
        <f>AVERAGE(Month!O$187:O190)</f>
        <v>14.649999999999999</v>
      </c>
      <c r="R188" s="93">
        <f>AVERAGE(Month!P$187:P190)</f>
        <v>0.97250000000000014</v>
      </c>
      <c r="S188" s="93">
        <f>AVERAGE(Month!Q$187:Q190)</f>
        <v>-0.42249999999999993</v>
      </c>
    </row>
    <row r="189" spans="1:19" x14ac:dyDescent="0.25">
      <c r="A189" s="102">
        <v>2010</v>
      </c>
      <c r="B189" s="77" t="s">
        <v>91</v>
      </c>
      <c r="C189" s="93">
        <f t="shared" si="10"/>
        <v>98.55</v>
      </c>
      <c r="D189" s="93">
        <f>Month!C191+D188</f>
        <v>13.870000000000001</v>
      </c>
      <c r="E189" s="93">
        <f>Month!D191+E188</f>
        <v>29.02</v>
      </c>
      <c r="F189" s="93">
        <f>Month!E191+F188</f>
        <v>45.94</v>
      </c>
      <c r="G189" s="93">
        <f>Month!F191+G188</f>
        <v>3.2099999999999995</v>
      </c>
      <c r="H189" s="93">
        <f>Month!G191+H188</f>
        <v>6.2100000000000009</v>
      </c>
      <c r="I189" s="93">
        <f>Month!H191+I188</f>
        <v>0.41000000000000003</v>
      </c>
      <c r="J189" s="93">
        <f>Month!I191+J188</f>
        <v>-0.10999999999999999</v>
      </c>
      <c r="K189" s="93"/>
      <c r="L189" s="93">
        <f>AVERAGE(Month!J$187:J191)</f>
        <v>213.34800000000001</v>
      </c>
      <c r="M189" s="93">
        <f>AVERAGE(Month!K$187:K191)</f>
        <v>29.251999999999999</v>
      </c>
      <c r="N189" s="93">
        <f>AVERAGE(Month!L$187:L191)</f>
        <v>69.64</v>
      </c>
      <c r="O189" s="93">
        <f>AVERAGE(Month!M$187:M191)</f>
        <v>91.957999999999998</v>
      </c>
      <c r="P189" s="93">
        <f>AVERAGE(Month!N$187:N191)</f>
        <v>7.6759999999999993</v>
      </c>
      <c r="Q189" s="93">
        <f>AVERAGE(Month!O$187:O191)</f>
        <v>14.112</v>
      </c>
      <c r="R189" s="93">
        <f>AVERAGE(Month!P$187:P191)</f>
        <v>0.96000000000000019</v>
      </c>
      <c r="S189" s="93">
        <f>AVERAGE(Month!Q$187:Q191)</f>
        <v>-0.24999999999999994</v>
      </c>
    </row>
    <row r="190" spans="1:19" x14ac:dyDescent="0.25">
      <c r="A190" s="102">
        <v>2010</v>
      </c>
      <c r="B190" s="77" t="s">
        <v>92</v>
      </c>
      <c r="C190" s="93">
        <f t="shared" si="10"/>
        <v>112.82</v>
      </c>
      <c r="D190" s="93">
        <f>Month!C192+D189</f>
        <v>15.91</v>
      </c>
      <c r="E190" s="93">
        <f>Month!D192+E189</f>
        <v>34.56</v>
      </c>
      <c r="F190" s="93">
        <f>Month!E192+F189</f>
        <v>50.959999999999994</v>
      </c>
      <c r="G190" s="93">
        <f>Month!F192+G189</f>
        <v>3.7799999999999994</v>
      </c>
      <c r="H190" s="93">
        <f>Month!G192+H189</f>
        <v>7.1800000000000006</v>
      </c>
      <c r="I190" s="93">
        <f>Month!H192+I189</f>
        <v>0.46</v>
      </c>
      <c r="J190" s="93">
        <f>Month!I192+J189</f>
        <v>-2.9999999999999985E-2</v>
      </c>
      <c r="K190" s="93"/>
      <c r="L190" s="93">
        <f>AVERAGE(Month!J$187:J192)</f>
        <v>212.00833333333333</v>
      </c>
      <c r="M190" s="93">
        <f>AVERAGE(Month!K$187:K192)</f>
        <v>29.534999999999997</v>
      </c>
      <c r="N190" s="93">
        <f>AVERAGE(Month!L$187:L192)</f>
        <v>69.111666666666665</v>
      </c>
      <c r="O190" s="93">
        <f>AVERAGE(Month!M$187:M192)</f>
        <v>91.21</v>
      </c>
      <c r="P190" s="93">
        <f>AVERAGE(Month!N$187:N192)</f>
        <v>7.5349999999999993</v>
      </c>
      <c r="Q190" s="93">
        <f>AVERAGE(Month!O$187:O192)</f>
        <v>13.698333333333332</v>
      </c>
      <c r="R190" s="93">
        <f>AVERAGE(Month!P$187:P192)</f>
        <v>0.96333333333333349</v>
      </c>
      <c r="S190" s="93">
        <f>AVERAGE(Month!Q$187:Q192)</f>
        <v>-4.4999999999999964E-2</v>
      </c>
    </row>
    <row r="191" spans="1:19" x14ac:dyDescent="0.25">
      <c r="A191" s="102">
        <v>2010</v>
      </c>
      <c r="B191" s="77" t="s">
        <v>93</v>
      </c>
      <c r="C191" s="93">
        <f t="shared" si="10"/>
        <v>127.13999999999999</v>
      </c>
      <c r="D191" s="93">
        <f>Month!C193+D190</f>
        <v>18.13</v>
      </c>
      <c r="E191" s="93">
        <f>Month!D193+E190</f>
        <v>40.25</v>
      </c>
      <c r="F191" s="93">
        <f>Month!E193+F190</f>
        <v>55.639999999999993</v>
      </c>
      <c r="G191" s="93">
        <f>Month!F193+G190</f>
        <v>4.34</v>
      </c>
      <c r="H191" s="93">
        <f>Month!G193+H190</f>
        <v>8.16</v>
      </c>
      <c r="I191" s="93">
        <f>Month!H193+I190</f>
        <v>0.56000000000000005</v>
      </c>
      <c r="J191" s="93">
        <f>Month!I193+J190</f>
        <v>6.0000000000000012E-2</v>
      </c>
      <c r="K191" s="93"/>
      <c r="L191" s="93">
        <f>AVERAGE(Month!J$187:J193)</f>
        <v>211.68</v>
      </c>
      <c r="M191" s="93">
        <f>AVERAGE(Month!K$187:K193)</f>
        <v>30.207142857142856</v>
      </c>
      <c r="N191" s="93">
        <f>AVERAGE(Month!L$187:L193)</f>
        <v>68.989999999999995</v>
      </c>
      <c r="O191" s="93">
        <f>AVERAGE(Month!M$187:M193)</f>
        <v>90.399999999999991</v>
      </c>
      <c r="P191" s="93">
        <f>AVERAGE(Month!N$187:N193)</f>
        <v>7.4142857142857128</v>
      </c>
      <c r="Q191" s="93">
        <f>AVERAGE(Month!O$187:O193)</f>
        <v>13.467142857142857</v>
      </c>
      <c r="R191" s="93">
        <f>AVERAGE(Month!P$187:P193)</f>
        <v>1.0914285714285716</v>
      </c>
      <c r="S191" s="93">
        <f>AVERAGE(Month!Q$187:Q193)</f>
        <v>0.11000000000000003</v>
      </c>
    </row>
    <row r="192" spans="1:19" x14ac:dyDescent="0.25">
      <c r="A192" s="102">
        <v>2010</v>
      </c>
      <c r="B192" s="77" t="s">
        <v>94</v>
      </c>
      <c r="C192" s="93">
        <f t="shared" si="10"/>
        <v>141.64999999999998</v>
      </c>
      <c r="D192" s="93">
        <f>Month!C194+D191</f>
        <v>20.02</v>
      </c>
      <c r="E192" s="93">
        <f>Month!D194+E191</f>
        <v>46.22</v>
      </c>
      <c r="F192" s="93">
        <f>Month!E194+F191</f>
        <v>60.529999999999994</v>
      </c>
      <c r="G192" s="93">
        <f>Month!F194+G191</f>
        <v>4.9000000000000004</v>
      </c>
      <c r="H192" s="93">
        <f>Month!G194+H191</f>
        <v>9.16</v>
      </c>
      <c r="I192" s="93">
        <f>Month!H194+I191</f>
        <v>0.65</v>
      </c>
      <c r="J192" s="93">
        <f>Month!I194+J191</f>
        <v>0.17</v>
      </c>
      <c r="K192" s="93"/>
      <c r="L192" s="93">
        <f>AVERAGE(Month!J$187:J194)</f>
        <v>211.76750000000001</v>
      </c>
      <c r="M192" s="93">
        <f>AVERAGE(Month!K$187:K194)</f>
        <v>30.2</v>
      </c>
      <c r="N192" s="93">
        <f>AVERAGE(Month!L$187:L194)</f>
        <v>69.328749999999999</v>
      </c>
      <c r="O192" s="93">
        <f>AVERAGE(Month!M$187:M194)</f>
        <v>90.236249999999998</v>
      </c>
      <c r="P192" s="93">
        <f>AVERAGE(Month!N$187:N194)</f>
        <v>7.3237499999999986</v>
      </c>
      <c r="Q192" s="93">
        <f>AVERAGE(Month!O$187:O194)</f>
        <v>13.286249999999999</v>
      </c>
      <c r="R192" s="93">
        <f>AVERAGE(Month!P$187:P194)</f>
        <v>1.1337500000000003</v>
      </c>
      <c r="S192" s="93">
        <f>AVERAGE(Month!Q$187:Q194)</f>
        <v>0.25875000000000004</v>
      </c>
    </row>
    <row r="193" spans="1:19" x14ac:dyDescent="0.25">
      <c r="A193" s="102">
        <v>2010</v>
      </c>
      <c r="B193" s="77" t="s">
        <v>95</v>
      </c>
      <c r="C193" s="93">
        <f t="shared" si="10"/>
        <v>156.75000000000003</v>
      </c>
      <c r="D193" s="93">
        <f>Month!C195+D192</f>
        <v>22.33</v>
      </c>
      <c r="E193" s="93">
        <f>Month!D195+E192</f>
        <v>52.07</v>
      </c>
      <c r="F193" s="93">
        <f>Month!E195+F192</f>
        <v>65.819999999999993</v>
      </c>
      <c r="G193" s="93">
        <f>Month!F195+G192</f>
        <v>5.4600000000000009</v>
      </c>
      <c r="H193" s="93">
        <f>Month!G195+H192</f>
        <v>10.09</v>
      </c>
      <c r="I193" s="93">
        <f>Month!H195+I192</f>
        <v>0.77</v>
      </c>
      <c r="J193" s="93">
        <f>Month!I195+J192</f>
        <v>0.21000000000000002</v>
      </c>
      <c r="K193" s="93"/>
      <c r="L193" s="93">
        <f>AVERAGE(Month!J$187:J195)</f>
        <v>211.75444444444443</v>
      </c>
      <c r="M193" s="93">
        <f>AVERAGE(Month!K$187:K195)</f>
        <v>30.457777777777778</v>
      </c>
      <c r="N193" s="93">
        <f>AVERAGE(Month!L$187:L195)</f>
        <v>69.424444444444433</v>
      </c>
      <c r="O193" s="93">
        <f>AVERAGE(Month!M$187:M195)</f>
        <v>89.965555555555554</v>
      </c>
      <c r="P193" s="93">
        <f>AVERAGE(Month!N$187:N195)</f>
        <v>7.2533333333333321</v>
      </c>
      <c r="Q193" s="93">
        <f>AVERAGE(Month!O$187:O195)</f>
        <v>13.203333333333331</v>
      </c>
      <c r="R193" s="93">
        <f>AVERAGE(Month!P$187:P195)</f>
        <v>1.1633333333333336</v>
      </c>
      <c r="S193" s="93">
        <f>AVERAGE(Month!Q$187:Q195)</f>
        <v>0.28666666666666668</v>
      </c>
    </row>
    <row r="194" spans="1:19" x14ac:dyDescent="0.25">
      <c r="A194" s="102">
        <v>2010</v>
      </c>
      <c r="B194" s="77" t="s">
        <v>96</v>
      </c>
      <c r="C194" s="93">
        <f t="shared" si="10"/>
        <v>174.34</v>
      </c>
      <c r="D194" s="93">
        <f>Month!C196+D193</f>
        <v>25.18</v>
      </c>
      <c r="E194" s="93">
        <f>Month!D196+E193</f>
        <v>57.81</v>
      </c>
      <c r="F194" s="93">
        <f>Month!E196+F193</f>
        <v>72.679999999999993</v>
      </c>
      <c r="G194" s="93">
        <f>Month!F196+G193</f>
        <v>6.1700000000000008</v>
      </c>
      <c r="H194" s="93">
        <f>Month!G196+H193</f>
        <v>11.4</v>
      </c>
      <c r="I194" s="93">
        <f>Month!H196+I193</f>
        <v>0.92</v>
      </c>
      <c r="J194" s="93">
        <f>Month!I196+J193</f>
        <v>0.18000000000000002</v>
      </c>
      <c r="K194" s="93"/>
      <c r="L194" s="93">
        <f>AVERAGE(Month!J$187:J196)</f>
        <v>212.08</v>
      </c>
      <c r="M194" s="93">
        <f>AVERAGE(Month!K$187:K196)</f>
        <v>30.619999999999997</v>
      </c>
      <c r="N194" s="93">
        <f>AVERAGE(Month!L$187:L196)</f>
        <v>69.375</v>
      </c>
      <c r="O194" s="93">
        <f>AVERAGE(Month!M$187:M196)</f>
        <v>89.64</v>
      </c>
      <c r="P194" s="93">
        <f>AVERAGE(Month!N$187:N196)</f>
        <v>7.3779999999999983</v>
      </c>
      <c r="Q194" s="93">
        <f>AVERAGE(Month!O$187:O196)</f>
        <v>13.645999999999997</v>
      </c>
      <c r="R194" s="93">
        <f>AVERAGE(Month!P$187:P196)</f>
        <v>1.2000000000000002</v>
      </c>
      <c r="S194" s="93">
        <f>AVERAGE(Month!Q$187:Q196)</f>
        <v>0.221</v>
      </c>
    </row>
    <row r="195" spans="1:19" x14ac:dyDescent="0.25">
      <c r="A195" s="102">
        <v>2010</v>
      </c>
      <c r="B195" s="77" t="s">
        <v>97</v>
      </c>
      <c r="C195" s="93">
        <f t="shared" si="10"/>
        <v>194.91999999999996</v>
      </c>
      <c r="D195" s="93">
        <f>Month!C197+D194</f>
        <v>28.5</v>
      </c>
      <c r="E195" s="93">
        <f>Month!D197+E194</f>
        <v>63.96</v>
      </c>
      <c r="F195" s="93">
        <f>Month!E197+F194</f>
        <v>81.8</v>
      </c>
      <c r="G195" s="93">
        <f>Month!F197+G194</f>
        <v>6.8800000000000008</v>
      </c>
      <c r="H195" s="93">
        <f>Month!G197+H194</f>
        <v>12.51</v>
      </c>
      <c r="I195" s="93">
        <f>Month!H197+I194</f>
        <v>1.07</v>
      </c>
      <c r="J195" s="93">
        <f>Month!I197+J194</f>
        <v>0.2</v>
      </c>
      <c r="K195" s="93"/>
      <c r="L195" s="93">
        <f>AVERAGE(Month!J$187:J197)</f>
        <v>212.59454545454545</v>
      </c>
      <c r="M195" s="93">
        <f>AVERAGE(Month!K$187:K197)</f>
        <v>30.84454545454545</v>
      </c>
      <c r="N195" s="93">
        <f>AVERAGE(Month!L$187:L197)</f>
        <v>69.772727272727266</v>
      </c>
      <c r="O195" s="93">
        <f>AVERAGE(Month!M$187:M197)</f>
        <v>89.318181818181813</v>
      </c>
      <c r="P195" s="93">
        <f>AVERAGE(Month!N$187:N197)</f>
        <v>7.4799999999999986</v>
      </c>
      <c r="Q195" s="93">
        <f>AVERAGE(Month!O$187:O197)</f>
        <v>13.735454545454543</v>
      </c>
      <c r="R195" s="93">
        <f>AVERAGE(Month!P$187:P197)</f>
        <v>1.2245454545454548</v>
      </c>
      <c r="S195" s="93">
        <f>AVERAGE(Month!Q$187:Q197)</f>
        <v>0.21909090909090911</v>
      </c>
    </row>
    <row r="196" spans="1:19" x14ac:dyDescent="0.25">
      <c r="A196" s="103">
        <v>2010</v>
      </c>
      <c r="B196" s="96" t="s">
        <v>98</v>
      </c>
      <c r="C196" s="97">
        <f t="shared" si="10"/>
        <v>219.32999999999996</v>
      </c>
      <c r="D196" s="97">
        <f>Month!C198+D195</f>
        <v>32.619999999999997</v>
      </c>
      <c r="E196" s="97">
        <f>Month!D198+E195</f>
        <v>70.239999999999995</v>
      </c>
      <c r="F196" s="97">
        <f>Month!E198+F195</f>
        <v>93.56</v>
      </c>
      <c r="G196" s="97">
        <f>Month!F198+G195</f>
        <v>7.5900000000000007</v>
      </c>
      <c r="H196" s="97">
        <f>Month!G198+H195</f>
        <v>13.92</v>
      </c>
      <c r="I196" s="97">
        <f>Month!H198+I195</f>
        <v>1.1700000000000002</v>
      </c>
      <c r="J196" s="97">
        <f>Month!I198+J195</f>
        <v>0.23</v>
      </c>
      <c r="K196" s="97"/>
      <c r="L196" s="97">
        <f>AVERAGE(Month!J$187:J198)</f>
        <v>213.45583333333332</v>
      </c>
      <c r="M196" s="97">
        <f>AVERAGE(Month!K$187:K198)</f>
        <v>31.066666666666663</v>
      </c>
      <c r="N196" s="97">
        <f>AVERAGE(Month!L$187:L198)</f>
        <v>70.234999999999999</v>
      </c>
      <c r="O196" s="97">
        <f>AVERAGE(Month!M$187:M198)</f>
        <v>89.234999999999999</v>
      </c>
      <c r="P196" s="97">
        <f>AVERAGE(Month!N$187:N198)</f>
        <v>7.5649999999999986</v>
      </c>
      <c r="Q196" s="97">
        <f>AVERAGE(Month!O$187:O198)</f>
        <v>13.925833333333332</v>
      </c>
      <c r="R196" s="97">
        <f>AVERAGE(Month!P$187:P198)</f>
        <v>1.1983333333333335</v>
      </c>
      <c r="S196" s="97">
        <f>AVERAGE(Month!Q$187:Q198)</f>
        <v>0.23</v>
      </c>
    </row>
    <row r="197" spans="1:19" x14ac:dyDescent="0.25">
      <c r="A197" s="102">
        <v>2011</v>
      </c>
      <c r="B197" s="77" t="s">
        <v>87</v>
      </c>
      <c r="C197" s="93">
        <f t="shared" si="10"/>
        <v>21.929999999999996</v>
      </c>
      <c r="D197" s="93">
        <f>Month!C199</f>
        <v>3.52</v>
      </c>
      <c r="E197" s="93">
        <f>Month!D199</f>
        <v>5.6</v>
      </c>
      <c r="F197" s="93">
        <f>Month!E199</f>
        <v>10.42</v>
      </c>
      <c r="G197" s="93">
        <f>Month!F199</f>
        <v>0.72</v>
      </c>
      <c r="H197" s="93">
        <f>Month!G199</f>
        <v>1.49</v>
      </c>
      <c r="I197" s="93">
        <f>Month!H199</f>
        <v>0.14000000000000001</v>
      </c>
      <c r="J197" s="93">
        <f>Month!I199</f>
        <v>0.04</v>
      </c>
      <c r="L197" s="93">
        <f>AVERAGE(Month!J$199:J199)</f>
        <v>213.70000000000005</v>
      </c>
      <c r="M197" s="93">
        <f>AVERAGE(Month!K$199:K199)</f>
        <v>32.25</v>
      </c>
      <c r="N197" s="93">
        <f>AVERAGE(Month!L$199:L199)</f>
        <v>67.23</v>
      </c>
      <c r="O197" s="93">
        <f>AVERAGE(Month!M$199:M199)</f>
        <v>87.87</v>
      </c>
      <c r="P197" s="93">
        <f>AVERAGE(Month!N$199:N199)</f>
        <v>8.6</v>
      </c>
      <c r="Q197" s="93">
        <f>AVERAGE(Month!O$199:O199)</f>
        <v>15.96</v>
      </c>
      <c r="R197" s="93">
        <f>AVERAGE(Month!P$199:P199)</f>
        <v>1.3</v>
      </c>
      <c r="S197" s="93">
        <f>AVERAGE(Month!Q$199:Q199)</f>
        <v>0.49</v>
      </c>
    </row>
    <row r="198" spans="1:19" x14ac:dyDescent="0.25">
      <c r="A198" s="102">
        <v>2011</v>
      </c>
      <c r="B198" s="77" t="s">
        <v>88</v>
      </c>
      <c r="C198" s="93">
        <f t="shared" si="10"/>
        <v>41.290000000000006</v>
      </c>
      <c r="D198" s="93">
        <f>Month!C200+D197</f>
        <v>6.6400000000000006</v>
      </c>
      <c r="E198" s="93">
        <f>Month!D200+E197</f>
        <v>11.3</v>
      </c>
      <c r="F198" s="93">
        <f>Month!E200+F197</f>
        <v>18.71</v>
      </c>
      <c r="G198" s="93">
        <f>Month!F200+G197</f>
        <v>1.44</v>
      </c>
      <c r="H198" s="93">
        <f>Month!G200+H197</f>
        <v>2.85</v>
      </c>
      <c r="I198" s="93">
        <f>Month!H200+I197</f>
        <v>0.29000000000000004</v>
      </c>
      <c r="J198" s="93">
        <f>Month!I200+J197</f>
        <v>0.06</v>
      </c>
      <c r="L198" s="93">
        <f>AVERAGE(Month!J$199:J200)</f>
        <v>212.47000000000003</v>
      </c>
      <c r="M198" s="93">
        <f>AVERAGE(Month!K$199:K200)</f>
        <v>33.394999999999996</v>
      </c>
      <c r="N198" s="93">
        <f>AVERAGE(Month!L$199:L200)</f>
        <v>67.825000000000003</v>
      </c>
      <c r="O198" s="93">
        <f>AVERAGE(Month!M$199:M200)</f>
        <v>84.605000000000004</v>
      </c>
      <c r="P198" s="93">
        <f>AVERAGE(Month!N$199:N200)</f>
        <v>8.6</v>
      </c>
      <c r="Q198" s="93">
        <f>AVERAGE(Month!O$199:O200)</f>
        <v>16.18</v>
      </c>
      <c r="R198" s="93">
        <f>AVERAGE(Month!P$199:P200)</f>
        <v>1.5</v>
      </c>
      <c r="S198" s="93">
        <f>AVERAGE(Month!Q$199:Q200)</f>
        <v>0.36499999999999999</v>
      </c>
    </row>
    <row r="199" spans="1:19" x14ac:dyDescent="0.25">
      <c r="A199" s="102">
        <v>2011</v>
      </c>
      <c r="B199" s="77" t="s">
        <v>89</v>
      </c>
      <c r="C199" s="93">
        <f t="shared" si="10"/>
        <v>60.95</v>
      </c>
      <c r="D199" s="93">
        <f>Month!C201+D198</f>
        <v>10.030000000000001</v>
      </c>
      <c r="E199" s="93">
        <f>Month!D201+E198</f>
        <v>16.84</v>
      </c>
      <c r="F199" s="93">
        <f>Month!E201+F198</f>
        <v>27.03</v>
      </c>
      <c r="G199" s="93">
        <f>Month!F201+G198</f>
        <v>2.16</v>
      </c>
      <c r="H199" s="93">
        <f>Month!G201+H198</f>
        <v>4.4000000000000004</v>
      </c>
      <c r="I199" s="93">
        <f>Month!H201+I198</f>
        <v>0.4</v>
      </c>
      <c r="J199" s="93">
        <f>Month!I201+J198</f>
        <v>0.09</v>
      </c>
      <c r="L199" s="93">
        <f>AVERAGE(Month!J$199:J201)</f>
        <v>212.9</v>
      </c>
      <c r="M199" s="93">
        <f>AVERAGE(Month!K$199:K201)</f>
        <v>34.236666666666665</v>
      </c>
      <c r="N199" s="93">
        <f>AVERAGE(Month!L$199:L201)</f>
        <v>67.38333333333334</v>
      </c>
      <c r="O199" s="93">
        <f>AVERAGE(Month!M$199:M201)</f>
        <v>84.36</v>
      </c>
      <c r="P199" s="93">
        <f>AVERAGE(Month!N$199:N201)</f>
        <v>8.6</v>
      </c>
      <c r="Q199" s="93">
        <f>AVERAGE(Month!O$199:O201)</f>
        <v>16.543333333333333</v>
      </c>
      <c r="R199" s="93">
        <f>AVERAGE(Month!P$199:P201)</f>
        <v>1.4100000000000001</v>
      </c>
      <c r="S199" s="93">
        <f>AVERAGE(Month!Q$199:Q201)</f>
        <v>0.3666666666666667</v>
      </c>
    </row>
    <row r="200" spans="1:19" x14ac:dyDescent="0.25">
      <c r="A200" s="102">
        <v>2011</v>
      </c>
      <c r="B200" s="77" t="s">
        <v>90</v>
      </c>
      <c r="C200" s="93">
        <f t="shared" si="10"/>
        <v>76.649999999999991</v>
      </c>
      <c r="D200" s="93">
        <f>Month!C202+D199</f>
        <v>12.000000000000002</v>
      </c>
      <c r="E200" s="93">
        <f>Month!D202+E199</f>
        <v>22.55</v>
      </c>
      <c r="F200" s="93">
        <f>Month!E202+F199</f>
        <v>32.799999999999997</v>
      </c>
      <c r="G200" s="93">
        <f>Month!F202+G199</f>
        <v>2.74</v>
      </c>
      <c r="H200" s="93">
        <f>Month!G202+H199</f>
        <v>5.8800000000000008</v>
      </c>
      <c r="I200" s="93">
        <f>Month!H202+I199</f>
        <v>0.53</v>
      </c>
      <c r="J200" s="93">
        <f>Month!I202+J199</f>
        <v>0.15</v>
      </c>
      <c r="L200" s="93">
        <f>AVERAGE(Month!J$199:J202)</f>
        <v>212.61</v>
      </c>
      <c r="M200" s="93">
        <f>AVERAGE(Month!K$199:K202)</f>
        <v>34.01</v>
      </c>
      <c r="N200" s="93">
        <f>AVERAGE(Month!L$199:L202)</f>
        <v>67.662499999999994</v>
      </c>
      <c r="O200" s="93">
        <f>AVERAGE(Month!M$199:M202)</f>
        <v>84.17</v>
      </c>
      <c r="P200" s="93">
        <f>AVERAGE(Month!N$199:N202)</f>
        <v>8.1824999999999992</v>
      </c>
      <c r="Q200" s="93">
        <f>AVERAGE(Month!O$199:O202)</f>
        <v>16.662499999999998</v>
      </c>
      <c r="R200" s="93">
        <f>AVERAGE(Month!P$199:P202)</f>
        <v>1.48</v>
      </c>
      <c r="S200" s="93">
        <f>AVERAGE(Month!Q$199:Q202)</f>
        <v>0.4425</v>
      </c>
    </row>
    <row r="201" spans="1:19" x14ac:dyDescent="0.25">
      <c r="A201" s="102">
        <v>2011</v>
      </c>
      <c r="B201" s="77" t="s">
        <v>91</v>
      </c>
      <c r="C201" s="93">
        <f t="shared" si="10"/>
        <v>91.539999999999978</v>
      </c>
      <c r="D201" s="93">
        <f>Month!C203+D200</f>
        <v>14.010000000000002</v>
      </c>
      <c r="E201" s="93">
        <f>Month!D203+E200</f>
        <v>27.82</v>
      </c>
      <c r="F201" s="93">
        <f>Month!E203+F200</f>
        <v>38.18</v>
      </c>
      <c r="G201" s="93">
        <f>Month!F203+G200</f>
        <v>3.3200000000000003</v>
      </c>
      <c r="H201" s="93">
        <f>Month!G203+H200</f>
        <v>7.3400000000000007</v>
      </c>
      <c r="I201" s="93">
        <f>Month!H203+I200</f>
        <v>0.71</v>
      </c>
      <c r="J201" s="93">
        <f>Month!I203+J200</f>
        <v>0.16</v>
      </c>
      <c r="L201" s="93">
        <f>AVERAGE(Month!J$199:J203)</f>
        <v>210.23400000000001</v>
      </c>
      <c r="M201" s="93">
        <f>AVERAGE(Month!K$199:K203)</f>
        <v>33.386000000000003</v>
      </c>
      <c r="N201" s="93">
        <f>AVERAGE(Month!L$199:L203)</f>
        <v>66.774000000000001</v>
      </c>
      <c r="O201" s="93">
        <f>AVERAGE(Month!M$199:M203)</f>
        <v>83.22</v>
      </c>
      <c r="P201" s="93">
        <f>AVERAGE(Month!N$199:N203)</f>
        <v>7.9319999999999995</v>
      </c>
      <c r="Q201" s="93">
        <f>AVERAGE(Month!O$199:O203)</f>
        <v>16.832000000000001</v>
      </c>
      <c r="R201" s="93">
        <f>AVERAGE(Month!P$199:P203)</f>
        <v>1.7079999999999997</v>
      </c>
      <c r="S201" s="93">
        <f>AVERAGE(Month!Q$199:Q203)</f>
        <v>0.38200000000000001</v>
      </c>
    </row>
    <row r="202" spans="1:19" x14ac:dyDescent="0.25">
      <c r="A202" s="102">
        <v>2011</v>
      </c>
      <c r="B202" s="77" t="s">
        <v>92</v>
      </c>
      <c r="C202" s="93">
        <f t="shared" si="10"/>
        <v>106.22999999999999</v>
      </c>
      <c r="D202" s="93">
        <f>Month!C204+D201</f>
        <v>16.14</v>
      </c>
      <c r="E202" s="93">
        <f>Month!D204+E201</f>
        <v>33.619999999999997</v>
      </c>
      <c r="F202" s="93">
        <f>Month!E204+F201</f>
        <v>42.79</v>
      </c>
      <c r="G202" s="93">
        <f>Month!F204+G201</f>
        <v>3.9000000000000004</v>
      </c>
      <c r="H202" s="93">
        <f>Month!G204+H201</f>
        <v>8.74</v>
      </c>
      <c r="I202" s="93">
        <f>Month!H204+I201</f>
        <v>0.82</v>
      </c>
      <c r="J202" s="93">
        <f>Month!I204+J201</f>
        <v>0.22</v>
      </c>
      <c r="L202" s="93">
        <f>AVERAGE(Month!J$199:J204)</f>
        <v>210.08500000000001</v>
      </c>
      <c r="M202" s="93">
        <f>AVERAGE(Month!K$199:K204)</f>
        <v>33.336666666666666</v>
      </c>
      <c r="N202" s="93">
        <f>AVERAGE(Month!L$199:L204)</f>
        <v>67.24166666666666</v>
      </c>
      <c r="O202" s="93">
        <f>AVERAGE(Month!M$199:M204)</f>
        <v>82.660000000000011</v>
      </c>
      <c r="P202" s="93">
        <f>AVERAGE(Month!N$199:N204)</f>
        <v>7.7649999999999997</v>
      </c>
      <c r="Q202" s="93">
        <f>AVERAGE(Month!O$199:O204)</f>
        <v>16.871666666666666</v>
      </c>
      <c r="R202" s="93">
        <f>AVERAGE(Month!P$199:P204)</f>
        <v>1.763333333333333</v>
      </c>
      <c r="S202" s="93">
        <f>AVERAGE(Month!Q$199:Q204)</f>
        <v>0.44666666666666671</v>
      </c>
    </row>
    <row r="203" spans="1:19" x14ac:dyDescent="0.25">
      <c r="A203" s="102">
        <v>2011</v>
      </c>
      <c r="B203" s="77" t="s">
        <v>93</v>
      </c>
      <c r="C203" s="93">
        <f t="shared" si="10"/>
        <v>120.38</v>
      </c>
      <c r="D203" s="93">
        <f>Month!C205+D202</f>
        <v>18.04</v>
      </c>
      <c r="E203" s="93">
        <f>Month!D205+E202</f>
        <v>39.229999999999997</v>
      </c>
      <c r="F203" s="93">
        <f>Month!E205+F202</f>
        <v>47.36</v>
      </c>
      <c r="G203" s="93">
        <f>Month!F205+G202</f>
        <v>4.5</v>
      </c>
      <c r="H203" s="93">
        <f>Month!G205+H202</f>
        <v>10.02</v>
      </c>
      <c r="I203" s="93">
        <f>Month!H205+I202</f>
        <v>0.91999999999999993</v>
      </c>
      <c r="J203" s="93">
        <f>Month!I205+J202</f>
        <v>0.31</v>
      </c>
      <c r="L203" s="93">
        <f>AVERAGE(Month!J$199:J205)</f>
        <v>209.62000000000003</v>
      </c>
      <c r="M203" s="93">
        <f>AVERAGE(Month!K$199:K205)</f>
        <v>32.85285714285714</v>
      </c>
      <c r="N203" s="93">
        <f>AVERAGE(Month!L$199:L205)</f>
        <v>67.255714285714276</v>
      </c>
      <c r="O203" s="93">
        <f>AVERAGE(Month!M$199:M205)</f>
        <v>82.78857142857143</v>
      </c>
      <c r="P203" s="93">
        <f>AVERAGE(Month!N$199:N205)</f>
        <v>7.6771428571428562</v>
      </c>
      <c r="Q203" s="93">
        <f>AVERAGE(Month!O$199:O205)</f>
        <v>16.74285714285714</v>
      </c>
      <c r="R203" s="93">
        <f>AVERAGE(Month!P$199:P205)</f>
        <v>1.7728571428571427</v>
      </c>
      <c r="S203" s="93">
        <f>AVERAGE(Month!Q$199:Q205)</f>
        <v>0.53</v>
      </c>
    </row>
    <row r="204" spans="1:19" x14ac:dyDescent="0.25">
      <c r="A204" s="102">
        <v>2011</v>
      </c>
      <c r="B204" s="77" t="s">
        <v>94</v>
      </c>
      <c r="C204" s="93">
        <f t="shared" si="10"/>
        <v>134.41999999999999</v>
      </c>
      <c r="D204" s="93">
        <f>Month!C206+D203</f>
        <v>20.09</v>
      </c>
      <c r="E204" s="93">
        <f>Month!D206+E203</f>
        <v>44.699999999999996</v>
      </c>
      <c r="F204" s="93">
        <f>Month!E206+F203</f>
        <v>51.86</v>
      </c>
      <c r="G204" s="93">
        <f>Month!F206+G203</f>
        <v>5.0999999999999996</v>
      </c>
      <c r="H204" s="93">
        <f>Month!G206+H203</f>
        <v>11.25</v>
      </c>
      <c r="I204" s="93">
        <f>Month!H206+I203</f>
        <v>1.03</v>
      </c>
      <c r="J204" s="93">
        <f>Month!I206+J203</f>
        <v>0.39</v>
      </c>
      <c r="L204" s="93">
        <f>AVERAGE(Month!J$199:J206)</f>
        <v>209.06750000000002</v>
      </c>
      <c r="M204" s="93">
        <f>AVERAGE(Month!K$199:K206)</f>
        <v>32.8125</v>
      </c>
      <c r="N204" s="93">
        <f>AVERAGE(Month!L$199:L206)</f>
        <v>67.058750000000003</v>
      </c>
      <c r="O204" s="93">
        <f>AVERAGE(Month!M$199:M206)</f>
        <v>82.76124999999999</v>
      </c>
      <c r="P204" s="93">
        <f>AVERAGE(Month!N$199:N206)</f>
        <v>7.6112499999999992</v>
      </c>
      <c r="Q204" s="93">
        <f>AVERAGE(Month!O$199:O206)</f>
        <v>16.467499999999998</v>
      </c>
      <c r="R204" s="93">
        <f>AVERAGE(Month!P$199:P206)</f>
        <v>1.7737499999999997</v>
      </c>
      <c r="S204" s="93">
        <f>AVERAGE(Month!Q$199:Q206)</f>
        <v>0.58250000000000002</v>
      </c>
    </row>
    <row r="205" spans="1:19" x14ac:dyDescent="0.25">
      <c r="A205" s="102">
        <v>2011</v>
      </c>
      <c r="B205" s="77" t="s">
        <v>95</v>
      </c>
      <c r="C205" s="93">
        <f t="shared" si="10"/>
        <v>149.05999999999997</v>
      </c>
      <c r="D205" s="93">
        <f>Month!C207+D204</f>
        <v>22.23</v>
      </c>
      <c r="E205" s="93">
        <f>Month!D207+E204</f>
        <v>50.51</v>
      </c>
      <c r="F205" s="93">
        <f>Month!E207+F204</f>
        <v>56.68</v>
      </c>
      <c r="G205" s="93">
        <f>Month!F207+G204</f>
        <v>5.6999999999999993</v>
      </c>
      <c r="H205" s="93">
        <f>Month!G207+H204</f>
        <v>12.31</v>
      </c>
      <c r="I205" s="93">
        <f>Month!H207+I204</f>
        <v>1.2</v>
      </c>
      <c r="J205" s="93">
        <f>Month!I207+J204</f>
        <v>0.43</v>
      </c>
      <c r="L205" s="93">
        <f>AVERAGE(Month!J$199:J207)</f>
        <v>209.02555555555557</v>
      </c>
      <c r="M205" s="93">
        <f>AVERAGE(Month!K$199:K207)</f>
        <v>32.754444444444445</v>
      </c>
      <c r="N205" s="93">
        <f>AVERAGE(Month!L$199:L207)</f>
        <v>67.358888888888885</v>
      </c>
      <c r="O205" s="93">
        <f>AVERAGE(Month!M$199:M207)</f>
        <v>82.761111111111106</v>
      </c>
      <c r="P205" s="93">
        <f>AVERAGE(Month!N$199:N207)</f>
        <v>7.5599999999999987</v>
      </c>
      <c r="Q205" s="93">
        <f>AVERAGE(Month!O$199:O207)</f>
        <v>16.22111111111111</v>
      </c>
      <c r="R205" s="93">
        <f>AVERAGE(Month!P$199:P207)</f>
        <v>1.8022222222222222</v>
      </c>
      <c r="S205" s="93">
        <f>AVERAGE(Month!Q$199:Q207)</f>
        <v>0.56777777777777783</v>
      </c>
    </row>
    <row r="206" spans="1:19" x14ac:dyDescent="0.25">
      <c r="A206" s="102">
        <v>2011</v>
      </c>
      <c r="B206" s="77" t="s">
        <v>96</v>
      </c>
      <c r="C206" s="93">
        <f t="shared" si="10"/>
        <v>165.69999999999996</v>
      </c>
      <c r="D206" s="93">
        <f>Month!C208+D205</f>
        <v>24.88</v>
      </c>
      <c r="E206" s="93">
        <f>Month!D208+E205</f>
        <v>56.67</v>
      </c>
      <c r="F206" s="93">
        <f>Month!E208+F205</f>
        <v>62.54</v>
      </c>
      <c r="G206" s="93">
        <f>Month!F208+G205</f>
        <v>6.419999999999999</v>
      </c>
      <c r="H206" s="93">
        <f>Month!G208+H205</f>
        <v>13.32</v>
      </c>
      <c r="I206" s="93">
        <f>Month!H208+I205</f>
        <v>1.42</v>
      </c>
      <c r="J206" s="93">
        <f>Month!I208+J205</f>
        <v>0.45</v>
      </c>
      <c r="L206" s="93">
        <f>AVERAGE(Month!J$199:J208)</f>
        <v>209.38700000000003</v>
      </c>
      <c r="M206" s="93">
        <f>AVERAGE(Month!K$199:K208)</f>
        <v>32.900999999999996</v>
      </c>
      <c r="N206" s="93">
        <f>AVERAGE(Month!L$199:L208)</f>
        <v>68.019000000000005</v>
      </c>
      <c r="O206" s="93">
        <f>AVERAGE(Month!M$199:M208)</f>
        <v>82.467999999999989</v>
      </c>
      <c r="P206" s="93">
        <f>AVERAGE(Month!N$199:N208)</f>
        <v>7.6679999999999993</v>
      </c>
      <c r="Q206" s="93">
        <f>AVERAGE(Month!O$199:O208)</f>
        <v>15.954999999999998</v>
      </c>
      <c r="R206" s="93">
        <f>AVERAGE(Month!P$199:P208)</f>
        <v>1.843</v>
      </c>
      <c r="S206" s="93">
        <f>AVERAGE(Month!Q$199:Q208)</f>
        <v>0.53300000000000003</v>
      </c>
    </row>
    <row r="207" spans="1:19" x14ac:dyDescent="0.25">
      <c r="A207" s="102">
        <v>2011</v>
      </c>
      <c r="B207" s="77" t="s">
        <v>97</v>
      </c>
      <c r="C207" s="93">
        <f t="shared" si="10"/>
        <v>183.76</v>
      </c>
      <c r="D207" s="93">
        <f>Month!C209+D206</f>
        <v>28.439999999999998</v>
      </c>
      <c r="E207" s="93">
        <f>Month!D209+E206</f>
        <v>62.45</v>
      </c>
      <c r="F207" s="93">
        <f>Month!E209+F206</f>
        <v>69.289999999999992</v>
      </c>
      <c r="G207" s="93">
        <f>Month!F209+G206</f>
        <v>7.1399999999999988</v>
      </c>
      <c r="H207" s="93">
        <f>Month!G209+H206</f>
        <v>14.370000000000001</v>
      </c>
      <c r="I207" s="93">
        <f>Month!H209+I206</f>
        <v>1.63</v>
      </c>
      <c r="J207" s="93">
        <f>Month!I209+J206</f>
        <v>0.44</v>
      </c>
      <c r="L207" s="93">
        <f>AVERAGE(Month!J$199:J209)</f>
        <v>209.69636363636366</v>
      </c>
      <c r="M207" s="93">
        <f>AVERAGE(Month!K$199:K209)</f>
        <v>33.629090909090905</v>
      </c>
      <c r="N207" s="93">
        <f>AVERAGE(Month!L$199:L209)</f>
        <v>68.14</v>
      </c>
      <c r="O207" s="93">
        <f>AVERAGE(Month!M$199:M209)</f>
        <v>82.061818181818182</v>
      </c>
      <c r="P207" s="93">
        <f>AVERAGE(Month!N$199:N209)</f>
        <v>7.7563636363636359</v>
      </c>
      <c r="Q207" s="93">
        <f>AVERAGE(Month!O$199:O209)</f>
        <v>15.768181818181818</v>
      </c>
      <c r="R207" s="93">
        <f>AVERAGE(Month!P$199:P209)</f>
        <v>1.8690909090909089</v>
      </c>
      <c r="S207" s="93">
        <f>AVERAGE(Month!Q$199:Q209)</f>
        <v>0.47181818181818186</v>
      </c>
    </row>
    <row r="208" spans="1:19" x14ac:dyDescent="0.25">
      <c r="A208" s="103">
        <v>2011</v>
      </c>
      <c r="B208" s="96" t="s">
        <v>98</v>
      </c>
      <c r="C208" s="97">
        <f t="shared" si="10"/>
        <v>203.62999999999994</v>
      </c>
      <c r="D208" s="97">
        <f>Month!C210+D207</f>
        <v>32.26</v>
      </c>
      <c r="E208" s="97">
        <f>Month!D210+E207</f>
        <v>67.81</v>
      </c>
      <c r="F208" s="97">
        <f>Month!E210+F207</f>
        <v>77.649999999999991</v>
      </c>
      <c r="G208" s="97">
        <f>Month!F210+G207</f>
        <v>7.8599999999999985</v>
      </c>
      <c r="H208" s="97">
        <f>Month!G210+H207</f>
        <v>15.620000000000001</v>
      </c>
      <c r="I208" s="97">
        <f>Month!H210+I207</f>
        <v>1.89</v>
      </c>
      <c r="J208" s="97">
        <f>Month!I210+J207</f>
        <v>0.54</v>
      </c>
      <c r="K208" s="96"/>
      <c r="L208" s="97">
        <f>AVERAGE(Month!J$199:J210)</f>
        <v>209.17500000000004</v>
      </c>
      <c r="M208" s="97">
        <f>AVERAGE(Month!K$199:K210)</f>
        <v>33.985833333333325</v>
      </c>
      <c r="N208" s="97">
        <f>AVERAGE(Month!L$199:L210)</f>
        <v>67.820000000000007</v>
      </c>
      <c r="O208" s="97">
        <f>AVERAGE(Month!M$199:M210)</f>
        <v>81.464999999999989</v>
      </c>
      <c r="P208" s="97">
        <f>AVERAGE(Month!N$199:N210)</f>
        <v>7.8299999999999992</v>
      </c>
      <c r="Q208" s="97">
        <f>AVERAGE(Month!O$199:O210)</f>
        <v>15.625833333333333</v>
      </c>
      <c r="R208" s="97">
        <f>AVERAGE(Month!P$199:P210)</f>
        <v>1.9133333333333331</v>
      </c>
      <c r="S208" s="97">
        <f>AVERAGE(Month!Q$199:Q210)</f>
        <v>0.53500000000000003</v>
      </c>
    </row>
    <row r="209" spans="1:19" x14ac:dyDescent="0.25">
      <c r="A209" s="102">
        <v>2012</v>
      </c>
      <c r="B209" s="77" t="s">
        <v>87</v>
      </c>
      <c r="C209" s="93">
        <f t="shared" si="10"/>
        <v>20.25</v>
      </c>
      <c r="D209" s="93">
        <f>Month!C211</f>
        <v>3.63</v>
      </c>
      <c r="E209" s="93">
        <f>Month!D211</f>
        <v>5.53</v>
      </c>
      <c r="F209" s="93">
        <f>Month!E211</f>
        <v>8.66</v>
      </c>
      <c r="G209" s="93">
        <f>Month!F211</f>
        <v>0.76</v>
      </c>
      <c r="H209" s="93">
        <f>Month!G211</f>
        <v>1.31</v>
      </c>
      <c r="I209" s="93">
        <f>Month!H211</f>
        <v>0.24</v>
      </c>
      <c r="J209" s="93">
        <f>Month!I211</f>
        <v>0.12</v>
      </c>
      <c r="K209" s="93"/>
      <c r="L209" s="93">
        <f>AVERAGE(Month!J$211:J211)</f>
        <v>203.32</v>
      </c>
      <c r="M209" s="93">
        <f>AVERAGE(Month!K$211:K211)</f>
        <v>35.630000000000003</v>
      </c>
      <c r="N209" s="93">
        <f>AVERAGE(Month!L$211:L211)</f>
        <v>66.31</v>
      </c>
      <c r="O209" s="93">
        <f>AVERAGE(Month!M$211:M211)</f>
        <v>74.67</v>
      </c>
      <c r="P209" s="93">
        <f>AVERAGE(Month!N$211:N211)</f>
        <v>9.17</v>
      </c>
      <c r="Q209" s="93">
        <f>AVERAGE(Month!O$211:O211)</f>
        <v>13.83</v>
      </c>
      <c r="R209" s="93">
        <f>AVERAGE(Month!P$211:P211)</f>
        <v>2.2599999999999998</v>
      </c>
      <c r="S209" s="93">
        <f>AVERAGE(Month!Q$211:Q211)</f>
        <v>1.45</v>
      </c>
    </row>
    <row r="210" spans="1:19" x14ac:dyDescent="0.25">
      <c r="A210" s="102">
        <v>2012</v>
      </c>
      <c r="B210" s="77" t="s">
        <v>88</v>
      </c>
      <c r="C210" s="93">
        <f t="shared" si="10"/>
        <v>40.69</v>
      </c>
      <c r="D210" s="93">
        <f>Month!C212+D209</f>
        <v>7.79</v>
      </c>
      <c r="E210" s="93">
        <f>Month!D212+E209</f>
        <v>11</v>
      </c>
      <c r="F210" s="93">
        <f>Month!E212+F209</f>
        <v>17.21</v>
      </c>
      <c r="G210" s="93">
        <f>Month!F212+G209</f>
        <v>1.52</v>
      </c>
      <c r="H210" s="93">
        <f>Month!G212+H209</f>
        <v>2.6500000000000004</v>
      </c>
      <c r="I210" s="93">
        <f>Month!H212+I209</f>
        <v>0.44</v>
      </c>
      <c r="J210" s="93">
        <f>Month!I212+J209</f>
        <v>7.9999999999999988E-2</v>
      </c>
      <c r="K210" s="93"/>
      <c r="L210" s="93">
        <f>AVERAGE(Month!J$211:J212)</f>
        <v>206.18</v>
      </c>
      <c r="M210" s="93">
        <f>AVERAGE(Month!K$211:K212)</f>
        <v>38.14</v>
      </c>
      <c r="N210" s="93">
        <f>AVERAGE(Month!L$211:L212)</f>
        <v>65.944999999999993</v>
      </c>
      <c r="O210" s="93">
        <f>AVERAGE(Month!M$211:M212)</f>
        <v>75.28</v>
      </c>
      <c r="P210" s="93">
        <f>AVERAGE(Month!N$211:N212)</f>
        <v>9.17</v>
      </c>
      <c r="Q210" s="93">
        <f>AVERAGE(Month!O$211:O212)</f>
        <v>14.98</v>
      </c>
      <c r="R210" s="93">
        <f>AVERAGE(Month!P$211:P212)</f>
        <v>2.21</v>
      </c>
      <c r="S210" s="93">
        <f>AVERAGE(Month!Q$211:Q212)</f>
        <v>0.45499999999999996</v>
      </c>
    </row>
    <row r="211" spans="1:19" x14ac:dyDescent="0.25">
      <c r="A211" s="102">
        <v>2012</v>
      </c>
      <c r="B211" s="77" t="s">
        <v>89</v>
      </c>
      <c r="C211" s="93">
        <f t="shared" si="10"/>
        <v>59.09</v>
      </c>
      <c r="D211" s="93">
        <f>Month!C213+D210</f>
        <v>11.69</v>
      </c>
      <c r="E211" s="93">
        <f>Month!D213+E210</f>
        <v>16.72</v>
      </c>
      <c r="F211" s="93">
        <f>Month!E213+F210</f>
        <v>23.900000000000002</v>
      </c>
      <c r="G211" s="93">
        <f>Month!F213+G210</f>
        <v>2.2800000000000002</v>
      </c>
      <c r="H211" s="93">
        <f>Month!G213+H210</f>
        <v>3.7200000000000006</v>
      </c>
      <c r="I211" s="93">
        <f>Month!H213+I210</f>
        <v>0.61</v>
      </c>
      <c r="J211" s="93">
        <f>Month!I213+J210</f>
        <v>0.16999999999999998</v>
      </c>
      <c r="K211" s="93"/>
      <c r="L211" s="93">
        <f>AVERAGE(Month!J$211:J213)</f>
        <v>207.46666666666667</v>
      </c>
      <c r="M211" s="93">
        <f>AVERAGE(Month!K$211:K213)</f>
        <v>40.173333333333339</v>
      </c>
      <c r="N211" s="93">
        <f>AVERAGE(Month!L$211:L213)</f>
        <v>66.833333333333329</v>
      </c>
      <c r="O211" s="93">
        <f>AVERAGE(Month!M$211:M213)</f>
        <v>74.563333333333333</v>
      </c>
      <c r="P211" s="93">
        <f>AVERAGE(Month!N$211:N213)</f>
        <v>9.17</v>
      </c>
      <c r="Q211" s="93">
        <f>AVERAGE(Month!O$211:O213)</f>
        <v>13.969999999999999</v>
      </c>
      <c r="R211" s="93">
        <f>AVERAGE(Month!P$211:P213)</f>
        <v>2.0733333333333333</v>
      </c>
      <c r="S211" s="93">
        <f>AVERAGE(Month!Q$211:Q213)</f>
        <v>0.68333333333333324</v>
      </c>
    </row>
    <row r="212" spans="1:19" x14ac:dyDescent="0.25">
      <c r="A212" s="102">
        <v>2012</v>
      </c>
      <c r="B212" s="77" t="s">
        <v>90</v>
      </c>
      <c r="C212" s="93">
        <f t="shared" si="10"/>
        <v>76.430000000000021</v>
      </c>
      <c r="D212" s="93">
        <f>Month!C214+D211</f>
        <v>15.07</v>
      </c>
      <c r="E212" s="93">
        <f>Month!D214+E211</f>
        <v>22.099999999999998</v>
      </c>
      <c r="F212" s="93">
        <f>Month!E214+F211</f>
        <v>30.32</v>
      </c>
      <c r="G212" s="93">
        <f>Month!F214+G211</f>
        <v>2.8600000000000003</v>
      </c>
      <c r="H212" s="93">
        <f>Month!G214+H211</f>
        <v>5.0600000000000005</v>
      </c>
      <c r="I212" s="93">
        <f>Month!H214+I211</f>
        <v>0.76</v>
      </c>
      <c r="J212" s="93">
        <f>Month!I214+J211</f>
        <v>0.26</v>
      </c>
      <c r="K212" s="93"/>
      <c r="L212" s="93">
        <f>AVERAGE(Month!J$211:J214)</f>
        <v>206.02249999999998</v>
      </c>
      <c r="M212" s="93">
        <f>AVERAGE(Month!K$211:K214)</f>
        <v>40.58</v>
      </c>
      <c r="N212" s="93">
        <f>AVERAGE(Month!L$211:L214)</f>
        <v>66.275000000000006</v>
      </c>
      <c r="O212" s="93">
        <f>AVERAGE(Month!M$211:M214)</f>
        <v>73.41</v>
      </c>
      <c r="P212" s="93">
        <f>AVERAGE(Month!N$211:N214)</f>
        <v>8.629999999999999</v>
      </c>
      <c r="Q212" s="93">
        <f>AVERAGE(Month!O$211:O214)</f>
        <v>14.305</v>
      </c>
      <c r="R212" s="93">
        <f>AVERAGE(Month!P$211:P214)</f>
        <v>2.0350000000000001</v>
      </c>
      <c r="S212" s="93">
        <f>AVERAGE(Month!Q$211:Q214)</f>
        <v>0.78749999999999998</v>
      </c>
    </row>
    <row r="213" spans="1:19" x14ac:dyDescent="0.25">
      <c r="A213" s="102">
        <v>2012</v>
      </c>
      <c r="B213" s="77" t="s">
        <v>91</v>
      </c>
      <c r="C213" s="93">
        <f t="shared" si="10"/>
        <v>92.53</v>
      </c>
      <c r="D213" s="93">
        <f>Month!C215+D212</f>
        <v>18.13</v>
      </c>
      <c r="E213" s="93">
        <f>Month!D215+E212</f>
        <v>27.63</v>
      </c>
      <c r="F213" s="93">
        <f>Month!E215+F212</f>
        <v>35.65</v>
      </c>
      <c r="G213" s="93">
        <f>Month!F215+G212</f>
        <v>3.4400000000000004</v>
      </c>
      <c r="H213" s="93">
        <f>Month!G215+H212</f>
        <v>6.4200000000000008</v>
      </c>
      <c r="I213" s="93">
        <f>Month!H215+I212</f>
        <v>0.9</v>
      </c>
      <c r="J213" s="93">
        <f>Month!I215+J212</f>
        <v>0.36</v>
      </c>
      <c r="K213" s="93"/>
      <c r="L213" s="93">
        <f>AVERAGE(Month!J$211:J215)</f>
        <v>207.38999999999996</v>
      </c>
      <c r="M213" s="93">
        <f>AVERAGE(Month!K$211:K215)</f>
        <v>41.201999999999998</v>
      </c>
      <c r="N213" s="93">
        <f>AVERAGE(Month!L$211:L215)</f>
        <v>66.292000000000002</v>
      </c>
      <c r="O213" s="93">
        <f>AVERAGE(Month!M$211:M215)</f>
        <v>74.036000000000001</v>
      </c>
      <c r="P213" s="93">
        <f>AVERAGE(Month!N$211:N215)</f>
        <v>8.3059999999999992</v>
      </c>
      <c r="Q213" s="93">
        <f>AVERAGE(Month!O$211:O215)</f>
        <v>14.663999999999998</v>
      </c>
      <c r="R213" s="93">
        <f>AVERAGE(Month!P$211:P215)</f>
        <v>2.0300000000000002</v>
      </c>
      <c r="S213" s="93">
        <f>AVERAGE(Month!Q$211:Q215)</f>
        <v>0.86</v>
      </c>
    </row>
    <row r="214" spans="1:19" x14ac:dyDescent="0.25">
      <c r="A214" s="102">
        <v>2012</v>
      </c>
      <c r="B214" s="77" t="s">
        <v>92</v>
      </c>
      <c r="C214" s="93">
        <f t="shared" si="10"/>
        <v>107.05999999999999</v>
      </c>
      <c r="D214" s="93">
        <f>Month!C216+D213</f>
        <v>20.75</v>
      </c>
      <c r="E214" s="93">
        <f>Month!D216+E213</f>
        <v>33.15</v>
      </c>
      <c r="F214" s="93">
        <f>Month!E216+F213</f>
        <v>39.93</v>
      </c>
      <c r="G214" s="93">
        <f>Month!F216+G213</f>
        <v>4.0200000000000005</v>
      </c>
      <c r="H214" s="93">
        <f>Month!G216+H213</f>
        <v>7.7200000000000006</v>
      </c>
      <c r="I214" s="93">
        <f>Month!H216+I213</f>
        <v>1.05</v>
      </c>
      <c r="J214" s="93">
        <f>Month!I216+J213</f>
        <v>0.44</v>
      </c>
      <c r="K214" s="93"/>
      <c r="L214" s="93">
        <f>AVERAGE(Month!J$211:J216)</f>
        <v>207.96666666666661</v>
      </c>
      <c r="M214" s="93">
        <f>AVERAGE(Month!K$211:K216)</f>
        <v>41.33</v>
      </c>
      <c r="N214" s="93">
        <f>AVERAGE(Month!L$211:L216)</f>
        <v>66.285000000000011</v>
      </c>
      <c r="O214" s="93">
        <f>AVERAGE(Month!M$211:M216)</f>
        <v>74.451666666666668</v>
      </c>
      <c r="P214" s="93">
        <f>AVERAGE(Month!N$211:N216)</f>
        <v>8.0899999999999981</v>
      </c>
      <c r="Q214" s="93">
        <f>AVERAGE(Month!O$211:O216)</f>
        <v>14.801666666666664</v>
      </c>
      <c r="R214" s="93">
        <f>AVERAGE(Month!P$211:P216)</f>
        <v>2.1283333333333334</v>
      </c>
      <c r="S214" s="93">
        <f>AVERAGE(Month!Q$211:Q216)</f>
        <v>0.87999999999999989</v>
      </c>
    </row>
    <row r="215" spans="1:19" x14ac:dyDescent="0.25">
      <c r="A215" s="102">
        <v>2012</v>
      </c>
      <c r="B215" s="77" t="s">
        <v>93</v>
      </c>
      <c r="C215" s="93">
        <f t="shared" si="10"/>
        <v>121.19</v>
      </c>
      <c r="D215" s="93">
        <f>Month!C217+D214</f>
        <v>23.55</v>
      </c>
      <c r="E215" s="93">
        <f>Month!D217+E214</f>
        <v>38.51</v>
      </c>
      <c r="F215" s="93">
        <f>Month!E217+F214</f>
        <v>43.85</v>
      </c>
      <c r="G215" s="93">
        <f>Month!F217+G214</f>
        <v>4.5900000000000007</v>
      </c>
      <c r="H215" s="93">
        <f>Month!G217+H214</f>
        <v>8.9400000000000013</v>
      </c>
      <c r="I215" s="93">
        <f>Month!H217+I214</f>
        <v>1.19</v>
      </c>
      <c r="J215" s="93">
        <f>Month!I217+J214</f>
        <v>0.56000000000000005</v>
      </c>
      <c r="K215" s="93"/>
      <c r="L215" s="93">
        <f>AVERAGE(Month!J$211:J217)</f>
        <v>208.2128571428571</v>
      </c>
      <c r="M215" s="93">
        <f>AVERAGE(Month!K$211:K217)</f>
        <v>41.76</v>
      </c>
      <c r="N215" s="93">
        <f>AVERAGE(Month!L$211:L217)</f>
        <v>66.008571428571443</v>
      </c>
      <c r="O215" s="93">
        <f>AVERAGE(Month!M$211:M217)</f>
        <v>74.600000000000009</v>
      </c>
      <c r="P215" s="93">
        <f>AVERAGE(Month!N$211:N217)</f>
        <v>7.9099999999999984</v>
      </c>
      <c r="Q215" s="93">
        <f>AVERAGE(Month!O$211:O217)</f>
        <v>14.78</v>
      </c>
      <c r="R215" s="93">
        <f>AVERAGE(Month!P$211:P217)</f>
        <v>2.1985714285714288</v>
      </c>
      <c r="S215" s="93">
        <f>AVERAGE(Month!Q$211:Q217)</f>
        <v>0.95571428571428563</v>
      </c>
    </row>
    <row r="216" spans="1:19" x14ac:dyDescent="0.25">
      <c r="A216" s="102">
        <v>2012</v>
      </c>
      <c r="B216" s="77" t="s">
        <v>94</v>
      </c>
      <c r="C216" s="93">
        <f t="shared" si="10"/>
        <v>135.29</v>
      </c>
      <c r="D216" s="93">
        <f>Month!C218+D215</f>
        <v>26.29</v>
      </c>
      <c r="E216" s="93">
        <f>Month!D218+E215</f>
        <v>44.03</v>
      </c>
      <c r="F216" s="93">
        <f>Month!E218+F215</f>
        <v>47.44</v>
      </c>
      <c r="G216" s="93">
        <f>Month!F218+G215</f>
        <v>5.160000000000001</v>
      </c>
      <c r="H216" s="93">
        <f>Month!G218+H215</f>
        <v>10.360000000000001</v>
      </c>
      <c r="I216" s="93">
        <f>Month!H218+I215</f>
        <v>1.3399999999999999</v>
      </c>
      <c r="J216" s="93">
        <f>Month!I218+J215</f>
        <v>0.67</v>
      </c>
      <c r="K216" s="93"/>
      <c r="L216" s="93">
        <f>AVERAGE(Month!J$211:J218)</f>
        <v>208.14249999999998</v>
      </c>
      <c r="M216" s="93">
        <f>AVERAGE(Month!K$211:K218)</f>
        <v>41.842500000000001</v>
      </c>
      <c r="N216" s="93">
        <f>AVERAGE(Month!L$211:L218)</f>
        <v>66.037500000000009</v>
      </c>
      <c r="O216" s="93">
        <f>AVERAGE(Month!M$211:M218)</f>
        <v>74.245000000000005</v>
      </c>
      <c r="P216" s="93">
        <f>AVERAGE(Month!N$211:N218)</f>
        <v>7.7749999999999986</v>
      </c>
      <c r="Q216" s="93">
        <f>AVERAGE(Month!O$211:O218)</f>
        <v>15.021249999999998</v>
      </c>
      <c r="R216" s="93">
        <f>AVERAGE(Month!P$211:P218)</f>
        <v>2.21875</v>
      </c>
      <c r="S216" s="93">
        <f>AVERAGE(Month!Q$211:Q218)</f>
        <v>1.0024999999999999</v>
      </c>
    </row>
    <row r="217" spans="1:19" x14ac:dyDescent="0.25">
      <c r="A217" s="102">
        <v>2012</v>
      </c>
      <c r="B217" s="77" t="s">
        <v>95</v>
      </c>
      <c r="C217" s="93">
        <f t="shared" si="10"/>
        <v>150.15999999999997</v>
      </c>
      <c r="D217" s="93">
        <f>Month!C219+D216</f>
        <v>29.34</v>
      </c>
      <c r="E217" s="93">
        <f>Month!D219+E216</f>
        <v>49.77</v>
      </c>
      <c r="F217" s="93">
        <f>Month!E219+F216</f>
        <v>51.349999999999994</v>
      </c>
      <c r="G217" s="93">
        <f>Month!F219+G216</f>
        <v>5.7300000000000013</v>
      </c>
      <c r="H217" s="93">
        <f>Month!G219+H216</f>
        <v>11.610000000000001</v>
      </c>
      <c r="I217" s="93">
        <f>Month!H219+I216</f>
        <v>1.5699999999999998</v>
      </c>
      <c r="J217" s="93">
        <f>Month!I219+J216</f>
        <v>0.79</v>
      </c>
      <c r="K217" s="93"/>
      <c r="L217" s="93">
        <f>AVERAGE(Month!J$211:J219)</f>
        <v>207.92888888888888</v>
      </c>
      <c r="M217" s="93">
        <f>AVERAGE(Month!K$211:K219)</f>
        <v>41.848888888888887</v>
      </c>
      <c r="N217" s="93">
        <f>AVERAGE(Month!L$211:L219)</f>
        <v>66.348888888888894</v>
      </c>
      <c r="O217" s="93">
        <f>AVERAGE(Month!M$211:M219)</f>
        <v>73.512222222222221</v>
      </c>
      <c r="P217" s="93">
        <f>AVERAGE(Month!N$211:N219)</f>
        <v>7.6699999999999982</v>
      </c>
      <c r="Q217" s="93">
        <f>AVERAGE(Month!O$211:O219)</f>
        <v>15.223333333333333</v>
      </c>
      <c r="R217" s="93">
        <f>AVERAGE(Month!P$211:P219)</f>
        <v>2.2744444444444443</v>
      </c>
      <c r="S217" s="93">
        <f>AVERAGE(Month!Q$211:Q219)</f>
        <v>1.0511111111111111</v>
      </c>
    </row>
    <row r="218" spans="1:19" x14ac:dyDescent="0.25">
      <c r="A218" s="102">
        <v>2012</v>
      </c>
      <c r="B218" s="77" t="s">
        <v>96</v>
      </c>
      <c r="C218" s="93">
        <f t="shared" si="10"/>
        <v>167.95999999999998</v>
      </c>
      <c r="D218" s="93">
        <f>Month!C220+D217</f>
        <v>33.14</v>
      </c>
      <c r="E218" s="93">
        <f>Month!D220+E217</f>
        <v>55.550000000000004</v>
      </c>
      <c r="F218" s="93">
        <f>Month!E220+F217</f>
        <v>57.359999999999992</v>
      </c>
      <c r="G218" s="93">
        <f>Month!F220+G217</f>
        <v>6.5200000000000014</v>
      </c>
      <c r="H218" s="93">
        <f>Month!G220+H217</f>
        <v>12.780000000000001</v>
      </c>
      <c r="I218" s="93">
        <f>Month!H220+I217</f>
        <v>1.7599999999999998</v>
      </c>
      <c r="J218" s="93">
        <f>Month!I220+J217</f>
        <v>0.85000000000000009</v>
      </c>
      <c r="K218" s="93"/>
      <c r="L218" s="93">
        <f>AVERAGE(Month!J$211:J220)</f>
        <v>208.036</v>
      </c>
      <c r="M218" s="93">
        <f>AVERAGE(Month!K$211:K220)</f>
        <v>41.570999999999998</v>
      </c>
      <c r="N218" s="93">
        <f>AVERAGE(Month!L$211:L220)</f>
        <v>66.650000000000006</v>
      </c>
      <c r="O218" s="93">
        <f>AVERAGE(Month!M$211:M220)</f>
        <v>73.44</v>
      </c>
      <c r="P218" s="93">
        <f>AVERAGE(Month!N$211:N220)</f>
        <v>7.8469999999999986</v>
      </c>
      <c r="Q218" s="93">
        <f>AVERAGE(Month!O$211:O220)</f>
        <v>15.282</v>
      </c>
      <c r="R218" s="93">
        <f>AVERAGE(Month!P$211:P220)</f>
        <v>2.2329999999999997</v>
      </c>
      <c r="S218" s="93">
        <f>AVERAGE(Month!Q$211:Q220)</f>
        <v>1.0129999999999999</v>
      </c>
    </row>
    <row r="219" spans="1:19" x14ac:dyDescent="0.25">
      <c r="A219" s="102">
        <v>2012</v>
      </c>
      <c r="B219" s="77" t="s">
        <v>97</v>
      </c>
      <c r="C219" s="93">
        <f t="shared" ref="C219:C244" si="11">SUM(D219:J219)</f>
        <v>186.55999999999997</v>
      </c>
      <c r="D219" s="93">
        <f>Month!C221+D218</f>
        <v>36.75</v>
      </c>
      <c r="E219" s="93">
        <f>Month!D221+E218</f>
        <v>60.95</v>
      </c>
      <c r="F219" s="93">
        <f>Month!E221+F218</f>
        <v>64.759999999999991</v>
      </c>
      <c r="G219" s="93">
        <f>Month!F221+G218</f>
        <v>7.3100000000000014</v>
      </c>
      <c r="H219" s="93">
        <f>Month!G221+H218</f>
        <v>13.850000000000001</v>
      </c>
      <c r="I219" s="93">
        <f>Month!H221+I218</f>
        <v>1.9999999999999998</v>
      </c>
      <c r="J219" s="93">
        <f>Month!I221+J218</f>
        <v>0.94000000000000006</v>
      </c>
      <c r="K219" s="93"/>
      <c r="L219" s="93">
        <f>AVERAGE(Month!J$211:J221)</f>
        <v>207.4909090909091</v>
      </c>
      <c r="M219" s="93">
        <f>AVERAGE(Month!K$211:K221)</f>
        <v>41.157272727272726</v>
      </c>
      <c r="N219" s="93">
        <f>AVERAGE(Month!L$211:L221)</f>
        <v>66.484545454545469</v>
      </c>
      <c r="O219" s="93">
        <f>AVERAGE(Month!M$211:M221)</f>
        <v>73.36</v>
      </c>
      <c r="P219" s="93">
        <f>AVERAGE(Month!N$211:N221)</f>
        <v>7.9918181818181804</v>
      </c>
      <c r="Q219" s="93">
        <f>AVERAGE(Month!O$211:O221)</f>
        <v>15.213636363636363</v>
      </c>
      <c r="R219" s="93">
        <f>AVERAGE(Month!P$211:P221)</f>
        <v>2.2609090909090908</v>
      </c>
      <c r="S219" s="93">
        <f>AVERAGE(Month!Q$211:Q221)</f>
        <v>1.0227272727272727</v>
      </c>
    </row>
    <row r="220" spans="1:19" x14ac:dyDescent="0.25">
      <c r="A220" s="103">
        <v>2012</v>
      </c>
      <c r="B220" s="96" t="s">
        <v>98</v>
      </c>
      <c r="C220" s="97">
        <f t="shared" si="11"/>
        <v>207.77999999999997</v>
      </c>
      <c r="D220" s="97">
        <f>Month!C222+D219</f>
        <v>40.909999999999997</v>
      </c>
      <c r="E220" s="97">
        <f>Month!D222+E219</f>
        <v>67</v>
      </c>
      <c r="F220" s="97">
        <f>Month!E222+F219</f>
        <v>73.249999999999986</v>
      </c>
      <c r="G220" s="97">
        <f>Month!F222+G219</f>
        <v>8.1000000000000014</v>
      </c>
      <c r="H220" s="97">
        <f>Month!G222+H219</f>
        <v>15.21</v>
      </c>
      <c r="I220" s="97">
        <f>Month!H222+I219</f>
        <v>2.2899999999999996</v>
      </c>
      <c r="J220" s="97">
        <f>Month!I222+J219</f>
        <v>1.02</v>
      </c>
      <c r="K220" s="97"/>
      <c r="L220" s="97">
        <f>AVERAGE(Month!J$211:J222)</f>
        <v>207.85249999999999</v>
      </c>
      <c r="M220" s="97">
        <f>AVERAGE(Month!K$211:K222)</f>
        <v>40.965833333333329</v>
      </c>
      <c r="N220" s="97">
        <f>AVERAGE(Month!L$211:L222)</f>
        <v>66.998333333333349</v>
      </c>
      <c r="O220" s="97">
        <f>AVERAGE(Month!M$211:M222)</f>
        <v>73.265833333333333</v>
      </c>
      <c r="P220" s="97">
        <f>AVERAGE(Month!N$211:N222)</f>
        <v>8.1124999999999989</v>
      </c>
      <c r="Q220" s="97">
        <f>AVERAGE(Month!O$211:O222)</f>
        <v>15.206666666666665</v>
      </c>
      <c r="R220" s="97">
        <f>AVERAGE(Month!P$211:P222)</f>
        <v>2.2833333333333332</v>
      </c>
      <c r="S220" s="97">
        <f>AVERAGE(Month!Q$211:Q222)</f>
        <v>1.02</v>
      </c>
    </row>
    <row r="221" spans="1:19" x14ac:dyDescent="0.25">
      <c r="A221" s="102">
        <v>2013</v>
      </c>
      <c r="B221" s="77" t="s">
        <v>87</v>
      </c>
      <c r="C221" s="93">
        <f t="shared" si="11"/>
        <v>20.880000000000003</v>
      </c>
      <c r="D221" s="93">
        <f>Month!C223</f>
        <v>4.05</v>
      </c>
      <c r="E221" s="93">
        <f>Month!D223</f>
        <v>5.07</v>
      </c>
      <c r="F221" s="93">
        <f>Month!E223</f>
        <v>9.11</v>
      </c>
      <c r="G221" s="93">
        <f>Month!F223</f>
        <v>0.8</v>
      </c>
      <c r="H221" s="93">
        <f>Month!G223</f>
        <v>1.52</v>
      </c>
      <c r="I221" s="93">
        <f>Month!H223</f>
        <v>0.26</v>
      </c>
      <c r="J221" s="93">
        <f>Month!I223</f>
        <v>7.0000000000000007E-2</v>
      </c>
      <c r="L221" s="93">
        <f>AVERAGE(Month!J$223:J223)</f>
        <v>199.69</v>
      </c>
      <c r="M221" s="93">
        <f>AVERAGE(Month!K$223:K223)</f>
        <v>36.36</v>
      </c>
      <c r="N221" s="93">
        <f>AVERAGE(Month!L$223:L223)</f>
        <v>60.8</v>
      </c>
      <c r="O221" s="93">
        <f>AVERAGE(Month!M$223:M223)</f>
        <v>73.64</v>
      </c>
      <c r="P221" s="93">
        <f>AVERAGE(Month!N$223:N223)</f>
        <v>9.66</v>
      </c>
      <c r="Q221" s="93">
        <f>AVERAGE(Month!O$223:O223)</f>
        <v>15.98</v>
      </c>
      <c r="R221" s="93">
        <f>AVERAGE(Month!P$223:P223)</f>
        <v>2.39</v>
      </c>
      <c r="S221" s="93">
        <f>AVERAGE(Month!Q$223:Q223)</f>
        <v>0.86</v>
      </c>
    </row>
    <row r="222" spans="1:19" x14ac:dyDescent="0.25">
      <c r="A222" s="102">
        <v>2013</v>
      </c>
      <c r="B222" s="77" t="s">
        <v>88</v>
      </c>
      <c r="C222" s="93">
        <f t="shared" si="11"/>
        <v>40.71</v>
      </c>
      <c r="D222" s="93">
        <f>Month!C224+D221</f>
        <v>7.73</v>
      </c>
      <c r="E222" s="93">
        <f>Month!D224+E221</f>
        <v>10.34</v>
      </c>
      <c r="F222" s="93">
        <f>Month!E224+F221</f>
        <v>17.68</v>
      </c>
      <c r="G222" s="93">
        <f>Month!F224+G221</f>
        <v>1.6</v>
      </c>
      <c r="H222" s="93">
        <f>Month!G224+H221</f>
        <v>2.74</v>
      </c>
      <c r="I222" s="93">
        <f>Month!H224+I221</f>
        <v>0.48</v>
      </c>
      <c r="J222" s="93">
        <f>Month!I224+J221</f>
        <v>0.14000000000000001</v>
      </c>
      <c r="L222" s="93">
        <f>AVERAGE(Month!J$223:J224)</f>
        <v>198.51</v>
      </c>
      <c r="M222" s="93">
        <f>AVERAGE(Month!K$223:K224)</f>
        <v>34.97</v>
      </c>
      <c r="N222" s="93">
        <f>AVERAGE(Month!L$223:L224)</f>
        <v>62.019999999999996</v>
      </c>
      <c r="O222" s="93">
        <f>AVERAGE(Month!M$223:M224)</f>
        <v>73.259999999999991</v>
      </c>
      <c r="P222" s="93">
        <f>AVERAGE(Month!N$223:N224)</f>
        <v>9.66</v>
      </c>
      <c r="Q222" s="93">
        <f>AVERAGE(Month!O$223:O224)</f>
        <v>15.379999999999999</v>
      </c>
      <c r="R222" s="93">
        <f>AVERAGE(Month!P$223:P224)</f>
        <v>2.3849999999999998</v>
      </c>
      <c r="S222" s="93">
        <f>AVERAGE(Month!Q$223:Q224)</f>
        <v>0.83499999999999996</v>
      </c>
    </row>
    <row r="223" spans="1:19" x14ac:dyDescent="0.25">
      <c r="A223" s="102">
        <v>2013</v>
      </c>
      <c r="B223" s="77" t="s">
        <v>89</v>
      </c>
      <c r="C223" s="93">
        <f t="shared" si="11"/>
        <v>61.59</v>
      </c>
      <c r="D223" s="93">
        <f>Month!C225+D222</f>
        <v>11.760000000000002</v>
      </c>
      <c r="E223" s="93">
        <f>Month!D225+E222</f>
        <v>15.57</v>
      </c>
      <c r="F223" s="93">
        <f>Month!E225+F222</f>
        <v>26.91</v>
      </c>
      <c r="G223" s="93">
        <f>Month!F225+G222</f>
        <v>2.4000000000000004</v>
      </c>
      <c r="H223" s="93">
        <f>Month!G225+H222</f>
        <v>4</v>
      </c>
      <c r="I223" s="93">
        <f>Month!H225+I222</f>
        <v>0.71</v>
      </c>
      <c r="J223" s="93">
        <f>Month!I225+J222</f>
        <v>0.24000000000000002</v>
      </c>
      <c r="L223" s="93">
        <f>AVERAGE(Month!J$223:J225)</f>
        <v>198.24</v>
      </c>
      <c r="M223" s="93">
        <f>AVERAGE(Month!K$223:K225)</f>
        <v>34.4</v>
      </c>
      <c r="N223" s="93">
        <f>AVERAGE(Month!L$223:L225)</f>
        <v>62.26</v>
      </c>
      <c r="O223" s="93">
        <f>AVERAGE(Month!M$223:M225)</f>
        <v>73.39</v>
      </c>
      <c r="P223" s="93">
        <f>AVERAGE(Month!N$223:N225)</f>
        <v>9.66</v>
      </c>
      <c r="Q223" s="93">
        <f>AVERAGE(Month!O$223:O225)</f>
        <v>15.116666666666665</v>
      </c>
      <c r="R223" s="93">
        <f>AVERAGE(Month!P$223:P225)</f>
        <v>2.4466666666666668</v>
      </c>
      <c r="S223" s="93">
        <f>AVERAGE(Month!Q$223:Q225)</f>
        <v>0.96666666666666667</v>
      </c>
    </row>
    <row r="224" spans="1:19" x14ac:dyDescent="0.25">
      <c r="A224" s="102">
        <v>2013</v>
      </c>
      <c r="B224" s="77" t="s">
        <v>90</v>
      </c>
      <c r="C224" s="93">
        <f t="shared" si="11"/>
        <v>79.440000000000012</v>
      </c>
      <c r="D224" s="93">
        <f>Month!C226+D223</f>
        <v>15.010000000000002</v>
      </c>
      <c r="E224" s="93">
        <f>Month!D226+E223</f>
        <v>21.240000000000002</v>
      </c>
      <c r="F224" s="93">
        <f>Month!E226+F223</f>
        <v>33.43</v>
      </c>
      <c r="G224" s="93">
        <f>Month!F226+G223</f>
        <v>3.16</v>
      </c>
      <c r="H224" s="93">
        <f>Month!G226+H223</f>
        <v>5.29</v>
      </c>
      <c r="I224" s="93">
        <f>Month!H226+I223</f>
        <v>0.97</v>
      </c>
      <c r="J224" s="93">
        <f>Month!I226+J223</f>
        <v>0.34</v>
      </c>
      <c r="L224" s="93">
        <f>AVERAGE(Month!J$223:J226)</f>
        <v>200.64</v>
      </c>
      <c r="M224" s="93">
        <f>AVERAGE(Month!K$223:K226)</f>
        <v>35.659999999999997</v>
      </c>
      <c r="N224" s="93">
        <f>AVERAGE(Month!L$223:L226)</f>
        <v>63.712499999999999</v>
      </c>
      <c r="O224" s="93">
        <f>AVERAGE(Month!M$223:M226)</f>
        <v>72.967500000000001</v>
      </c>
      <c r="P224" s="93">
        <f>AVERAGE(Month!N$223:N226)</f>
        <v>9.5300000000000011</v>
      </c>
      <c r="Q224" s="93">
        <f>AVERAGE(Month!O$223:O226)</f>
        <v>15.087499999999999</v>
      </c>
      <c r="R224" s="93">
        <f>AVERAGE(Month!P$223:P226)</f>
        <v>2.6549999999999998</v>
      </c>
      <c r="S224" s="93">
        <f>AVERAGE(Month!Q$223:Q226)</f>
        <v>1.0274999999999999</v>
      </c>
    </row>
    <row r="225" spans="1:19" x14ac:dyDescent="0.25">
      <c r="A225" s="102">
        <v>2013</v>
      </c>
      <c r="B225" s="77" t="s">
        <v>91</v>
      </c>
      <c r="C225" s="93">
        <f t="shared" si="11"/>
        <v>95.250000000000014</v>
      </c>
      <c r="D225" s="93">
        <f>Month!C227+D224</f>
        <v>18.010000000000002</v>
      </c>
      <c r="E225" s="93">
        <f>Month!D227+E224</f>
        <v>26.840000000000003</v>
      </c>
      <c r="F225" s="93">
        <f>Month!E227+F224</f>
        <v>38.49</v>
      </c>
      <c r="G225" s="93">
        <f>Month!F227+G224</f>
        <v>3.92</v>
      </c>
      <c r="H225" s="93">
        <f>Month!G227+H224</f>
        <v>6.32</v>
      </c>
      <c r="I225" s="93">
        <f>Month!H227+I224</f>
        <v>1.22</v>
      </c>
      <c r="J225" s="93">
        <f>Month!I227+J224</f>
        <v>0.45</v>
      </c>
      <c r="L225" s="93">
        <f>AVERAGE(Month!J$223:J227)</f>
        <v>201.66</v>
      </c>
      <c r="M225" s="93">
        <f>AVERAGE(Month!K$223:K227)</f>
        <v>36.878</v>
      </c>
      <c r="N225" s="93">
        <f>AVERAGE(Month!L$223:L227)</f>
        <v>64.407999999999987</v>
      </c>
      <c r="O225" s="93">
        <f>AVERAGE(Month!M$223:M227)</f>
        <v>72.554000000000002</v>
      </c>
      <c r="P225" s="93">
        <f>AVERAGE(Month!N$223:N227)</f>
        <v>9.4520000000000017</v>
      </c>
      <c r="Q225" s="93">
        <f>AVERAGE(Month!O$223:O227)</f>
        <v>14.491999999999999</v>
      </c>
      <c r="R225" s="93">
        <f>AVERAGE(Month!P$223:P227)</f>
        <v>2.8</v>
      </c>
      <c r="S225" s="93">
        <f>AVERAGE(Month!Q$223:Q227)</f>
        <v>1.0759999999999998</v>
      </c>
    </row>
    <row r="226" spans="1:19" x14ac:dyDescent="0.25">
      <c r="A226" s="102">
        <v>2013</v>
      </c>
      <c r="B226" s="77" t="s">
        <v>92</v>
      </c>
      <c r="C226" s="93">
        <f t="shared" si="11"/>
        <v>109.21999999999998</v>
      </c>
      <c r="D226" s="93">
        <f>Month!C228+D225</f>
        <v>20.490000000000002</v>
      </c>
      <c r="E226" s="93">
        <f>Month!D228+E225</f>
        <v>32.28</v>
      </c>
      <c r="F226" s="93">
        <f>Month!E228+F225</f>
        <v>42.43</v>
      </c>
      <c r="G226" s="93">
        <f>Month!F228+G225</f>
        <v>4.68</v>
      </c>
      <c r="H226" s="93">
        <f>Month!G228+H225</f>
        <v>7.3800000000000008</v>
      </c>
      <c r="I226" s="93">
        <f>Month!H228+I225</f>
        <v>1.41</v>
      </c>
      <c r="J226" s="93">
        <f>Month!I228+J225</f>
        <v>0.55000000000000004</v>
      </c>
      <c r="L226" s="93">
        <f>AVERAGE(Month!J$223:J228)</f>
        <v>201.86333333333332</v>
      </c>
      <c r="M226" s="93">
        <f>AVERAGE(Month!K$223:K228)</f>
        <v>37.424999999999997</v>
      </c>
      <c r="N226" s="93">
        <f>AVERAGE(Month!L$223:L228)</f>
        <v>64.563333333333333</v>
      </c>
      <c r="O226" s="93">
        <f>AVERAGE(Month!M$223:M228)</f>
        <v>72.325000000000003</v>
      </c>
      <c r="P226" s="93">
        <f>AVERAGE(Month!N$223:N228)</f>
        <v>9.4</v>
      </c>
      <c r="Q226" s="93">
        <f>AVERAGE(Month!O$223:O228)</f>
        <v>14.18</v>
      </c>
      <c r="R226" s="93">
        <f>AVERAGE(Month!P$223:P228)</f>
        <v>2.8733333333333335</v>
      </c>
      <c r="S226" s="93">
        <f>AVERAGE(Month!Q$223:Q228)</f>
        <v>1.0966666666666665</v>
      </c>
    </row>
    <row r="227" spans="1:19" x14ac:dyDescent="0.25">
      <c r="A227" s="102">
        <v>2013</v>
      </c>
      <c r="B227" s="77" t="s">
        <v>93</v>
      </c>
      <c r="C227" s="93">
        <f t="shared" si="11"/>
        <v>122.84</v>
      </c>
      <c r="D227" s="93">
        <f>Month!C229+D226</f>
        <v>23.07</v>
      </c>
      <c r="E227" s="93">
        <f>Month!D229+E226</f>
        <v>37.61</v>
      </c>
      <c r="F227" s="93">
        <f>Month!E229+F226</f>
        <v>45.82</v>
      </c>
      <c r="G227" s="93">
        <f>Month!F229+G226</f>
        <v>5.34</v>
      </c>
      <c r="H227" s="93">
        <f>Month!G229+H226</f>
        <v>8.75</v>
      </c>
      <c r="I227" s="93">
        <f>Month!H229+I226</f>
        <v>1.5499999999999998</v>
      </c>
      <c r="J227" s="93">
        <f>Month!I229+J226</f>
        <v>0.70000000000000007</v>
      </c>
      <c r="L227" s="93">
        <f>AVERAGE(Month!J$223:J229)</f>
        <v>201.94</v>
      </c>
      <c r="M227" s="93">
        <f>AVERAGE(Month!K$223:K229)</f>
        <v>38.038571428571423</v>
      </c>
      <c r="N227" s="93">
        <f>AVERAGE(Month!L$223:L229)</f>
        <v>64.484285714285718</v>
      </c>
      <c r="O227" s="93">
        <f>AVERAGE(Month!M$223:M229)</f>
        <v>71.682857142857145</v>
      </c>
      <c r="P227" s="93">
        <f>AVERAGE(Month!N$223:N229)</f>
        <v>9.1914285714285722</v>
      </c>
      <c r="Q227" s="93">
        <f>AVERAGE(Month!O$223:O229)</f>
        <v>14.505714285714285</v>
      </c>
      <c r="R227" s="93">
        <f>AVERAGE(Month!P$223:P229)</f>
        <v>2.8371428571428576</v>
      </c>
      <c r="S227" s="93">
        <f>AVERAGE(Month!Q$223:Q229)</f>
        <v>1.1999999999999997</v>
      </c>
    </row>
    <row r="228" spans="1:19" x14ac:dyDescent="0.25">
      <c r="A228" s="102">
        <v>2013</v>
      </c>
      <c r="B228" s="77" t="s">
        <v>94</v>
      </c>
      <c r="C228" s="93">
        <f t="shared" si="11"/>
        <v>136.77000000000001</v>
      </c>
      <c r="D228" s="93">
        <f>Month!C230+D227</f>
        <v>25.94</v>
      </c>
      <c r="E228" s="93">
        <f>Month!D230+E227</f>
        <v>43.09</v>
      </c>
      <c r="F228" s="93">
        <f>Month!E230+F227</f>
        <v>48.93</v>
      </c>
      <c r="G228" s="93">
        <f>Month!F230+G227</f>
        <v>6</v>
      </c>
      <c r="H228" s="93">
        <f>Month!G230+H227</f>
        <v>10.25</v>
      </c>
      <c r="I228" s="93">
        <f>Month!H230+I227</f>
        <v>1.7299999999999998</v>
      </c>
      <c r="J228" s="93">
        <f>Month!I230+J227</f>
        <v>0.83000000000000007</v>
      </c>
      <c r="L228" s="93">
        <f>AVERAGE(Month!J$223:J230)</f>
        <v>202.36874999999998</v>
      </c>
      <c r="M228" s="93">
        <f>AVERAGE(Month!K$223:K230)</f>
        <v>38.838749999999997</v>
      </c>
      <c r="N228" s="93">
        <f>AVERAGE(Month!L$223:L230)</f>
        <v>64.650000000000006</v>
      </c>
      <c r="O228" s="93">
        <f>AVERAGE(Month!M$223:M230)</f>
        <v>70.819999999999993</v>
      </c>
      <c r="P228" s="93">
        <f>AVERAGE(Month!N$223:N230)</f>
        <v>9.0350000000000001</v>
      </c>
      <c r="Q228" s="93">
        <f>AVERAGE(Month!O$223:O230)</f>
        <v>14.92625</v>
      </c>
      <c r="R228" s="93">
        <f>AVERAGE(Month!P$223:P230)</f>
        <v>2.8537500000000002</v>
      </c>
      <c r="S228" s="93">
        <f>AVERAGE(Month!Q$223:Q230)</f>
        <v>1.2449999999999999</v>
      </c>
    </row>
    <row r="229" spans="1:19" x14ac:dyDescent="0.25">
      <c r="A229" s="102">
        <v>2013</v>
      </c>
      <c r="B229" s="77" t="s">
        <v>95</v>
      </c>
      <c r="C229" s="93">
        <f t="shared" si="11"/>
        <v>151.63999999999999</v>
      </c>
      <c r="D229" s="93">
        <f>Month!C231+D228</f>
        <v>28.900000000000002</v>
      </c>
      <c r="E229" s="93">
        <f>Month!D231+E228</f>
        <v>48.900000000000006</v>
      </c>
      <c r="F229" s="93">
        <f>Month!E231+F228</f>
        <v>52.81</v>
      </c>
      <c r="G229" s="93">
        <f>Month!F231+G228</f>
        <v>6.66</v>
      </c>
      <c r="H229" s="93">
        <f>Month!G231+H228</f>
        <v>11.47</v>
      </c>
      <c r="I229" s="93">
        <f>Month!H231+I228</f>
        <v>1.9499999999999997</v>
      </c>
      <c r="J229" s="93">
        <f>Month!I231+J228</f>
        <v>0.95000000000000007</v>
      </c>
      <c r="L229" s="93">
        <f>AVERAGE(Month!J$223:J231)</f>
        <v>203.19444444444443</v>
      </c>
      <c r="M229" s="93">
        <f>AVERAGE(Month!K$223:K231)</f>
        <v>39.171111111111109</v>
      </c>
      <c r="N229" s="93">
        <f>AVERAGE(Month!L$223:L231)</f>
        <v>65.211111111111123</v>
      </c>
      <c r="O229" s="93">
        <f>AVERAGE(Month!M$223:M231)</f>
        <v>70.721111111111114</v>
      </c>
      <c r="P229" s="93">
        <f>AVERAGE(Month!N$223:N231)</f>
        <v>8.913333333333334</v>
      </c>
      <c r="Q229" s="93">
        <f>AVERAGE(Month!O$223:O231)</f>
        <v>15.061111111111112</v>
      </c>
      <c r="R229" s="93">
        <f>AVERAGE(Month!P$223:P231)</f>
        <v>2.8522222222222222</v>
      </c>
      <c r="S229" s="93">
        <f>AVERAGE(Month!Q$223:Q231)</f>
        <v>1.2644444444444443</v>
      </c>
    </row>
    <row r="230" spans="1:19" x14ac:dyDescent="0.25">
      <c r="A230" s="102">
        <v>2013</v>
      </c>
      <c r="B230" s="77" t="s">
        <v>96</v>
      </c>
      <c r="C230" s="93">
        <f t="shared" si="11"/>
        <v>167.99000000000004</v>
      </c>
      <c r="D230" s="93">
        <f>Month!C232+D229</f>
        <v>32.120000000000005</v>
      </c>
      <c r="E230" s="93">
        <f>Month!D232+E229</f>
        <v>54.610000000000007</v>
      </c>
      <c r="F230" s="93">
        <f>Month!E232+F229</f>
        <v>57.68</v>
      </c>
      <c r="G230" s="93">
        <f>Month!F232+G229</f>
        <v>7.4700000000000006</v>
      </c>
      <c r="H230" s="93">
        <f>Month!G232+H229</f>
        <v>12.770000000000001</v>
      </c>
      <c r="I230" s="93">
        <f>Month!H232+I229</f>
        <v>2.2899999999999996</v>
      </c>
      <c r="J230" s="93">
        <f>Month!I232+J229</f>
        <v>1.05</v>
      </c>
      <c r="L230" s="93">
        <f>AVERAGE(Month!J$223:J232)</f>
        <v>203.73099999999997</v>
      </c>
      <c r="M230" s="93">
        <f>AVERAGE(Month!K$223:K232)</f>
        <v>39.122999999999998</v>
      </c>
      <c r="N230" s="93">
        <f>AVERAGE(Month!L$223:L232)</f>
        <v>65.541000000000011</v>
      </c>
      <c r="O230" s="93">
        <f>AVERAGE(Month!M$223:M232)</f>
        <v>70.590999999999994</v>
      </c>
      <c r="P230" s="93">
        <f>AVERAGE(Month!N$223:N232)</f>
        <v>8.9959999999999987</v>
      </c>
      <c r="Q230" s="93">
        <f>AVERAGE(Month!O$223:O232)</f>
        <v>15.307000000000002</v>
      </c>
      <c r="R230" s="93">
        <f>AVERAGE(Month!P$223:P232)</f>
        <v>2.9140000000000001</v>
      </c>
      <c r="S230" s="93">
        <f>AVERAGE(Month!Q$223:Q232)</f>
        <v>1.2589999999999999</v>
      </c>
    </row>
    <row r="231" spans="1:19" x14ac:dyDescent="0.25">
      <c r="A231" s="102">
        <v>2013</v>
      </c>
      <c r="B231" s="77" t="s">
        <v>97</v>
      </c>
      <c r="C231" s="93">
        <f t="shared" si="11"/>
        <v>186.96</v>
      </c>
      <c r="D231" s="93">
        <f>Month!C233+D230</f>
        <v>35.56</v>
      </c>
      <c r="E231" s="93">
        <f>Month!D233+E230</f>
        <v>60.320000000000007</v>
      </c>
      <c r="F231" s="93">
        <f>Month!E233+F230</f>
        <v>65.010000000000005</v>
      </c>
      <c r="G231" s="93">
        <f>Month!F233+G230</f>
        <v>8.2800000000000011</v>
      </c>
      <c r="H231" s="93">
        <f>Month!G233+H230</f>
        <v>14.030000000000001</v>
      </c>
      <c r="I231" s="93">
        <f>Month!H233+I230</f>
        <v>2.5999999999999996</v>
      </c>
      <c r="J231" s="93">
        <f>Month!I233+J230</f>
        <v>1.1600000000000001</v>
      </c>
      <c r="L231" s="93">
        <f>AVERAGE(Month!J$223:J233)</f>
        <v>203.92363636363635</v>
      </c>
      <c r="M231" s="93">
        <f>AVERAGE(Month!K$223:K233)</f>
        <v>38.694545454545455</v>
      </c>
      <c r="N231" s="93">
        <f>AVERAGE(Month!L$223:L233)</f>
        <v>65.812727272727273</v>
      </c>
      <c r="O231" s="93">
        <f>AVERAGE(Month!M$223:M233)</f>
        <v>70.680000000000007</v>
      </c>
      <c r="P231" s="93">
        <f>AVERAGE(Month!N$223:N233)</f>
        <v>9.0636363636363626</v>
      </c>
      <c r="Q231" s="93">
        <f>AVERAGE(Month!O$223:O233)</f>
        <v>15.442727272727275</v>
      </c>
      <c r="R231" s="93">
        <f>AVERAGE(Month!P$223:P233)</f>
        <v>2.9627272727272729</v>
      </c>
      <c r="S231" s="93">
        <f>AVERAGE(Month!Q$223:Q233)</f>
        <v>1.2672727272727273</v>
      </c>
    </row>
    <row r="232" spans="1:19" x14ac:dyDescent="0.25">
      <c r="A232" s="103">
        <v>2013</v>
      </c>
      <c r="B232" s="96" t="s">
        <v>98</v>
      </c>
      <c r="C232" s="97">
        <f t="shared" si="11"/>
        <v>206.24000000000004</v>
      </c>
      <c r="D232" s="97">
        <f>Month!C234+D231</f>
        <v>39.050000000000004</v>
      </c>
      <c r="E232" s="97">
        <f>Month!D234+E231</f>
        <v>65.78</v>
      </c>
      <c r="F232" s="97">
        <f>Month!E234+F231</f>
        <v>72.62</v>
      </c>
      <c r="G232" s="97">
        <f>Month!F234+G231</f>
        <v>9.0900000000000016</v>
      </c>
      <c r="H232" s="97">
        <f>Month!G234+H231</f>
        <v>15.440000000000001</v>
      </c>
      <c r="I232" s="97">
        <f>Month!H234+I231</f>
        <v>3.0199999999999996</v>
      </c>
      <c r="J232" s="97">
        <f>Month!I234+J231</f>
        <v>1.2400000000000002</v>
      </c>
      <c r="K232" s="96"/>
      <c r="L232" s="97">
        <f>AVERAGE(Month!J$223:J234)</f>
        <v>203.48249999999999</v>
      </c>
      <c r="M232" s="97">
        <f>AVERAGE(Month!K$223:K234)</f>
        <v>38.33</v>
      </c>
      <c r="N232" s="97">
        <f>AVERAGE(Month!L$223:L234)</f>
        <v>65.788333333333341</v>
      </c>
      <c r="O232" s="97">
        <f>AVERAGE(Month!M$223:M234)</f>
        <v>70.532499999999999</v>
      </c>
      <c r="P232" s="97">
        <f>AVERAGE(Month!N$223:N234)</f>
        <v>9.1199999999999992</v>
      </c>
      <c r="Q232" s="97">
        <f>AVERAGE(Month!O$223:O234)</f>
        <v>15.442500000000003</v>
      </c>
      <c r="R232" s="97">
        <f>AVERAGE(Month!P$223:P234)</f>
        <v>3.0283333333333338</v>
      </c>
      <c r="S232" s="97">
        <f>AVERAGE(Month!Q$223:Q234)</f>
        <v>1.2408333333333332</v>
      </c>
    </row>
    <row r="233" spans="1:19" x14ac:dyDescent="0.25">
      <c r="A233" s="102">
        <v>2014</v>
      </c>
      <c r="B233" s="77" t="s">
        <v>87</v>
      </c>
      <c r="C233" s="93">
        <f t="shared" si="11"/>
        <v>19.62</v>
      </c>
      <c r="D233" s="93">
        <f>Month!C235</f>
        <v>3.67</v>
      </c>
      <c r="E233" s="93">
        <f>Month!D235</f>
        <v>5.18</v>
      </c>
      <c r="F233" s="93">
        <f>Month!E235</f>
        <v>8</v>
      </c>
      <c r="G233" s="93">
        <f>Month!F235</f>
        <v>0.88</v>
      </c>
      <c r="H233" s="93">
        <f>Month!G235</f>
        <v>1.33</v>
      </c>
      <c r="I233" s="93">
        <f>Month!H235</f>
        <v>0.41</v>
      </c>
      <c r="J233" s="93">
        <f>Month!I235</f>
        <v>0.15</v>
      </c>
      <c r="K233" s="93"/>
      <c r="L233" s="93">
        <f>AVERAGE(Month!J$235:J235)</f>
        <v>197.53000000000003</v>
      </c>
      <c r="M233" s="93">
        <f>AVERAGE(Month!K$235:K235)</f>
        <v>36.1</v>
      </c>
      <c r="N233" s="93">
        <f>AVERAGE(Month!L$235:L235)</f>
        <v>62.14</v>
      </c>
      <c r="O233" s="93">
        <f>AVERAGE(Month!M$235:M235)</f>
        <v>68.56</v>
      </c>
      <c r="P233" s="93">
        <f>AVERAGE(Month!N$235:N235)</f>
        <v>10.52</v>
      </c>
      <c r="Q233" s="93">
        <f>AVERAGE(Month!O$235:O235)</f>
        <v>14.43</v>
      </c>
      <c r="R233" s="93">
        <f>AVERAGE(Month!P$235:P235)</f>
        <v>3.94</v>
      </c>
      <c r="S233" s="93">
        <f>AVERAGE(Month!Q$235:Q235)</f>
        <v>1.84</v>
      </c>
    </row>
    <row r="234" spans="1:19" x14ac:dyDescent="0.25">
      <c r="A234" s="102">
        <v>2014</v>
      </c>
      <c r="B234" s="77" t="s">
        <v>88</v>
      </c>
      <c r="C234" s="93">
        <f t="shared" si="11"/>
        <v>37.889999999999993</v>
      </c>
      <c r="D234" s="93">
        <f>Month!C236+D233</f>
        <v>6.91</v>
      </c>
      <c r="E234" s="93">
        <f>Month!D236+E233</f>
        <v>10.51</v>
      </c>
      <c r="F234" s="93">
        <f>Month!E236+F233</f>
        <v>15.15</v>
      </c>
      <c r="G234" s="93">
        <f>Month!F236+G233</f>
        <v>1.76</v>
      </c>
      <c r="H234" s="93">
        <f>Month!G236+H233</f>
        <v>2.4400000000000004</v>
      </c>
      <c r="I234" s="93">
        <f>Month!H236+I233</f>
        <v>0.83</v>
      </c>
      <c r="J234" s="93">
        <f>Month!I236+J233</f>
        <v>0.29000000000000004</v>
      </c>
      <c r="K234" s="93"/>
      <c r="L234" s="93">
        <f>AVERAGE(Month!J$235:J236)</f>
        <v>196.90000000000003</v>
      </c>
      <c r="M234" s="93">
        <f>AVERAGE(Month!K$235:K236)</f>
        <v>35.17</v>
      </c>
      <c r="N234" s="93">
        <f>AVERAGE(Month!L$235:L236)</f>
        <v>63.019999999999996</v>
      </c>
      <c r="O234" s="93">
        <f>AVERAGE(Month!M$235:M236)</f>
        <v>68.050000000000011</v>
      </c>
      <c r="P234" s="93">
        <f>AVERAGE(Month!N$235:N236)</f>
        <v>10.52</v>
      </c>
      <c r="Q234" s="93">
        <f>AVERAGE(Month!O$235:O236)</f>
        <v>14.045</v>
      </c>
      <c r="R234" s="93">
        <f>AVERAGE(Month!P$235:P236)</f>
        <v>4.32</v>
      </c>
      <c r="S234" s="93">
        <f>AVERAGE(Month!Q$235:Q236)</f>
        <v>1.7749999999999999</v>
      </c>
    </row>
    <row r="235" spans="1:19" x14ac:dyDescent="0.25">
      <c r="A235" s="102">
        <v>2014</v>
      </c>
      <c r="B235" s="77" t="s">
        <v>89</v>
      </c>
      <c r="C235" s="93">
        <f t="shared" si="11"/>
        <v>55.699999999999996</v>
      </c>
      <c r="D235" s="93">
        <f>Month!C237+D234</f>
        <v>10.35</v>
      </c>
      <c r="E235" s="93">
        <f>Month!D237+E234</f>
        <v>15.870000000000001</v>
      </c>
      <c r="F235" s="93">
        <f>Month!E237+F234</f>
        <v>21.65</v>
      </c>
      <c r="G235" s="93">
        <f>Month!F237+G234</f>
        <v>2.64</v>
      </c>
      <c r="H235" s="93">
        <f>Month!G237+H234</f>
        <v>3.5900000000000003</v>
      </c>
      <c r="I235" s="93">
        <f>Month!H237+I234</f>
        <v>1.19</v>
      </c>
      <c r="J235" s="93">
        <f>Month!I237+J234</f>
        <v>0.41000000000000003</v>
      </c>
      <c r="K235" s="93"/>
      <c r="L235" s="93">
        <f>AVERAGE(Month!J$235:J237)</f>
        <v>197.16666666666671</v>
      </c>
      <c r="M235" s="93">
        <f>AVERAGE(Month!K$235:K237)</f>
        <v>35.446666666666665</v>
      </c>
      <c r="N235" s="93">
        <f>AVERAGE(Month!L$235:L237)</f>
        <v>63.456666666666671</v>
      </c>
      <c r="O235" s="93">
        <f>AVERAGE(Month!M$235:M237)</f>
        <v>67.790000000000006</v>
      </c>
      <c r="P235" s="93">
        <f>AVERAGE(Month!N$235:N237)</f>
        <v>10.52</v>
      </c>
      <c r="Q235" s="93">
        <f>AVERAGE(Month!O$235:O237)</f>
        <v>13.99</v>
      </c>
      <c r="R235" s="93">
        <f>AVERAGE(Month!P$235:P237)</f>
        <v>4.2833333333333341</v>
      </c>
      <c r="S235" s="93">
        <f>AVERAGE(Month!Q$235:Q237)</f>
        <v>1.68</v>
      </c>
    </row>
    <row r="236" spans="1:19" x14ac:dyDescent="0.25">
      <c r="A236" s="102">
        <v>2014</v>
      </c>
      <c r="B236" s="77" t="s">
        <v>90</v>
      </c>
      <c r="C236" s="93">
        <f t="shared" si="11"/>
        <v>71.350000000000009</v>
      </c>
      <c r="D236" s="93">
        <f>Month!C238+D235</f>
        <v>13.24</v>
      </c>
      <c r="E236" s="93">
        <f>Month!D238+E235</f>
        <v>21.29</v>
      </c>
      <c r="F236" s="93">
        <f>Month!E238+F235</f>
        <v>26.529999999999998</v>
      </c>
      <c r="G236" s="93">
        <f>Month!F238+G235</f>
        <v>3.45</v>
      </c>
      <c r="H236" s="93">
        <f>Month!G238+H235</f>
        <v>4.82</v>
      </c>
      <c r="I236" s="93">
        <f>Month!H238+I235</f>
        <v>1.46</v>
      </c>
      <c r="J236" s="93">
        <f>Month!I238+J235</f>
        <v>0.56000000000000005</v>
      </c>
      <c r="K236" s="93"/>
      <c r="L236" s="93">
        <f>AVERAGE(Month!J$235:J238)</f>
        <v>198.85750000000004</v>
      </c>
      <c r="M236" s="93">
        <f>AVERAGE(Month!K$235:K238)</f>
        <v>37.115000000000002</v>
      </c>
      <c r="N236" s="93">
        <f>AVERAGE(Month!L$235:L238)</f>
        <v>63.86</v>
      </c>
      <c r="O236" s="93">
        <f>AVERAGE(Month!M$235:M238)</f>
        <v>67.540000000000006</v>
      </c>
      <c r="P236" s="93">
        <f>AVERAGE(Month!N$235:N238)</f>
        <v>10.3325</v>
      </c>
      <c r="Q236" s="93">
        <f>AVERAGE(Month!O$235:O238)</f>
        <v>14.209999999999999</v>
      </c>
      <c r="R236" s="93">
        <f>AVERAGE(Month!P$235:P238)</f>
        <v>4.0850000000000009</v>
      </c>
      <c r="S236" s="93">
        <f>AVERAGE(Month!Q$235:Q238)</f>
        <v>1.7150000000000001</v>
      </c>
    </row>
    <row r="237" spans="1:19" x14ac:dyDescent="0.25">
      <c r="A237" s="102">
        <v>2014</v>
      </c>
      <c r="B237" s="77" t="s">
        <v>91</v>
      </c>
      <c r="C237" s="93">
        <f t="shared" si="11"/>
        <v>85.99</v>
      </c>
      <c r="D237" s="93">
        <f>Month!C239+D236</f>
        <v>15.67</v>
      </c>
      <c r="E237" s="93">
        <f>Month!D239+E236</f>
        <v>26.58</v>
      </c>
      <c r="F237" s="93">
        <f>Month!E239+F236</f>
        <v>31.009999999999998</v>
      </c>
      <c r="G237" s="93">
        <f>Month!F239+G236</f>
        <v>4.26</v>
      </c>
      <c r="H237" s="93">
        <f>Month!G239+H236</f>
        <v>6.07</v>
      </c>
      <c r="I237" s="93">
        <f>Month!H239+I236</f>
        <v>1.69</v>
      </c>
      <c r="J237" s="93">
        <f>Month!I239+J236</f>
        <v>0.71000000000000008</v>
      </c>
      <c r="K237" s="93"/>
      <c r="L237" s="93">
        <f>AVERAGE(Month!J$235:J239)</f>
        <v>198.89400000000003</v>
      </c>
      <c r="M237" s="93">
        <f>AVERAGE(Month!K$235:K239)</f>
        <v>37.192</v>
      </c>
      <c r="N237" s="93">
        <f>AVERAGE(Month!L$235:L239)</f>
        <v>63.781999999999996</v>
      </c>
      <c r="O237" s="93">
        <f>AVERAGE(Month!M$235:M239)</f>
        <v>67.714000000000013</v>
      </c>
      <c r="P237" s="93">
        <f>AVERAGE(Month!N$235:N239)</f>
        <v>10.219999999999999</v>
      </c>
      <c r="Q237" s="93">
        <f>AVERAGE(Month!O$235:O239)</f>
        <v>14.379999999999999</v>
      </c>
      <c r="R237" s="93">
        <f>AVERAGE(Month!P$235:P239)</f>
        <v>3.87</v>
      </c>
      <c r="S237" s="93">
        <f>AVERAGE(Month!Q$235:Q239)</f>
        <v>1.736</v>
      </c>
    </row>
    <row r="238" spans="1:19" x14ac:dyDescent="0.25">
      <c r="A238" s="102">
        <v>2014</v>
      </c>
      <c r="B238" s="77" t="s">
        <v>92</v>
      </c>
      <c r="C238" s="93">
        <f t="shared" si="11"/>
        <v>99.71</v>
      </c>
      <c r="D238" s="93">
        <f>Month!C240+D237</f>
        <v>17.420000000000002</v>
      </c>
      <c r="E238" s="93">
        <f>Month!D240+E237</f>
        <v>32.269999999999996</v>
      </c>
      <c r="F238" s="93">
        <f>Month!E240+F237</f>
        <v>34.869999999999997</v>
      </c>
      <c r="G238" s="93">
        <f>Month!F240+G237</f>
        <v>5.07</v>
      </c>
      <c r="H238" s="93">
        <f>Month!G240+H237</f>
        <v>7.3900000000000006</v>
      </c>
      <c r="I238" s="93">
        <f>Month!H240+I237</f>
        <v>1.8499999999999999</v>
      </c>
      <c r="J238" s="93">
        <f>Month!I240+J237</f>
        <v>0.84000000000000008</v>
      </c>
      <c r="K238" s="93"/>
      <c r="L238" s="93">
        <f>AVERAGE(Month!J$235:J240)</f>
        <v>198.84333333333336</v>
      </c>
      <c r="M238" s="93">
        <f>AVERAGE(Month!K$235:K240)</f>
        <v>35.863333333333337</v>
      </c>
      <c r="N238" s="93">
        <f>AVERAGE(Month!L$235:L240)</f>
        <v>64.538333333333327</v>
      </c>
      <c r="O238" s="93">
        <f>AVERAGE(Month!M$235:M240)</f>
        <v>68.265000000000001</v>
      </c>
      <c r="P238" s="93">
        <f>AVERAGE(Month!N$235:N240)</f>
        <v>10.144999999999998</v>
      </c>
      <c r="Q238" s="93">
        <f>AVERAGE(Month!O$235:O240)</f>
        <v>14.641666666666666</v>
      </c>
      <c r="R238" s="93">
        <f>AVERAGE(Month!P$235:P240)</f>
        <v>3.6766666666666672</v>
      </c>
      <c r="S238" s="93">
        <f>AVERAGE(Month!Q$235:Q240)</f>
        <v>1.7133333333333332</v>
      </c>
    </row>
    <row r="239" spans="1:19" x14ac:dyDescent="0.25">
      <c r="A239" s="102">
        <v>2014</v>
      </c>
      <c r="B239" s="77" t="s">
        <v>93</v>
      </c>
      <c r="C239" s="93">
        <f t="shared" si="11"/>
        <v>113.03999999999999</v>
      </c>
      <c r="D239" s="93">
        <f>Month!C241+D238</f>
        <v>19.020000000000003</v>
      </c>
      <c r="E239" s="93">
        <f>Month!D241+E238</f>
        <v>37.679999999999993</v>
      </c>
      <c r="F239" s="93">
        <f>Month!E241+F238</f>
        <v>38.75</v>
      </c>
      <c r="G239" s="93">
        <f>Month!F241+G238</f>
        <v>5.8800000000000008</v>
      </c>
      <c r="H239" s="93">
        <f>Month!G241+H238</f>
        <v>8.66</v>
      </c>
      <c r="I239" s="93">
        <f>Month!H241+I238</f>
        <v>2.04</v>
      </c>
      <c r="J239" s="93">
        <f>Month!I241+J238</f>
        <v>1.01</v>
      </c>
      <c r="K239" s="93"/>
      <c r="L239" s="93">
        <f>AVERAGE(Month!J$235:J241)</f>
        <v>198.34428571428572</v>
      </c>
      <c r="M239" s="93">
        <f>AVERAGE(Month!K$235:K241)</f>
        <v>34.657142857142858</v>
      </c>
      <c r="N239" s="93">
        <f>AVERAGE(Month!L$235:L241)</f>
        <v>64.59</v>
      </c>
      <c r="O239" s="93">
        <f>AVERAGE(Month!M$235:M241)</f>
        <v>68.941428571428574</v>
      </c>
      <c r="P239" s="93">
        <f>AVERAGE(Month!N$235:N241)</f>
        <v>10.088571428571427</v>
      </c>
      <c r="Q239" s="93">
        <f>AVERAGE(Month!O$235:O241)</f>
        <v>14.702857142857141</v>
      </c>
      <c r="R239" s="93">
        <f>AVERAGE(Month!P$235:P241)</f>
        <v>3.6100000000000003</v>
      </c>
      <c r="S239" s="93">
        <f>AVERAGE(Month!Q$235:Q241)</f>
        <v>1.7542857142857142</v>
      </c>
    </row>
    <row r="240" spans="1:19" x14ac:dyDescent="0.25">
      <c r="A240" s="102">
        <v>2014</v>
      </c>
      <c r="B240" s="77" t="s">
        <v>94</v>
      </c>
      <c r="C240" s="93">
        <f t="shared" si="11"/>
        <v>126.78999999999998</v>
      </c>
      <c r="D240" s="93">
        <f>Month!C242+D239</f>
        <v>20.630000000000003</v>
      </c>
      <c r="E240" s="93">
        <f>Month!D242+E239</f>
        <v>43.569999999999993</v>
      </c>
      <c r="F240" s="93">
        <f>Month!E242+F239</f>
        <v>42.63</v>
      </c>
      <c r="G240" s="93">
        <f>Month!F242+G239</f>
        <v>6.6900000000000013</v>
      </c>
      <c r="H240" s="93">
        <f>Month!G242+H239</f>
        <v>9.7800000000000011</v>
      </c>
      <c r="I240" s="93">
        <f>Month!H242+I239</f>
        <v>2.3200000000000003</v>
      </c>
      <c r="J240" s="93">
        <f>Month!I242+J239</f>
        <v>1.17</v>
      </c>
      <c r="K240" s="93"/>
      <c r="L240" s="93">
        <f>AVERAGE(Month!J$235:J242)</f>
        <v>198.59125</v>
      </c>
      <c r="M240" s="93">
        <f>AVERAGE(Month!K$235:K242)</f>
        <v>33.721250000000005</v>
      </c>
      <c r="N240" s="93">
        <f>AVERAGE(Month!L$235:L242)</f>
        <v>65.352499999999992</v>
      </c>
      <c r="O240" s="93">
        <f>AVERAGE(Month!M$235:M242)</f>
        <v>69.428750000000008</v>
      </c>
      <c r="P240" s="93">
        <f>AVERAGE(Month!N$235:N242)</f>
        <v>10.046249999999999</v>
      </c>
      <c r="Q240" s="93">
        <f>AVERAGE(Month!O$235:O242)</f>
        <v>14.552499999999998</v>
      </c>
      <c r="R240" s="93">
        <f>AVERAGE(Month!P$235:P242)</f>
        <v>3.7075000000000005</v>
      </c>
      <c r="S240" s="93">
        <f>AVERAGE(Month!Q$235:Q242)</f>
        <v>1.7825</v>
      </c>
    </row>
    <row r="241" spans="1:19" x14ac:dyDescent="0.25">
      <c r="A241" s="102">
        <v>2014</v>
      </c>
      <c r="B241" s="77" t="s">
        <v>95</v>
      </c>
      <c r="C241" s="93">
        <f t="shared" si="11"/>
        <v>140.87</v>
      </c>
      <c r="D241" s="93">
        <f>Month!C243+D240</f>
        <v>23.150000000000002</v>
      </c>
      <c r="E241" s="93">
        <f>Month!D243+E240</f>
        <v>49.169999999999995</v>
      </c>
      <c r="F241" s="93">
        <f>Month!E243+F240</f>
        <v>46.46</v>
      </c>
      <c r="G241" s="93">
        <f>Month!F243+G240</f>
        <v>7.5000000000000018</v>
      </c>
      <c r="H241" s="93">
        <f>Month!G243+H240</f>
        <v>10.790000000000001</v>
      </c>
      <c r="I241" s="93">
        <f>Month!H243+I240</f>
        <v>2.4900000000000002</v>
      </c>
      <c r="J241" s="93">
        <f>Month!I243+J240</f>
        <v>1.31</v>
      </c>
      <c r="K241" s="93"/>
      <c r="L241" s="93">
        <f>AVERAGE(Month!J$235:J243)</f>
        <v>198.82666666666668</v>
      </c>
      <c r="M241" s="93">
        <f>AVERAGE(Month!K$235:K243)</f>
        <v>34.196666666666673</v>
      </c>
      <c r="N241" s="93">
        <f>AVERAGE(Month!L$235:L243)</f>
        <v>65.562222222222218</v>
      </c>
      <c r="O241" s="93">
        <f>AVERAGE(Month!M$235:M243)</f>
        <v>69.341111111111118</v>
      </c>
      <c r="P241" s="93">
        <f>AVERAGE(Month!N$235:N243)</f>
        <v>10.013333333333332</v>
      </c>
      <c r="Q241" s="93">
        <f>AVERAGE(Month!O$235:O243)</f>
        <v>14.403333333333332</v>
      </c>
      <c r="R241" s="93">
        <f>AVERAGE(Month!P$235:P243)</f>
        <v>3.5444444444444452</v>
      </c>
      <c r="S241" s="93">
        <f>AVERAGE(Month!Q$235:Q243)</f>
        <v>1.7655555555555555</v>
      </c>
    </row>
    <row r="242" spans="1:19" x14ac:dyDescent="0.25">
      <c r="A242" s="102">
        <v>2014</v>
      </c>
      <c r="B242" s="77" t="s">
        <v>96</v>
      </c>
      <c r="C242" s="93">
        <f t="shared" si="11"/>
        <v>156.69</v>
      </c>
      <c r="D242" s="93">
        <f>Month!C244+D241</f>
        <v>25.69</v>
      </c>
      <c r="E242" s="93">
        <f>Month!D244+E241</f>
        <v>54.929999999999993</v>
      </c>
      <c r="F242" s="93">
        <f>Month!E244+F241</f>
        <v>51.54</v>
      </c>
      <c r="G242" s="93">
        <f>Month!F244+G241</f>
        <v>8.5700000000000021</v>
      </c>
      <c r="H242" s="93">
        <f>Month!G244+H241</f>
        <v>11.66</v>
      </c>
      <c r="I242" s="93">
        <f>Month!H244+I241</f>
        <v>2.8600000000000003</v>
      </c>
      <c r="J242" s="93">
        <f>Month!I244+J241</f>
        <v>1.44</v>
      </c>
      <c r="K242" s="93"/>
      <c r="L242" s="93">
        <f>AVERAGE(Month!J$235:J244)</f>
        <v>198.94800000000001</v>
      </c>
      <c r="M242" s="93">
        <f>AVERAGE(Month!K$235:K244)</f>
        <v>33.858000000000004</v>
      </c>
      <c r="N242" s="93">
        <f>AVERAGE(Month!L$235:L244)</f>
        <v>65.917000000000002</v>
      </c>
      <c r="O242" s="93">
        <f>AVERAGE(Month!M$235:M244)</f>
        <v>69.496000000000009</v>
      </c>
      <c r="P242" s="93">
        <f>AVERAGE(Month!N$235:N244)</f>
        <v>10.298999999999999</v>
      </c>
      <c r="Q242" s="93">
        <f>AVERAGE(Month!O$235:O244)</f>
        <v>14.065999999999999</v>
      </c>
      <c r="R242" s="93">
        <f>AVERAGE(Month!P$235:P244)</f>
        <v>3.5710000000000006</v>
      </c>
      <c r="S242" s="93">
        <f>AVERAGE(Month!Q$235:Q244)</f>
        <v>1.7410000000000001</v>
      </c>
    </row>
    <row r="243" spans="1:19" x14ac:dyDescent="0.25">
      <c r="A243" s="102">
        <v>2014</v>
      </c>
      <c r="B243" s="77" t="s">
        <v>97</v>
      </c>
      <c r="C243" s="93">
        <f t="shared" si="11"/>
        <v>174.11</v>
      </c>
      <c r="D243" s="93">
        <f>Month!C245+D242</f>
        <v>28.6</v>
      </c>
      <c r="E243" s="93">
        <f>Month!D245+E242</f>
        <v>60.389999999999993</v>
      </c>
      <c r="F243" s="93">
        <f>Month!E245+F242</f>
        <v>58.19</v>
      </c>
      <c r="G243" s="93">
        <f>Month!F245+G242</f>
        <v>9.6400000000000023</v>
      </c>
      <c r="H243" s="93">
        <f>Month!G245+H242</f>
        <v>12.52</v>
      </c>
      <c r="I243" s="93">
        <f>Month!H245+I242</f>
        <v>3.1700000000000004</v>
      </c>
      <c r="J243" s="93">
        <f>Month!I245+J242</f>
        <v>1.5999999999999999</v>
      </c>
      <c r="K243" s="93"/>
      <c r="L243" s="93">
        <f>AVERAGE(Month!J$235:J245)</f>
        <v>198.82454545454547</v>
      </c>
      <c r="M243" s="93">
        <f>AVERAGE(Month!K$235:K245)</f>
        <v>33.536363636363639</v>
      </c>
      <c r="N243" s="93">
        <f>AVERAGE(Month!L$235:L245)</f>
        <v>65.877272727272725</v>
      </c>
      <c r="O243" s="93">
        <f>AVERAGE(Month!M$235:M245)</f>
        <v>69.764545454545456</v>
      </c>
      <c r="P243" s="93">
        <f>AVERAGE(Month!N$235:N245)</f>
        <v>10.532727272727273</v>
      </c>
      <c r="Q243" s="93">
        <f>AVERAGE(Month!O$235:O245)</f>
        <v>13.79</v>
      </c>
      <c r="R243" s="93">
        <f>AVERAGE(Month!P$235:P245)</f>
        <v>3.5654545454545459</v>
      </c>
      <c r="S243" s="93">
        <f>AVERAGE(Month!Q$235:Q245)</f>
        <v>1.7581818181818181</v>
      </c>
    </row>
    <row r="244" spans="1:19" x14ac:dyDescent="0.25">
      <c r="A244" s="103">
        <v>2014</v>
      </c>
      <c r="B244" s="96" t="s">
        <v>98</v>
      </c>
      <c r="C244" s="97">
        <f t="shared" si="11"/>
        <v>193.55</v>
      </c>
      <c r="D244" s="97">
        <f>Month!C246+D243</f>
        <v>31.5</v>
      </c>
      <c r="E244" s="97">
        <f>Month!D246+E243</f>
        <v>66.02</v>
      </c>
      <c r="F244" s="97">
        <f>Month!E246+F243</f>
        <v>66.12</v>
      </c>
      <c r="G244" s="97">
        <f>Month!F246+G243</f>
        <v>10.710000000000003</v>
      </c>
      <c r="H244" s="97">
        <f>Month!G246+H243</f>
        <v>13.84</v>
      </c>
      <c r="I244" s="97">
        <f>Month!H246+I243</f>
        <v>3.6100000000000003</v>
      </c>
      <c r="J244" s="97">
        <f>Month!I246+J243</f>
        <v>1.7499999999999998</v>
      </c>
      <c r="K244" s="97"/>
      <c r="L244" s="97">
        <f>AVERAGE(Month!J$235:J246)</f>
        <v>198.73750000000004</v>
      </c>
      <c r="M244" s="97">
        <f>AVERAGE(Month!K$235:K246)</f>
        <v>33.005000000000003</v>
      </c>
      <c r="N244" s="97">
        <f>AVERAGE(Month!L$235:L246)</f>
        <v>66.014166666666668</v>
      </c>
      <c r="O244" s="97">
        <f>AVERAGE(Month!M$235:M246)</f>
        <v>69.771666666666675</v>
      </c>
      <c r="P244" s="97">
        <f>AVERAGE(Month!N$235:N246)</f>
        <v>10.727499999999999</v>
      </c>
      <c r="Q244" s="97">
        <f>AVERAGE(Month!O$235:O246)</f>
        <v>13.851666666666667</v>
      </c>
      <c r="R244" s="97">
        <f>AVERAGE(Month!P$235:P246)</f>
        <v>3.6025000000000005</v>
      </c>
      <c r="S244" s="97">
        <f>AVERAGE(Month!Q$235:Q246)</f>
        <v>1.7649999999999999</v>
      </c>
    </row>
    <row r="245" spans="1:19" x14ac:dyDescent="0.25">
      <c r="A245" s="102">
        <v>2015</v>
      </c>
      <c r="B245" s="77" t="s">
        <v>87</v>
      </c>
      <c r="C245" s="93">
        <f>SUM(D245:J245)</f>
        <v>20.409999999999997</v>
      </c>
      <c r="D245" s="93">
        <f>Month!C247</f>
        <v>3.16</v>
      </c>
      <c r="E245" s="93">
        <f>Month!D247</f>
        <v>5.49</v>
      </c>
      <c r="F245" s="93">
        <f>Month!E247</f>
        <v>8.5399999999999991</v>
      </c>
      <c r="G245" s="93">
        <f>Month!F247</f>
        <v>1.1299999999999999</v>
      </c>
      <c r="H245" s="93">
        <f>Month!G247</f>
        <v>1.46</v>
      </c>
      <c r="I245" s="93">
        <f>Month!H247</f>
        <v>0.49</v>
      </c>
      <c r="J245" s="93">
        <f>Month!I247</f>
        <v>0.14000000000000001</v>
      </c>
      <c r="K245" s="93"/>
      <c r="L245" s="93">
        <f>AVERAGE(Month!J$247:J247)</f>
        <v>198.11</v>
      </c>
      <c r="M245" s="93">
        <f>AVERAGE(Month!K$247:K247)</f>
        <v>28.1</v>
      </c>
      <c r="N245" s="93">
        <f>AVERAGE(Month!L$247:L247)</f>
        <v>65.900000000000006</v>
      </c>
      <c r="O245" s="93">
        <f>AVERAGE(Month!M$247:M247)</f>
        <v>69.34</v>
      </c>
      <c r="P245" s="93">
        <f>AVERAGE(Month!N$247:N247)</f>
        <v>12.13</v>
      </c>
      <c r="Q245" s="93">
        <f>AVERAGE(Month!O$247:O247)</f>
        <v>16.22</v>
      </c>
      <c r="R245" s="93">
        <f>AVERAGE(Month!P$247:P247)</f>
        <v>4.68</v>
      </c>
      <c r="S245" s="93">
        <f>AVERAGE(Month!Q$247:Q247)</f>
        <v>1.74</v>
      </c>
    </row>
    <row r="246" spans="1:19" x14ac:dyDescent="0.25">
      <c r="A246" s="102">
        <v>2015</v>
      </c>
      <c r="B246" s="77" t="s">
        <v>88</v>
      </c>
      <c r="C246" s="93">
        <f>SUM(D246:J246)</f>
        <v>39.67</v>
      </c>
      <c r="D246" s="93">
        <f>Month!C248+D245</f>
        <v>6.0500000000000007</v>
      </c>
      <c r="E246" s="93">
        <f>Month!D248+E245</f>
        <v>11</v>
      </c>
      <c r="F246" s="93">
        <f>Month!E248+F245</f>
        <v>16.489999999999998</v>
      </c>
      <c r="G246" s="93">
        <f>Month!F248+G245</f>
        <v>2.2599999999999998</v>
      </c>
      <c r="H246" s="93">
        <f>Month!G248+H245</f>
        <v>2.75</v>
      </c>
      <c r="I246" s="93">
        <f>Month!H248+I245</f>
        <v>0.85</v>
      </c>
      <c r="J246" s="93">
        <f>Month!I248+J245</f>
        <v>0.27</v>
      </c>
      <c r="K246" s="93"/>
      <c r="L246" s="93">
        <f>AVERAGE(Month!J$247:J248)</f>
        <v>197.655</v>
      </c>
      <c r="M246" s="93">
        <f>AVERAGE(Month!K$247:K248)</f>
        <v>27.55</v>
      </c>
      <c r="N246" s="93">
        <f>AVERAGE(Month!L$247:L248)</f>
        <v>66.004999999999995</v>
      </c>
      <c r="O246" s="93">
        <f>AVERAGE(Month!M$247:M248)</f>
        <v>69.86</v>
      </c>
      <c r="P246" s="93">
        <f>AVERAGE(Month!N$247:N248)</f>
        <v>12.18</v>
      </c>
      <c r="Q246" s="93">
        <f>AVERAGE(Month!O$247:O248)</f>
        <v>16.11</v>
      </c>
      <c r="R246" s="93">
        <f>AVERAGE(Month!P$247:P248)</f>
        <v>4.3</v>
      </c>
      <c r="S246" s="93">
        <f>AVERAGE(Month!Q$247:Q248)</f>
        <v>1.65</v>
      </c>
    </row>
    <row r="247" spans="1:19" x14ac:dyDescent="0.25">
      <c r="A247" s="102">
        <v>2015</v>
      </c>
      <c r="B247" s="77" t="s">
        <v>89</v>
      </c>
      <c r="C247" s="93">
        <f>SUM(D247:J247)</f>
        <v>58.45</v>
      </c>
      <c r="D247" s="93">
        <f>Month!C249+D246</f>
        <v>9.0500000000000007</v>
      </c>
      <c r="E247" s="93">
        <f>Month!D249+E246</f>
        <v>16.48</v>
      </c>
      <c r="F247" s="93">
        <f>Month!E249+F246</f>
        <v>23.839999999999996</v>
      </c>
      <c r="G247" s="93">
        <f>Month!F249+G246</f>
        <v>3.3899999999999997</v>
      </c>
      <c r="H247" s="93">
        <f>Month!G249+H246</f>
        <v>4</v>
      </c>
      <c r="I247" s="93">
        <f>Month!H249+I246</f>
        <v>1.27</v>
      </c>
      <c r="J247" s="93">
        <f>Month!I249+J246</f>
        <v>0.42000000000000004</v>
      </c>
      <c r="K247" s="93"/>
      <c r="L247" s="93">
        <f>AVERAGE(Month!J$247:J249)</f>
        <v>197.99</v>
      </c>
      <c r="M247" s="93">
        <f>AVERAGE(Month!K$247:K249)</f>
        <v>28.28</v>
      </c>
      <c r="N247" s="93">
        <f>AVERAGE(Month!L$247:L249)</f>
        <v>65.91</v>
      </c>
      <c r="O247" s="93">
        <f>AVERAGE(Month!M$247:M249)</f>
        <v>69.586666666666659</v>
      </c>
      <c r="P247" s="93">
        <f>AVERAGE(Month!N$247:N249)</f>
        <v>12.219999999999999</v>
      </c>
      <c r="Q247" s="93">
        <f>AVERAGE(Month!O$247:O249)</f>
        <v>15.816666666666668</v>
      </c>
      <c r="R247" s="93">
        <f>AVERAGE(Month!P$247:P249)</f>
        <v>4.47</v>
      </c>
      <c r="S247" s="93">
        <f>AVERAGE(Month!Q$247:Q249)</f>
        <v>1.7066666666666668</v>
      </c>
    </row>
    <row r="248" spans="1:19" x14ac:dyDescent="0.25">
      <c r="A248" s="102">
        <v>2015</v>
      </c>
      <c r="B248" s="77" t="s">
        <v>90</v>
      </c>
      <c r="C248" s="93">
        <f>SUM(D248:J248)</f>
        <v>74.329999999999984</v>
      </c>
      <c r="D248" s="93">
        <f>Month!C250+D247</f>
        <v>11.34</v>
      </c>
      <c r="E248" s="93">
        <f>Month!D250+E247</f>
        <v>22.08</v>
      </c>
      <c r="F248" s="93">
        <f>Month!E250+F247</f>
        <v>29.159999999999997</v>
      </c>
      <c r="G248" s="93">
        <f>Month!F250+G247</f>
        <v>4.3199999999999994</v>
      </c>
      <c r="H248" s="93">
        <f>Month!G250+H247</f>
        <v>5.24</v>
      </c>
      <c r="I248" s="93">
        <f>Month!H250+I247</f>
        <v>1.61</v>
      </c>
      <c r="J248" s="93">
        <f>Month!I250+J247</f>
        <v>0.58000000000000007</v>
      </c>
      <c r="K248" s="93"/>
      <c r="L248" s="93">
        <f>AVERAGE(Month!J$247:J250)</f>
        <v>198.43</v>
      </c>
      <c r="M248" s="93">
        <f>AVERAGE(Month!K$247:K250)</f>
        <v>28.967500000000001</v>
      </c>
      <c r="N248" s="93">
        <f>AVERAGE(Month!L$247:L250)</f>
        <v>66.242499999999993</v>
      </c>
      <c r="O248" s="93">
        <f>AVERAGE(Month!M$247:M250)</f>
        <v>69.259999999999991</v>
      </c>
      <c r="P248" s="93">
        <f>AVERAGE(Month!N$247:N250)</f>
        <v>12.09</v>
      </c>
      <c r="Q248" s="93">
        <f>AVERAGE(Month!O$247:O250)</f>
        <v>15.705</v>
      </c>
      <c r="R248" s="93">
        <f>AVERAGE(Month!P$247:P250)</f>
        <v>4.3975</v>
      </c>
      <c r="S248" s="93">
        <f>AVERAGE(Month!Q$247:Q250)</f>
        <v>1.7675000000000001</v>
      </c>
    </row>
    <row r="249" spans="1:19" x14ac:dyDescent="0.25">
      <c r="A249" s="102">
        <v>2015</v>
      </c>
      <c r="B249" s="77" t="s">
        <v>91</v>
      </c>
      <c r="C249" s="93">
        <f>SUM(D249:J249)</f>
        <v>89.1</v>
      </c>
      <c r="D249" s="93">
        <f>Month!C251+D248</f>
        <v>13.129999999999999</v>
      </c>
      <c r="E249" s="93">
        <f>Month!D251+E248</f>
        <v>27.56</v>
      </c>
      <c r="F249" s="93">
        <f>Month!E251+F248</f>
        <v>33.879999999999995</v>
      </c>
      <c r="G249" s="93">
        <f>Month!F251+G248</f>
        <v>5.2499999999999991</v>
      </c>
      <c r="H249" s="93">
        <f>Month!G251+H248</f>
        <v>6.5</v>
      </c>
      <c r="I249" s="93">
        <f>Month!H251+I248</f>
        <v>2.04</v>
      </c>
      <c r="J249" s="93">
        <f>Month!I251+J248</f>
        <v>0.7400000000000001</v>
      </c>
      <c r="K249" s="93"/>
      <c r="L249" s="93">
        <f>AVERAGE(Month!J$247:J251)</f>
        <v>197.934</v>
      </c>
      <c r="M249" s="93">
        <f>AVERAGE(Month!K$247:K251)</f>
        <v>28.610000000000003</v>
      </c>
      <c r="N249" s="93">
        <f>AVERAGE(Month!L$247:L251)</f>
        <v>66.141999999999996</v>
      </c>
      <c r="O249" s="93">
        <f>AVERAGE(Month!M$247:M251)</f>
        <v>69.105999999999995</v>
      </c>
      <c r="P249" s="93">
        <f>AVERAGE(Month!N$247:N251)</f>
        <v>12.028</v>
      </c>
      <c r="Q249" s="93">
        <f>AVERAGE(Month!O$247:O251)</f>
        <v>15.634</v>
      </c>
      <c r="R249" s="93">
        <f>AVERAGE(Month!P$247:P251)</f>
        <v>4.62</v>
      </c>
      <c r="S249" s="93">
        <f>AVERAGE(Month!Q$247:Q251)</f>
        <v>1.794</v>
      </c>
    </row>
    <row r="250" spans="1:19" x14ac:dyDescent="0.25">
      <c r="A250" s="102">
        <v>2015</v>
      </c>
      <c r="B250" s="77" t="s">
        <v>92</v>
      </c>
      <c r="C250" s="93">
        <f t="shared" ref="C250:C313" si="12">SUM(D250:J250)</f>
        <v>102.72999999999998</v>
      </c>
      <c r="D250" s="93">
        <f>Month!C252+D249</f>
        <v>14.729999999999999</v>
      </c>
      <c r="E250" s="93">
        <f>Month!D252+E249</f>
        <v>33.049999999999997</v>
      </c>
      <c r="F250" s="93">
        <f>Month!E252+F249</f>
        <v>37.769999999999996</v>
      </c>
      <c r="G250" s="93">
        <f>Month!F252+G249</f>
        <v>6.1799999999999988</v>
      </c>
      <c r="H250" s="93">
        <f>Month!G252+H249</f>
        <v>7.72</v>
      </c>
      <c r="I250" s="93">
        <f>Month!H252+I249</f>
        <v>2.38</v>
      </c>
      <c r="J250" s="93">
        <f>Month!I252+J249</f>
        <v>0.90000000000000013</v>
      </c>
      <c r="K250" s="93"/>
      <c r="L250" s="93">
        <f>AVERAGE(Month!J$247:J252)</f>
        <v>197.79833333333332</v>
      </c>
      <c r="M250" s="93">
        <f>AVERAGE(Month!K$247:K252)</f>
        <v>28.303333333333338</v>
      </c>
      <c r="N250" s="93">
        <f>AVERAGE(Month!L$247:L252)</f>
        <v>66.103333333333339</v>
      </c>
      <c r="O250" s="93">
        <f>AVERAGE(Month!M$247:M252)</f>
        <v>69.313333333333333</v>
      </c>
      <c r="P250" s="93">
        <f>AVERAGE(Month!N$247:N252)</f>
        <v>12.026666666666666</v>
      </c>
      <c r="Q250" s="93">
        <f>AVERAGE(Month!O$247:O252)</f>
        <v>15.47</v>
      </c>
      <c r="R250" s="93">
        <f>AVERAGE(Month!P$247:P252)</f>
        <v>4.7650000000000006</v>
      </c>
      <c r="S250" s="93">
        <f>AVERAGE(Month!Q$247:Q252)</f>
        <v>1.8166666666666667</v>
      </c>
    </row>
    <row r="251" spans="1:19" x14ac:dyDescent="0.25">
      <c r="A251" s="102">
        <v>2015</v>
      </c>
      <c r="B251" s="77" t="s">
        <v>93</v>
      </c>
      <c r="C251" s="93">
        <f t="shared" si="12"/>
        <v>116.20999999999997</v>
      </c>
      <c r="D251" s="93">
        <f>Month!C253+D250</f>
        <v>16.259999999999998</v>
      </c>
      <c r="E251" s="93">
        <f>Month!D253+E250</f>
        <v>38.699999999999996</v>
      </c>
      <c r="F251" s="93">
        <f>Month!E253+F250</f>
        <v>41.4</v>
      </c>
      <c r="G251" s="93">
        <f>Month!F253+G250</f>
        <v>7.0699999999999985</v>
      </c>
      <c r="H251" s="93">
        <f>Month!G253+H250</f>
        <v>8.99</v>
      </c>
      <c r="I251" s="93">
        <f>Month!H253+I250</f>
        <v>2.7199999999999998</v>
      </c>
      <c r="J251" s="93">
        <f>Month!I253+J250</f>
        <v>1.07</v>
      </c>
      <c r="K251" s="93"/>
      <c r="L251" s="93">
        <f>AVERAGE(Month!J$247:J253)</f>
        <v>198.07857142857142</v>
      </c>
      <c r="M251" s="93">
        <f>AVERAGE(Month!K$247:K253)</f>
        <v>28.130000000000003</v>
      </c>
      <c r="N251" s="93">
        <f>AVERAGE(Month!L$247:L253)</f>
        <v>66.351428571428571</v>
      </c>
      <c r="O251" s="93">
        <f>AVERAGE(Month!M$247:M253)</f>
        <v>69.468571428571423</v>
      </c>
      <c r="P251" s="93">
        <f>AVERAGE(Month!N$247:N253)</f>
        <v>12.042857142857143</v>
      </c>
      <c r="Q251" s="93">
        <f>AVERAGE(Month!O$247:O253)</f>
        <v>15.392857142857142</v>
      </c>
      <c r="R251" s="93">
        <f>AVERAGE(Month!P$247:P253)</f>
        <v>4.8371428571428572</v>
      </c>
      <c r="S251" s="93">
        <f>AVERAGE(Month!Q$247:Q253)</f>
        <v>1.8557142857142856</v>
      </c>
    </row>
    <row r="252" spans="1:19" x14ac:dyDescent="0.25">
      <c r="A252" s="102">
        <v>2015</v>
      </c>
      <c r="B252" s="77" t="s">
        <v>94</v>
      </c>
      <c r="C252" s="93">
        <f t="shared" si="12"/>
        <v>129.79999999999998</v>
      </c>
      <c r="D252" s="93">
        <f>Month!C254+D251</f>
        <v>17.839999999999996</v>
      </c>
      <c r="E252" s="93">
        <f>Month!D254+E251</f>
        <v>44.499999999999993</v>
      </c>
      <c r="F252" s="93">
        <f>Month!E254+F251</f>
        <v>45.03</v>
      </c>
      <c r="G252" s="93">
        <f>Month!F254+G251</f>
        <v>7.9599999999999982</v>
      </c>
      <c r="H252" s="93">
        <f>Month!G254+H251</f>
        <v>10.19</v>
      </c>
      <c r="I252" s="93">
        <f>Month!H254+I251</f>
        <v>3.0399999999999996</v>
      </c>
      <c r="J252" s="93">
        <f>Month!I254+J251</f>
        <v>1.24</v>
      </c>
      <c r="K252" s="93"/>
      <c r="L252" s="93">
        <f>AVERAGE(Month!J$247:J254)</f>
        <v>198.95499999999998</v>
      </c>
      <c r="M252" s="93">
        <f>AVERAGE(Month!K$247:K254)</f>
        <v>28.113750000000003</v>
      </c>
      <c r="N252" s="93">
        <f>AVERAGE(Month!L$247:L254)</f>
        <v>66.75</v>
      </c>
      <c r="O252" s="93">
        <f>AVERAGE(Month!M$247:M254)</f>
        <v>70.061250000000001</v>
      </c>
      <c r="P252" s="93">
        <f>AVERAGE(Month!N$247:N254)</f>
        <v>12.09</v>
      </c>
      <c r="Q252" s="93">
        <f>AVERAGE(Month!O$247:O254)</f>
        <v>15.248749999999999</v>
      </c>
      <c r="R252" s="93">
        <f>AVERAGE(Month!P$247:P254)</f>
        <v>4.8137499999999998</v>
      </c>
      <c r="S252" s="93">
        <f>AVERAGE(Month!Q$247:Q254)</f>
        <v>1.8774999999999999</v>
      </c>
    </row>
    <row r="253" spans="1:19" x14ac:dyDescent="0.25">
      <c r="A253" s="102">
        <v>2015</v>
      </c>
      <c r="B253" s="77" t="s">
        <v>95</v>
      </c>
      <c r="C253" s="93">
        <f t="shared" si="12"/>
        <v>143.87999999999997</v>
      </c>
      <c r="D253" s="93">
        <f>Month!C255+D252</f>
        <v>19.389999999999997</v>
      </c>
      <c r="E253" s="93">
        <f>Month!D255+E252</f>
        <v>50.189999999999991</v>
      </c>
      <c r="F253" s="93">
        <f>Month!E255+F252</f>
        <v>49.35</v>
      </c>
      <c r="G253" s="93">
        <f>Month!F255+G252</f>
        <v>8.8499999999999979</v>
      </c>
      <c r="H253" s="93">
        <f>Month!G255+H252</f>
        <v>11.37</v>
      </c>
      <c r="I253" s="93">
        <f>Month!H255+I252</f>
        <v>3.3199999999999994</v>
      </c>
      <c r="J253" s="93">
        <f>Month!I255+J252</f>
        <v>1.41</v>
      </c>
      <c r="K253" s="93"/>
      <c r="L253" s="93">
        <f>AVERAGE(Month!J$247:J255)</f>
        <v>198.60111111111109</v>
      </c>
      <c r="M253" s="93">
        <f>AVERAGE(Month!K$247:K255)</f>
        <v>27.426666666666669</v>
      </c>
      <c r="N253" s="93">
        <f>AVERAGE(Month!L$247:L255)</f>
        <v>66.926666666666677</v>
      </c>
      <c r="O253" s="93">
        <f>AVERAGE(Month!M$247:M255)</f>
        <v>70.306666666666672</v>
      </c>
      <c r="P253" s="93">
        <f>AVERAGE(Month!N$247:N255)</f>
        <v>12.142222222222223</v>
      </c>
      <c r="Q253" s="93">
        <f>AVERAGE(Month!O$247:O255)</f>
        <v>15.215555555555556</v>
      </c>
      <c r="R253" s="93">
        <f>AVERAGE(Month!P$247:P255)</f>
        <v>4.6922222222222221</v>
      </c>
      <c r="S253" s="93">
        <f>AVERAGE(Month!Q$247:Q255)</f>
        <v>1.891111111111111</v>
      </c>
    </row>
    <row r="254" spans="1:19" x14ac:dyDescent="0.25">
      <c r="A254" s="102">
        <v>2015</v>
      </c>
      <c r="B254" s="77" t="s">
        <v>96</v>
      </c>
      <c r="C254" s="93">
        <f t="shared" si="12"/>
        <v>160.18999999999997</v>
      </c>
      <c r="D254" s="93">
        <f>Month!C256+D253</f>
        <v>21.529999999999998</v>
      </c>
      <c r="E254" s="93">
        <f>Month!D256+E253</f>
        <v>55.949999999999989</v>
      </c>
      <c r="F254" s="93">
        <f>Month!E256+F253</f>
        <v>54.78</v>
      </c>
      <c r="G254" s="93">
        <f>Month!F256+G253</f>
        <v>10.049999999999997</v>
      </c>
      <c r="H254" s="93">
        <f>Month!G256+H253</f>
        <v>12.729999999999999</v>
      </c>
      <c r="I254" s="93">
        <f>Month!H256+I253</f>
        <v>3.6099999999999994</v>
      </c>
      <c r="J254" s="93">
        <f>Month!I256+J253</f>
        <v>1.54</v>
      </c>
      <c r="K254" s="93"/>
      <c r="L254" s="93">
        <f>AVERAGE(Month!J$247:J256)</f>
        <v>198.48399999999998</v>
      </c>
      <c r="M254" s="93">
        <f>AVERAGE(Month!K$247:K256)</f>
        <v>27.082000000000004</v>
      </c>
      <c r="N254" s="93">
        <f>AVERAGE(Month!L$247:L256)</f>
        <v>67.146000000000001</v>
      </c>
      <c r="O254" s="93">
        <f>AVERAGE(Month!M$247:M256)</f>
        <v>70.277999999999992</v>
      </c>
      <c r="P254" s="93">
        <f>AVERAGE(Month!N$247:N256)</f>
        <v>12.25</v>
      </c>
      <c r="Q254" s="93">
        <f>AVERAGE(Month!O$247:O256)</f>
        <v>15.351999999999999</v>
      </c>
      <c r="R254" s="93">
        <f>AVERAGE(Month!P$247:P256)</f>
        <v>4.520999999999999</v>
      </c>
      <c r="S254" s="93">
        <f>AVERAGE(Month!Q$247:Q256)</f>
        <v>1.855</v>
      </c>
    </row>
    <row r="255" spans="1:19" x14ac:dyDescent="0.25">
      <c r="A255" s="102">
        <v>2015</v>
      </c>
      <c r="B255" s="77" t="s">
        <v>97</v>
      </c>
      <c r="C255" s="93">
        <f t="shared" si="12"/>
        <v>177.32999999999998</v>
      </c>
      <c r="D255" s="93">
        <f>Month!C257+D254</f>
        <v>23.439999999999998</v>
      </c>
      <c r="E255" s="93">
        <f>Month!D257+E254</f>
        <v>61.529999999999987</v>
      </c>
      <c r="F255" s="93">
        <f>Month!E257+F254</f>
        <v>61.33</v>
      </c>
      <c r="G255" s="93">
        <f>Month!F257+G254</f>
        <v>11.249999999999996</v>
      </c>
      <c r="H255" s="93">
        <f>Month!G257+H254</f>
        <v>14.03</v>
      </c>
      <c r="I255" s="93">
        <f>Month!H257+I254</f>
        <v>4.09</v>
      </c>
      <c r="J255" s="93">
        <f>Month!I257+J254</f>
        <v>1.6600000000000001</v>
      </c>
      <c r="K255" s="93"/>
      <c r="L255" s="93">
        <f>AVERAGE(Month!J$247:J257)</f>
        <v>198.17272727272729</v>
      </c>
      <c r="M255" s="93">
        <f>AVERAGE(Month!K$247:K257)</f>
        <v>26.334545454545459</v>
      </c>
      <c r="N255" s="93">
        <f>AVERAGE(Month!L$247:L257)</f>
        <v>67.13272727272728</v>
      </c>
      <c r="O255" s="93">
        <f>AVERAGE(Month!M$247:M257)</f>
        <v>70.50090909090909</v>
      </c>
      <c r="P255" s="93">
        <f>AVERAGE(Month!N$247:N257)</f>
        <v>12.354545454545455</v>
      </c>
      <c r="Q255" s="93">
        <f>AVERAGE(Month!O$247:O257)</f>
        <v>15.433636363636362</v>
      </c>
      <c r="R255" s="93">
        <f>AVERAGE(Month!P$247:P257)</f>
        <v>4.5945454545454538</v>
      </c>
      <c r="S255" s="93">
        <f>AVERAGE(Month!Q$247:Q257)</f>
        <v>1.8218181818181818</v>
      </c>
    </row>
    <row r="256" spans="1:19" x14ac:dyDescent="0.25">
      <c r="A256" s="103">
        <v>2015</v>
      </c>
      <c r="B256" s="96" t="s">
        <v>98</v>
      </c>
      <c r="C256" s="97">
        <f t="shared" si="12"/>
        <v>195.01999999999998</v>
      </c>
      <c r="D256" s="97">
        <f>Month!C258+D255</f>
        <v>25.13</v>
      </c>
      <c r="E256" s="97">
        <f>Month!D258+E255</f>
        <v>67.409999999999982</v>
      </c>
      <c r="F256" s="97">
        <f>Month!E258+F255</f>
        <v>68.099999999999994</v>
      </c>
      <c r="G256" s="97">
        <f>Month!F258+G255</f>
        <v>12.449999999999996</v>
      </c>
      <c r="H256" s="97">
        <f>Month!G258+H255</f>
        <v>15.469999999999999</v>
      </c>
      <c r="I256" s="97">
        <f>Month!H258+I255</f>
        <v>4.6500000000000004</v>
      </c>
      <c r="J256" s="97">
        <f>Month!I258+J255</f>
        <v>1.81</v>
      </c>
      <c r="K256" s="97"/>
      <c r="L256" s="97">
        <f>AVERAGE(Month!J$247:J258)</f>
        <v>197.85249999999999</v>
      </c>
      <c r="M256" s="97">
        <f>AVERAGE(Month!K$247:K258)</f>
        <v>25.657500000000002</v>
      </c>
      <c r="N256" s="97">
        <f>AVERAGE(Month!L$247:L258)</f>
        <v>67.422499999999999</v>
      </c>
      <c r="O256" s="97">
        <f>AVERAGE(Month!M$247:M258)</f>
        <v>70.37166666666667</v>
      </c>
      <c r="P256" s="97">
        <f>AVERAGE(Month!N$247:N258)</f>
        <v>12.454166666666667</v>
      </c>
      <c r="Q256" s="97">
        <f>AVERAGE(Month!O$247:O258)</f>
        <v>15.479166666666664</v>
      </c>
      <c r="R256" s="97">
        <f>AVERAGE(Month!P$247:P258)</f>
        <v>4.652499999999999</v>
      </c>
      <c r="S256" s="97">
        <f>AVERAGE(Month!Q$247:Q258)</f>
        <v>1.8149999999999997</v>
      </c>
    </row>
    <row r="257" spans="1:19" x14ac:dyDescent="0.25">
      <c r="A257" s="102">
        <v>2016</v>
      </c>
      <c r="B257" s="77" t="s">
        <v>87</v>
      </c>
      <c r="C257" s="93">
        <f t="shared" si="12"/>
        <v>18.98</v>
      </c>
      <c r="D257" s="93">
        <f>Month!C259</f>
        <v>1.68</v>
      </c>
      <c r="E257" s="93">
        <f>Month!D259</f>
        <v>5.37</v>
      </c>
      <c r="F257" s="93">
        <f>Month!E259</f>
        <v>8.68</v>
      </c>
      <c r="G257" s="93">
        <f>Month!F259</f>
        <v>1.28</v>
      </c>
      <c r="H257" s="93">
        <f>Month!G259</f>
        <v>1.31</v>
      </c>
      <c r="I257" s="93">
        <f>Month!H259</f>
        <v>0.5</v>
      </c>
      <c r="J257" s="93">
        <f>Month!I259</f>
        <v>0.16</v>
      </c>
      <c r="L257" s="93">
        <f>AVERAGE(Month!J$259:J259)</f>
        <v>188.68</v>
      </c>
      <c r="M257" s="93">
        <f>AVERAGE(Month!K$259:K259)</f>
        <v>15.02</v>
      </c>
      <c r="N257" s="93">
        <f>AVERAGE(Month!L$259:L259)</f>
        <v>64.39</v>
      </c>
      <c r="O257" s="93">
        <f>AVERAGE(Month!M$259:M259)</f>
        <v>73.95</v>
      </c>
      <c r="P257" s="93">
        <f>AVERAGE(Month!N$259:N259)</f>
        <v>13.77</v>
      </c>
      <c r="Q257" s="93">
        <f>AVERAGE(Month!O$259:O259)</f>
        <v>14.92</v>
      </c>
      <c r="R257" s="93">
        <f>AVERAGE(Month!P$259:P259)</f>
        <v>4.75</v>
      </c>
      <c r="S257" s="93">
        <f>AVERAGE(Month!Q$259:Q259)</f>
        <v>1.88</v>
      </c>
    </row>
    <row r="258" spans="1:19" x14ac:dyDescent="0.25">
      <c r="A258" s="102">
        <v>2016</v>
      </c>
      <c r="B258" s="77" t="s">
        <v>88</v>
      </c>
      <c r="C258" s="93">
        <f t="shared" si="12"/>
        <v>37.36</v>
      </c>
      <c r="D258" s="93">
        <f>Month!C260+D257</f>
        <v>3.3899999999999997</v>
      </c>
      <c r="E258" s="93">
        <f>Month!D260+E257</f>
        <v>10.82</v>
      </c>
      <c r="F258" s="93">
        <f>Month!E260+F257</f>
        <v>16.82</v>
      </c>
      <c r="G258" s="93">
        <f>Month!F260+G257</f>
        <v>2.56</v>
      </c>
      <c r="H258" s="93">
        <f>Month!G260+H257</f>
        <v>2.5099999999999998</v>
      </c>
      <c r="I258" s="93">
        <f>Month!H260+I257</f>
        <v>0.92999999999999994</v>
      </c>
      <c r="J258" s="93">
        <f>Month!I260+J257</f>
        <v>0.33</v>
      </c>
      <c r="L258" s="93">
        <f>AVERAGE(Month!J$259:J260)</f>
        <v>191.095</v>
      </c>
      <c r="M258" s="93">
        <f>AVERAGE(Month!K$259:K260)</f>
        <v>15.855</v>
      </c>
      <c r="N258" s="93">
        <f>AVERAGE(Month!L$259:L260)</f>
        <v>64.875</v>
      </c>
      <c r="O258" s="93">
        <f>AVERAGE(Month!M$259:M260)</f>
        <v>74.944999999999993</v>
      </c>
      <c r="P258" s="93">
        <f>AVERAGE(Month!N$259:N260)</f>
        <v>13.83</v>
      </c>
      <c r="Q258" s="93">
        <f>AVERAGE(Month!O$259:O260)</f>
        <v>14.91</v>
      </c>
      <c r="R258" s="93">
        <f>AVERAGE(Month!P$259:P260)</f>
        <v>4.6950000000000003</v>
      </c>
      <c r="S258" s="93">
        <f>AVERAGE(Month!Q$259:Q260)</f>
        <v>1.9849999999999999</v>
      </c>
    </row>
    <row r="259" spans="1:19" x14ac:dyDescent="0.25">
      <c r="A259" s="102">
        <v>2016</v>
      </c>
      <c r="B259" s="77" t="s">
        <v>89</v>
      </c>
      <c r="C259" s="93">
        <f t="shared" si="12"/>
        <v>55.84</v>
      </c>
      <c r="D259" s="93">
        <f>Month!C261+D258</f>
        <v>4.8899999999999997</v>
      </c>
      <c r="E259" s="93">
        <f>Month!D261+E258</f>
        <v>16.54</v>
      </c>
      <c r="F259" s="93">
        <f>Month!E261+F258</f>
        <v>25.04</v>
      </c>
      <c r="G259" s="93">
        <f>Month!F261+G258</f>
        <v>3.84</v>
      </c>
      <c r="H259" s="93">
        <f>Month!G261+H258</f>
        <v>3.7199999999999998</v>
      </c>
      <c r="I259" s="93">
        <f>Month!H261+I258</f>
        <v>1.29</v>
      </c>
      <c r="J259" s="93">
        <f>Month!I261+J258</f>
        <v>0.52</v>
      </c>
      <c r="L259" s="93">
        <f>AVERAGE(Month!J$259:J261)</f>
        <v>192.97666666666666</v>
      </c>
      <c r="M259" s="93">
        <f>AVERAGE(Month!K$259:K261)</f>
        <v>15.75</v>
      </c>
      <c r="N259" s="93">
        <f>AVERAGE(Month!L$259:L261)</f>
        <v>66.126666666666665</v>
      </c>
      <c r="O259" s="93">
        <f>AVERAGE(Month!M$259:M261)</f>
        <v>75.779999999999987</v>
      </c>
      <c r="P259" s="93">
        <f>AVERAGE(Month!N$259:N261)</f>
        <v>13.886666666666665</v>
      </c>
      <c r="Q259" s="93">
        <f>AVERAGE(Month!O$259:O261)</f>
        <v>14.89</v>
      </c>
      <c r="R259" s="93">
        <f>AVERAGE(Month!P$259:P261)</f>
        <v>4.4666666666666668</v>
      </c>
      <c r="S259" s="93">
        <f>AVERAGE(Month!Q$259:Q261)</f>
        <v>2.0766666666666667</v>
      </c>
    </row>
    <row r="260" spans="1:19" x14ac:dyDescent="0.25">
      <c r="A260" s="102">
        <v>2016</v>
      </c>
      <c r="B260" s="77" t="s">
        <v>90</v>
      </c>
      <c r="C260" s="93">
        <f t="shared" si="12"/>
        <v>72.02000000000001</v>
      </c>
      <c r="D260" s="93">
        <f>Month!C262+D259</f>
        <v>5.8</v>
      </c>
      <c r="E260" s="93">
        <f>Month!D262+E259</f>
        <v>22.24</v>
      </c>
      <c r="F260" s="93">
        <f>Month!E262+F259</f>
        <v>31.83</v>
      </c>
      <c r="G260" s="93">
        <f>Month!F262+G259</f>
        <v>4.9399999999999995</v>
      </c>
      <c r="H260" s="93">
        <f>Month!G262+H259</f>
        <v>4.8599999999999994</v>
      </c>
      <c r="I260" s="93">
        <f>Month!H262+I259</f>
        <v>1.67</v>
      </c>
      <c r="J260" s="93">
        <f>Month!I262+J259</f>
        <v>0.68</v>
      </c>
      <c r="L260" s="93">
        <f>AVERAGE(Month!J$259:J262)</f>
        <v>193.20749999999998</v>
      </c>
      <c r="M260" s="93">
        <f>AVERAGE(Month!K$259:K262)</f>
        <v>14.895</v>
      </c>
      <c r="N260" s="93">
        <f>AVERAGE(Month!L$259:L262)</f>
        <v>66.697499999999991</v>
      </c>
      <c r="O260" s="93">
        <f>AVERAGE(Month!M$259:M262)</f>
        <v>76.4375</v>
      </c>
      <c r="P260" s="93">
        <f>AVERAGE(Month!N$259:N262)</f>
        <v>13.85</v>
      </c>
      <c r="Q260" s="93">
        <f>AVERAGE(Month!O$259:O262)</f>
        <v>14.772500000000001</v>
      </c>
      <c r="R260" s="93">
        <f>AVERAGE(Month!P$259:P262)</f>
        <v>4.5274999999999999</v>
      </c>
      <c r="S260" s="93">
        <f>AVERAGE(Month!Q$259:Q262)</f>
        <v>2.0274999999999999</v>
      </c>
    </row>
    <row r="261" spans="1:19" x14ac:dyDescent="0.25">
      <c r="A261" s="102">
        <v>2016</v>
      </c>
      <c r="B261" s="77" t="s">
        <v>91</v>
      </c>
      <c r="C261" s="93">
        <f t="shared" si="12"/>
        <v>86.20999999999998</v>
      </c>
      <c r="D261" s="93">
        <f>Month!C263+D260</f>
        <v>6.52</v>
      </c>
      <c r="E261" s="93">
        <f>Month!D263+E260</f>
        <v>27.869999999999997</v>
      </c>
      <c r="F261" s="93">
        <f>Month!E263+F260</f>
        <v>36.839999999999996</v>
      </c>
      <c r="G261" s="93">
        <f>Month!F263+G260</f>
        <v>6.0399999999999991</v>
      </c>
      <c r="H261" s="93">
        <f>Month!G263+H260</f>
        <v>6.0499999999999989</v>
      </c>
      <c r="I261" s="93">
        <f>Month!H263+I260</f>
        <v>2.0499999999999998</v>
      </c>
      <c r="J261" s="93">
        <f>Month!I263+J260</f>
        <v>0.84000000000000008</v>
      </c>
      <c r="L261" s="93">
        <f>AVERAGE(Month!J$259:J263)</f>
        <v>193.214</v>
      </c>
      <c r="M261" s="93">
        <f>AVERAGE(Month!K$259:K263)</f>
        <v>14.388</v>
      </c>
      <c r="N261" s="93">
        <f>AVERAGE(Month!L$259:L263)</f>
        <v>66.878</v>
      </c>
      <c r="O261" s="93">
        <f>AVERAGE(Month!M$259:M263)</f>
        <v>76.777999999999992</v>
      </c>
      <c r="P261" s="93">
        <f>AVERAGE(Month!N$259:N263)</f>
        <v>13.843999999999999</v>
      </c>
      <c r="Q261" s="93">
        <f>AVERAGE(Month!O$259:O263)</f>
        <v>14.731999999999999</v>
      </c>
      <c r="R261" s="93">
        <f>AVERAGE(Month!P$259:P263)</f>
        <v>4.5780000000000003</v>
      </c>
      <c r="S261" s="93">
        <f>AVERAGE(Month!Q$259:Q263)</f>
        <v>2.016</v>
      </c>
    </row>
    <row r="262" spans="1:19" x14ac:dyDescent="0.25">
      <c r="A262" s="102">
        <v>2016</v>
      </c>
      <c r="B262" s="77" t="s">
        <v>92</v>
      </c>
      <c r="C262" s="93">
        <f t="shared" si="12"/>
        <v>99.8</v>
      </c>
      <c r="D262" s="93">
        <f>Month!C264+D261</f>
        <v>7.3</v>
      </c>
      <c r="E262" s="93">
        <f>Month!D264+E261</f>
        <v>33.61</v>
      </c>
      <c r="F262" s="93">
        <f>Month!E264+F261</f>
        <v>41.16</v>
      </c>
      <c r="G262" s="93">
        <f>Month!F264+G261</f>
        <v>7.1399999999999988</v>
      </c>
      <c r="H262" s="93">
        <f>Month!G264+H261</f>
        <v>7.2899999999999991</v>
      </c>
      <c r="I262" s="93">
        <f>Month!H264+I261</f>
        <v>2.3199999999999998</v>
      </c>
      <c r="J262" s="93">
        <f>Month!I264+J261</f>
        <v>0.98000000000000009</v>
      </c>
      <c r="L262" s="93">
        <f>AVERAGE(Month!J$259:J264)</f>
        <v>194.255</v>
      </c>
      <c r="M262" s="93">
        <f>AVERAGE(Month!K$259:K264)</f>
        <v>14.321666666666665</v>
      </c>
      <c r="N262" s="93">
        <f>AVERAGE(Month!L$259:L264)</f>
        <v>67.213333333333324</v>
      </c>
      <c r="O262" s="93">
        <f>AVERAGE(Month!M$259:M264)</f>
        <v>77.558333333333323</v>
      </c>
      <c r="P262" s="93">
        <f>AVERAGE(Month!N$259:N264)</f>
        <v>13.881666666666666</v>
      </c>
      <c r="Q262" s="93">
        <f>AVERAGE(Month!O$259:O264)</f>
        <v>14.773333333333333</v>
      </c>
      <c r="R262" s="93">
        <f>AVERAGE(Month!P$259:P264)</f>
        <v>4.5466666666666669</v>
      </c>
      <c r="S262" s="93">
        <f>AVERAGE(Month!Q$259:Q264)</f>
        <v>1.96</v>
      </c>
    </row>
    <row r="263" spans="1:19" x14ac:dyDescent="0.25">
      <c r="A263" s="102">
        <v>2016</v>
      </c>
      <c r="B263" s="77" t="s">
        <v>93</v>
      </c>
      <c r="C263" s="93">
        <f t="shared" si="12"/>
        <v>112.95999999999998</v>
      </c>
      <c r="D263" s="93">
        <f>Month!C265+D262</f>
        <v>7.97</v>
      </c>
      <c r="E263" s="93">
        <f>Month!D265+E262</f>
        <v>39.31</v>
      </c>
      <c r="F263" s="93">
        <f>Month!E265+F262</f>
        <v>45.139999999999993</v>
      </c>
      <c r="G263" s="93">
        <f>Month!F265+G262</f>
        <v>8.0799999999999983</v>
      </c>
      <c r="H263" s="93">
        <f>Month!G265+H262</f>
        <v>8.66</v>
      </c>
      <c r="I263" s="93">
        <f>Month!H265+I262</f>
        <v>2.67</v>
      </c>
      <c r="J263" s="93">
        <f>Month!I265+J262</f>
        <v>1.1300000000000001</v>
      </c>
      <c r="L263" s="93">
        <f>AVERAGE(Month!J$259:J265)</f>
        <v>194.15428571428569</v>
      </c>
      <c r="M263" s="93">
        <f>AVERAGE(Month!K$259:K265)</f>
        <v>14.06142857142857</v>
      </c>
      <c r="N263" s="93">
        <f>AVERAGE(Month!L$259:L265)</f>
        <v>67.388571428571424</v>
      </c>
      <c r="O263" s="93">
        <f>AVERAGE(Month!M$259:M265)</f>
        <v>77.367142857142852</v>
      </c>
      <c r="P263" s="93">
        <f>AVERAGE(Month!N$259:N265)</f>
        <v>13.728571428571428</v>
      </c>
      <c r="Q263" s="93">
        <f>AVERAGE(Month!O$259:O265)</f>
        <v>14.998571428571429</v>
      </c>
      <c r="R263" s="93">
        <f>AVERAGE(Month!P$259:P265)</f>
        <v>4.6714285714285717</v>
      </c>
      <c r="S263" s="93">
        <f>AVERAGE(Month!Q$259:Q265)</f>
        <v>1.9385714285714286</v>
      </c>
    </row>
    <row r="264" spans="1:19" x14ac:dyDescent="0.25">
      <c r="A264" s="102">
        <v>2016</v>
      </c>
      <c r="B264" s="77" t="s">
        <v>94</v>
      </c>
      <c r="C264" s="93">
        <f t="shared" si="12"/>
        <v>125.95</v>
      </c>
      <c r="D264" s="93">
        <f>Month!C266+D263</f>
        <v>8.5399999999999991</v>
      </c>
      <c r="E264" s="93">
        <f>Month!D266+E263</f>
        <v>45.09</v>
      </c>
      <c r="F264" s="93">
        <f>Month!E266+F263</f>
        <v>48.949999999999996</v>
      </c>
      <c r="G264" s="93">
        <f>Month!F266+G263</f>
        <v>9.0199999999999978</v>
      </c>
      <c r="H264" s="93">
        <f>Month!G266+H263</f>
        <v>10.01</v>
      </c>
      <c r="I264" s="93">
        <f>Month!H266+I263</f>
        <v>3.05</v>
      </c>
      <c r="J264" s="93">
        <f>Month!I266+J263</f>
        <v>1.29</v>
      </c>
      <c r="L264" s="93">
        <f>AVERAGE(Month!J$259:J266)</f>
        <v>193.95999999999998</v>
      </c>
      <c r="M264" s="93">
        <f>AVERAGE(Month!K$259:K266)</f>
        <v>13.625</v>
      </c>
      <c r="N264" s="93">
        <f>AVERAGE(Month!L$259:L266)</f>
        <v>67.641249999999999</v>
      </c>
      <c r="O264" s="93">
        <f>AVERAGE(Month!M$259:M266)</f>
        <v>77.223749999999995</v>
      </c>
      <c r="P264" s="93">
        <f>AVERAGE(Month!N$259:N266)</f>
        <v>13.642499999999998</v>
      </c>
      <c r="Q264" s="93">
        <f>AVERAGE(Month!O$259:O266)</f>
        <v>15.131250000000001</v>
      </c>
      <c r="R264" s="93">
        <f>AVERAGE(Month!P$259:P266)</f>
        <v>4.7650000000000006</v>
      </c>
      <c r="S264" s="93">
        <f>AVERAGE(Month!Q$259:Q266)</f>
        <v>1.9312499999999999</v>
      </c>
    </row>
    <row r="265" spans="1:19" x14ac:dyDescent="0.25">
      <c r="A265" s="102">
        <v>2016</v>
      </c>
      <c r="B265" s="77" t="s">
        <v>95</v>
      </c>
      <c r="C265" s="93">
        <f t="shared" si="12"/>
        <v>139.42999999999998</v>
      </c>
      <c r="D265" s="93">
        <f>Month!C267+D264</f>
        <v>9.2899999999999991</v>
      </c>
      <c r="E265" s="93">
        <f>Month!D267+E264</f>
        <v>50.930000000000007</v>
      </c>
      <c r="F265" s="93">
        <f>Month!E267+F264</f>
        <v>53.08</v>
      </c>
      <c r="G265" s="93">
        <f>Month!F267+G264</f>
        <v>9.9599999999999973</v>
      </c>
      <c r="H265" s="93">
        <f>Month!G267+H264</f>
        <v>11.34</v>
      </c>
      <c r="I265" s="93">
        <f>Month!H267+I264</f>
        <v>3.44</v>
      </c>
      <c r="J265" s="93">
        <f>Month!I267+J264</f>
        <v>1.3900000000000001</v>
      </c>
      <c r="L265" s="93">
        <f>AVERAGE(Month!J$259:J267)</f>
        <v>193.98999999999998</v>
      </c>
      <c r="M265" s="93">
        <f>AVERAGE(Month!K$259:K267)</f>
        <v>13.348888888888888</v>
      </c>
      <c r="N265" s="93">
        <f>AVERAGE(Month!L$259:L267)</f>
        <v>67.912222222222226</v>
      </c>
      <c r="O265" s="93">
        <f>AVERAGE(Month!M$259:M267)</f>
        <v>77.222222222222229</v>
      </c>
      <c r="P265" s="93">
        <f>AVERAGE(Month!N$259:N267)</f>
        <v>13.589999999999998</v>
      </c>
      <c r="Q265" s="93">
        <f>AVERAGE(Month!O$259:O267)</f>
        <v>15.26888888888889</v>
      </c>
      <c r="R265" s="93">
        <f>AVERAGE(Month!P$259:P267)</f>
        <v>4.7966666666666669</v>
      </c>
      <c r="S265" s="93">
        <f>AVERAGE(Month!Q$259:Q267)</f>
        <v>1.8511111111111112</v>
      </c>
    </row>
    <row r="266" spans="1:19" x14ac:dyDescent="0.25">
      <c r="A266" s="102">
        <v>2016</v>
      </c>
      <c r="B266" s="77" t="s">
        <v>96</v>
      </c>
      <c r="C266" s="93">
        <f t="shared" si="12"/>
        <v>155.36000000000001</v>
      </c>
      <c r="D266" s="93">
        <f>Month!C268+D265</f>
        <v>10.26</v>
      </c>
      <c r="E266" s="93">
        <f>Month!D268+E265</f>
        <v>56.780000000000008</v>
      </c>
      <c r="F266" s="93">
        <f>Month!E268+F265</f>
        <v>59.32</v>
      </c>
      <c r="G266" s="93">
        <f>Month!F268+G265</f>
        <v>11.159999999999997</v>
      </c>
      <c r="H266" s="93">
        <f>Month!G268+H265</f>
        <v>12.65</v>
      </c>
      <c r="I266" s="93">
        <f>Month!H268+I265</f>
        <v>3.76</v>
      </c>
      <c r="J266" s="93">
        <f>Month!I268+J265</f>
        <v>1.4300000000000002</v>
      </c>
      <c r="L266" s="93">
        <f>AVERAGE(Month!J$259:J268)</f>
        <v>193.94799999999998</v>
      </c>
      <c r="M266" s="93">
        <f>AVERAGE(Month!K$259:K268)</f>
        <v>13.202000000000002</v>
      </c>
      <c r="N266" s="93">
        <f>AVERAGE(Month!L$259:L268)</f>
        <v>68.14200000000001</v>
      </c>
      <c r="O266" s="93">
        <f>AVERAGE(Month!M$259:M268)</f>
        <v>77.37</v>
      </c>
      <c r="P266" s="93">
        <f>AVERAGE(Month!N$259:N268)</f>
        <v>13.560999999999998</v>
      </c>
      <c r="Q266" s="93">
        <f>AVERAGE(Month!O$259:O268)</f>
        <v>15.297000000000002</v>
      </c>
      <c r="R266" s="93">
        <f>AVERAGE(Month!P$259:P268)</f>
        <v>4.657</v>
      </c>
      <c r="S266" s="93">
        <f>AVERAGE(Month!Q$259:Q268)</f>
        <v>1.7190000000000001</v>
      </c>
    </row>
    <row r="267" spans="1:19" x14ac:dyDescent="0.25">
      <c r="A267" s="102">
        <v>2016</v>
      </c>
      <c r="B267" s="77" t="s">
        <v>97</v>
      </c>
      <c r="C267" s="93">
        <f t="shared" si="12"/>
        <v>173.6</v>
      </c>
      <c r="D267" s="93">
        <f>Month!C269+D266</f>
        <v>11.48</v>
      </c>
      <c r="E267" s="93">
        <f>Month!D269+E266</f>
        <v>62.390000000000008</v>
      </c>
      <c r="F267" s="93">
        <f>Month!E269+F266</f>
        <v>67.75</v>
      </c>
      <c r="G267" s="93">
        <f>Month!F269+G266</f>
        <v>12.359999999999996</v>
      </c>
      <c r="H267" s="93">
        <f>Month!G269+H266</f>
        <v>14.01</v>
      </c>
      <c r="I267" s="93">
        <f>Month!H269+I266</f>
        <v>4.12</v>
      </c>
      <c r="J267" s="93">
        <f>Month!I269+J266</f>
        <v>1.4900000000000002</v>
      </c>
      <c r="L267" s="93">
        <f>AVERAGE(Month!J$259:J269)</f>
        <v>193.89909090909089</v>
      </c>
      <c r="M267" s="93">
        <f>AVERAGE(Month!K$259:K269)</f>
        <v>13.008181818181818</v>
      </c>
      <c r="N267" s="93">
        <f>AVERAGE(Month!L$259:L269)</f>
        <v>68.067272727272723</v>
      </c>
      <c r="O267" s="93">
        <f>AVERAGE(Month!M$259:M269)</f>
        <v>77.624545454545455</v>
      </c>
      <c r="P267" s="93">
        <f>AVERAGE(Month!N$259:N269)</f>
        <v>13.553636363636361</v>
      </c>
      <c r="Q267" s="93">
        <f>AVERAGE(Month!O$259:O269)</f>
        <v>15.423636363636366</v>
      </c>
      <c r="R267" s="93">
        <f>AVERAGE(Month!P$259:P269)</f>
        <v>4.5981818181818177</v>
      </c>
      <c r="S267" s="93">
        <f>AVERAGE(Month!Q$259:Q269)</f>
        <v>1.623636363636364</v>
      </c>
    </row>
    <row r="268" spans="1:19" x14ac:dyDescent="0.25">
      <c r="A268" s="103">
        <v>2016</v>
      </c>
      <c r="B268" s="96" t="s">
        <v>98</v>
      </c>
      <c r="C268" s="97">
        <f t="shared" si="12"/>
        <v>192.44</v>
      </c>
      <c r="D268" s="97">
        <f>Month!C270+D267</f>
        <v>12.71</v>
      </c>
      <c r="E268" s="97">
        <f>Month!D270+E267</f>
        <v>68.320000000000007</v>
      </c>
      <c r="F268" s="97">
        <f>Month!E270+F267</f>
        <v>76.39</v>
      </c>
      <c r="G268" s="97">
        <f>Month!F270+G267</f>
        <v>13.559999999999995</v>
      </c>
      <c r="H268" s="97">
        <f>Month!G270+H267</f>
        <v>15.39</v>
      </c>
      <c r="I268" s="97">
        <f>Month!H270+I267</f>
        <v>4.54</v>
      </c>
      <c r="J268" s="97">
        <f>Month!I270+J267</f>
        <v>1.5300000000000002</v>
      </c>
      <c r="K268" s="96"/>
      <c r="L268" s="97">
        <f>AVERAGE(Month!J$259:J270)</f>
        <v>194.08500000000001</v>
      </c>
      <c r="M268" s="97">
        <f>AVERAGE(Month!K$259:K270)</f>
        <v>12.956666666666669</v>
      </c>
      <c r="N268" s="97">
        <f>AVERAGE(Month!L$259:L270)</f>
        <v>68.325000000000003</v>
      </c>
      <c r="O268" s="97">
        <f>AVERAGE(Month!M$259:M270)</f>
        <v>77.756666666666675</v>
      </c>
      <c r="P268" s="97">
        <f>AVERAGE(Month!N$259:N270)</f>
        <v>13.556666666666665</v>
      </c>
      <c r="Q268" s="97">
        <f>AVERAGE(Month!O$259:O270)</f>
        <v>15.413333333333336</v>
      </c>
      <c r="R268" s="97">
        <f>AVERAGE(Month!P$259:P270)</f>
        <v>4.5508333333333333</v>
      </c>
      <c r="S268" s="97">
        <f>AVERAGE(Month!Q$259:Q270)</f>
        <v>1.5258333333333336</v>
      </c>
    </row>
    <row r="269" spans="1:19" x14ac:dyDescent="0.25">
      <c r="A269" s="102">
        <v>2017</v>
      </c>
      <c r="B269" s="77" t="s">
        <v>87</v>
      </c>
      <c r="C269" s="93">
        <f t="shared" si="12"/>
        <v>19.850000000000001</v>
      </c>
      <c r="D269" s="93">
        <f>Month!C271</f>
        <v>1.65</v>
      </c>
      <c r="E269" s="93">
        <f>Month!D271</f>
        <v>5.46</v>
      </c>
      <c r="F269" s="93">
        <f>Month!E271</f>
        <v>9.7200000000000006</v>
      </c>
      <c r="G269" s="93">
        <f>Month!F271</f>
        <v>1.3</v>
      </c>
      <c r="H269" s="93">
        <f>Month!G271</f>
        <v>1.27</v>
      </c>
      <c r="I269" s="93">
        <f>Month!H271</f>
        <v>0.44</v>
      </c>
      <c r="J269" s="93">
        <f>Month!I271</f>
        <v>0.01</v>
      </c>
      <c r="L269" s="93">
        <f>AVERAGE(Month!J$271:J271)</f>
        <v>191.33999999999997</v>
      </c>
      <c r="M269" s="93">
        <f>AVERAGE(Month!K$271:K271)</f>
        <v>13.7</v>
      </c>
      <c r="N269" s="93">
        <f>AVERAGE(Month!L$271:L271)</f>
        <v>65.56</v>
      </c>
      <c r="O269" s="93">
        <f>AVERAGE(Month!M$271:M271)</f>
        <v>78.98</v>
      </c>
      <c r="P269" s="93">
        <f>AVERAGE(Month!N$271:N271)</f>
        <v>14.04</v>
      </c>
      <c r="Q269" s="93">
        <f>AVERAGE(Month!O$271:O271)</f>
        <v>14.67</v>
      </c>
      <c r="R269" s="93">
        <f>AVERAGE(Month!P$271:P271)</f>
        <v>4.22</v>
      </c>
      <c r="S269" s="93">
        <f>AVERAGE(Month!Q$271:Q271)</f>
        <v>0.17</v>
      </c>
    </row>
    <row r="270" spans="1:19" x14ac:dyDescent="0.25">
      <c r="A270" s="102">
        <f>A269</f>
        <v>2017</v>
      </c>
      <c r="B270" s="77" t="s">
        <v>88</v>
      </c>
      <c r="C270" s="93">
        <f t="shared" si="12"/>
        <v>37.760000000000005</v>
      </c>
      <c r="D270" s="93">
        <f>Month!C272+D269</f>
        <v>2.96</v>
      </c>
      <c r="E270" s="93">
        <f>Month!D272+E269</f>
        <v>11.26</v>
      </c>
      <c r="F270" s="93">
        <f>Month!E272+F269</f>
        <v>17.399999999999999</v>
      </c>
      <c r="G270" s="93">
        <f>Month!F272+G269</f>
        <v>2.6</v>
      </c>
      <c r="H270" s="93">
        <f>Month!G272+H269</f>
        <v>2.52</v>
      </c>
      <c r="I270" s="93">
        <f>Month!H272+I269</f>
        <v>0.91999999999999993</v>
      </c>
      <c r="J270" s="93">
        <f>Month!I272+J269</f>
        <v>9.9999999999999992E-2</v>
      </c>
      <c r="L270" s="93">
        <f>AVERAGE(Month!J$271:J272)</f>
        <v>192.88</v>
      </c>
      <c r="M270" s="93">
        <f>AVERAGE(Month!K$271:K272)</f>
        <v>13.879999999999999</v>
      </c>
      <c r="N270" s="93">
        <f>AVERAGE(Month!L$271:L272)</f>
        <v>67.61</v>
      </c>
      <c r="O270" s="93">
        <f>AVERAGE(Month!M$271:M272)</f>
        <v>76.925000000000011</v>
      </c>
      <c r="P270" s="93">
        <f>AVERAGE(Month!N$271:N272)</f>
        <v>14.11</v>
      </c>
      <c r="Q270" s="93">
        <f>AVERAGE(Month!O$271:O272)</f>
        <v>15.094999999999999</v>
      </c>
      <c r="R270" s="93">
        <f>AVERAGE(Month!P$271:P272)</f>
        <v>4.63</v>
      </c>
      <c r="S270" s="93">
        <f>AVERAGE(Month!Q$271:Q272)</f>
        <v>0.63</v>
      </c>
    </row>
    <row r="271" spans="1:19" x14ac:dyDescent="0.25">
      <c r="A271" s="102">
        <f t="shared" ref="A271:A280" si="13">A270</f>
        <v>2017</v>
      </c>
      <c r="B271" s="77" t="s">
        <v>89</v>
      </c>
      <c r="C271" s="93">
        <f t="shared" si="12"/>
        <v>54.759999999999984</v>
      </c>
      <c r="D271" s="93">
        <f>Month!C273+D270</f>
        <v>3.7199999999999998</v>
      </c>
      <c r="E271" s="93">
        <f>Month!D273+E270</f>
        <v>16.93</v>
      </c>
      <c r="F271" s="93">
        <f>Month!E273+F270</f>
        <v>24.779999999999998</v>
      </c>
      <c r="G271" s="93">
        <f>Month!F273+G270</f>
        <v>3.9000000000000004</v>
      </c>
      <c r="H271" s="93">
        <f>Month!G273+H270</f>
        <v>3.8</v>
      </c>
      <c r="I271" s="93">
        <f>Month!H273+I270</f>
        <v>1.41</v>
      </c>
      <c r="J271" s="93">
        <f>Month!I273+J270</f>
        <v>0.21999999999999997</v>
      </c>
      <c r="L271" s="93">
        <f>AVERAGE(Month!J$271:J273)</f>
        <v>192.78</v>
      </c>
      <c r="M271" s="93">
        <f>AVERAGE(Month!K$271:K273)</f>
        <v>12.576666666666666</v>
      </c>
      <c r="N271" s="93">
        <f>AVERAGE(Month!L$271:L273)</f>
        <v>67.75</v>
      </c>
      <c r="O271" s="93">
        <f>AVERAGE(Month!M$271:M273)</f>
        <v>77.216666666666683</v>
      </c>
      <c r="P271" s="93">
        <f>AVERAGE(Month!N$271:N273)</f>
        <v>14.173333333333332</v>
      </c>
      <c r="Q271" s="93">
        <f>AVERAGE(Month!O$271:O273)</f>
        <v>15.293333333333331</v>
      </c>
      <c r="R271" s="93">
        <f>AVERAGE(Month!P$271:P273)</f>
        <v>4.873333333333334</v>
      </c>
      <c r="S271" s="93">
        <f>AVERAGE(Month!Q$271:Q273)</f>
        <v>0.89666666666666661</v>
      </c>
    </row>
    <row r="272" spans="1:19" x14ac:dyDescent="0.25">
      <c r="A272" s="102">
        <f t="shared" si="13"/>
        <v>2017</v>
      </c>
      <c r="B272" s="77" t="s">
        <v>90</v>
      </c>
      <c r="C272" s="93">
        <f t="shared" si="12"/>
        <v>70.179999999999993</v>
      </c>
      <c r="D272" s="93">
        <f>Month!C274+D271</f>
        <v>4.2699999999999996</v>
      </c>
      <c r="E272" s="93">
        <f>Month!D274+E271</f>
        <v>22.86</v>
      </c>
      <c r="F272" s="93">
        <f>Month!E274+F271</f>
        <v>30.779999999999998</v>
      </c>
      <c r="G272" s="93">
        <f>Month!F274+G271</f>
        <v>5.0600000000000005</v>
      </c>
      <c r="H272" s="93">
        <f>Month!G274+H271</f>
        <v>4.96</v>
      </c>
      <c r="I272" s="93">
        <f>Month!H274+I271</f>
        <v>1.8599999999999999</v>
      </c>
      <c r="J272" s="93">
        <f>Month!I274+J271</f>
        <v>0.39</v>
      </c>
      <c r="L272" s="93">
        <f>AVERAGE(Month!J$271:J274)</f>
        <v>192.60250000000002</v>
      </c>
      <c r="M272" s="93">
        <f>AVERAGE(Month!K$271:K274)</f>
        <v>11.587499999999999</v>
      </c>
      <c r="N272" s="93">
        <f>AVERAGE(Month!L$271:L274)</f>
        <v>68.605000000000004</v>
      </c>
      <c r="O272" s="93">
        <f>AVERAGE(Month!M$271:M274)</f>
        <v>76.800000000000011</v>
      </c>
      <c r="P272" s="93">
        <f>AVERAGE(Month!N$271:N274)</f>
        <v>14.234999999999999</v>
      </c>
      <c r="Q272" s="93">
        <f>AVERAGE(Month!O$271:O274)</f>
        <v>15.149999999999999</v>
      </c>
      <c r="R272" s="93">
        <f>AVERAGE(Month!P$271:P274)</f>
        <v>5.0375000000000005</v>
      </c>
      <c r="S272" s="93">
        <f>AVERAGE(Month!Q$271:Q274)</f>
        <v>1.1875</v>
      </c>
    </row>
    <row r="273" spans="1:19" x14ac:dyDescent="0.25">
      <c r="A273" s="102">
        <f t="shared" si="13"/>
        <v>2017</v>
      </c>
      <c r="B273" s="77" t="s">
        <v>91</v>
      </c>
      <c r="C273" s="93">
        <f t="shared" si="12"/>
        <v>84.38</v>
      </c>
      <c r="D273" s="93">
        <f>Month!C275+D272</f>
        <v>4.8199999999999994</v>
      </c>
      <c r="E273" s="93">
        <f>Month!D275+E272</f>
        <v>28.5</v>
      </c>
      <c r="F273" s="93">
        <f>Month!E275+F272</f>
        <v>35.75</v>
      </c>
      <c r="G273" s="93">
        <f>Month!F275+G272</f>
        <v>6.2200000000000006</v>
      </c>
      <c r="H273" s="93">
        <f>Month!G275+H272</f>
        <v>6.27</v>
      </c>
      <c r="I273" s="93">
        <f>Month!H275+I272</f>
        <v>2.2799999999999998</v>
      </c>
      <c r="J273" s="93">
        <f>Month!I275+J272</f>
        <v>0.54</v>
      </c>
      <c r="L273" s="93">
        <f>AVERAGE(Month!J$271:J275)</f>
        <v>193.36200000000002</v>
      </c>
      <c r="M273" s="93">
        <f>AVERAGE(Month!K$271:K275)</f>
        <v>11.375999999999999</v>
      </c>
      <c r="N273" s="93">
        <f>AVERAGE(Month!L$271:L275)</f>
        <v>68.421999999999997</v>
      </c>
      <c r="O273" s="93">
        <f>AVERAGE(Month!M$271:M275)</f>
        <v>77.540000000000006</v>
      </c>
      <c r="P273" s="93">
        <f>AVERAGE(Month!N$271:N275)</f>
        <v>14.288</v>
      </c>
      <c r="Q273" s="93">
        <f>AVERAGE(Month!O$271:O275)</f>
        <v>15.306000000000001</v>
      </c>
      <c r="R273" s="93">
        <f>AVERAGE(Month!P$271:P275)</f>
        <v>5.1160000000000005</v>
      </c>
      <c r="S273" s="93">
        <f>AVERAGE(Month!Q$271:Q275)</f>
        <v>1.3140000000000001</v>
      </c>
    </row>
    <row r="274" spans="1:19" x14ac:dyDescent="0.25">
      <c r="A274" s="102">
        <f t="shared" si="13"/>
        <v>2017</v>
      </c>
      <c r="B274" s="77" t="s">
        <v>92</v>
      </c>
      <c r="C274" s="93">
        <f t="shared" si="12"/>
        <v>97.659999999999982</v>
      </c>
      <c r="D274" s="93">
        <f>Month!C276+D273</f>
        <v>5.34</v>
      </c>
      <c r="E274" s="93">
        <f>Month!D276+E273</f>
        <v>34.29</v>
      </c>
      <c r="F274" s="93">
        <f>Month!E276+F273</f>
        <v>39.6</v>
      </c>
      <c r="G274" s="93">
        <f>Month!F276+G273</f>
        <v>7.3800000000000008</v>
      </c>
      <c r="H274" s="93">
        <f>Month!G276+H273</f>
        <v>7.63</v>
      </c>
      <c r="I274" s="93">
        <f>Month!H276+I273</f>
        <v>2.75</v>
      </c>
      <c r="J274" s="93">
        <f>Month!I276+J273</f>
        <v>0.67</v>
      </c>
      <c r="L274" s="93">
        <f>AVERAGE(Month!J$271:J276)</f>
        <v>193.52666666666667</v>
      </c>
      <c r="M274" s="93">
        <f>AVERAGE(Month!K$271:K276)</f>
        <v>11.118333333333332</v>
      </c>
      <c r="N274" s="93">
        <f>AVERAGE(Month!L$271:L276)</f>
        <v>68.605000000000004</v>
      </c>
      <c r="O274" s="93">
        <f>AVERAGE(Month!M$271:M276)</f>
        <v>77.070000000000007</v>
      </c>
      <c r="P274" s="93">
        <f>AVERAGE(Month!N$271:N276)</f>
        <v>14.36</v>
      </c>
      <c r="Q274" s="93">
        <f>AVERAGE(Month!O$271:O276)</f>
        <v>15.543333333333335</v>
      </c>
      <c r="R274" s="93">
        <f>AVERAGE(Month!P$271:P276)</f>
        <v>5.4783333333333344</v>
      </c>
      <c r="S274" s="93">
        <f>AVERAGE(Month!Q$271:Q276)</f>
        <v>1.3516666666666666</v>
      </c>
    </row>
    <row r="275" spans="1:19" x14ac:dyDescent="0.25">
      <c r="A275" s="102">
        <f t="shared" si="13"/>
        <v>2017</v>
      </c>
      <c r="B275" s="77" t="s">
        <v>93</v>
      </c>
      <c r="C275" s="93">
        <f t="shared" si="12"/>
        <v>110.73</v>
      </c>
      <c r="D275" s="93">
        <f>Month!C277+D274</f>
        <v>5.81</v>
      </c>
      <c r="E275" s="93">
        <f>Month!D277+E274</f>
        <v>40.119999999999997</v>
      </c>
      <c r="F275" s="93">
        <f>Month!E277+F274</f>
        <v>43.49</v>
      </c>
      <c r="G275" s="93">
        <f>Month!F277+G274</f>
        <v>8.4400000000000013</v>
      </c>
      <c r="H275" s="93">
        <f>Month!G277+H274</f>
        <v>8.89</v>
      </c>
      <c r="I275" s="93">
        <f>Month!H277+I274</f>
        <v>3.15</v>
      </c>
      <c r="J275" s="93">
        <f>Month!I277+J274</f>
        <v>0.83000000000000007</v>
      </c>
      <c r="L275" s="93">
        <f>AVERAGE(Month!J$271:J277)</f>
        <v>193.48857142857145</v>
      </c>
      <c r="M275" s="93">
        <f>AVERAGE(Month!K$271:K277)</f>
        <v>10.825714285714286</v>
      </c>
      <c r="N275" s="93">
        <f>AVERAGE(Month!L$271:L277)</f>
        <v>68.805714285714288</v>
      </c>
      <c r="O275" s="93">
        <f>AVERAGE(Month!M$271:M277)</f>
        <v>76.980000000000018</v>
      </c>
      <c r="P275" s="93">
        <f>AVERAGE(Month!N$271:N277)</f>
        <v>14.370000000000001</v>
      </c>
      <c r="Q275" s="93">
        <f>AVERAGE(Month!O$271:O277)</f>
        <v>15.502857142857144</v>
      </c>
      <c r="R275" s="93">
        <f>AVERAGE(Month!P$271:P277)</f>
        <v>5.5642857142857149</v>
      </c>
      <c r="S275" s="93">
        <f>AVERAGE(Month!Q$271:Q277)</f>
        <v>1.44</v>
      </c>
    </row>
    <row r="276" spans="1:19" x14ac:dyDescent="0.25">
      <c r="A276" s="102">
        <f t="shared" si="13"/>
        <v>2017</v>
      </c>
      <c r="B276" s="77" t="s">
        <v>94</v>
      </c>
      <c r="C276" s="93">
        <f t="shared" si="12"/>
        <v>123.82</v>
      </c>
      <c r="D276" s="93">
        <f>Month!C278+D275</f>
        <v>6.3</v>
      </c>
      <c r="E276" s="93">
        <f>Month!D278+E275</f>
        <v>45.93</v>
      </c>
      <c r="F276" s="93">
        <f>Month!E278+F275</f>
        <v>47.29</v>
      </c>
      <c r="G276" s="93">
        <f>Month!F278+G275</f>
        <v>9.5000000000000018</v>
      </c>
      <c r="H276" s="93">
        <f>Month!G278+H275</f>
        <v>10.25</v>
      </c>
      <c r="I276" s="93">
        <f>Month!H278+I275</f>
        <v>3.56</v>
      </c>
      <c r="J276" s="93">
        <f>Month!I278+J275</f>
        <v>0.9900000000000001</v>
      </c>
      <c r="L276" s="93">
        <f>AVERAGE(Month!J$271:J278)</f>
        <v>193.60500000000002</v>
      </c>
      <c r="M276" s="93">
        <f>AVERAGE(Month!K$271:K278)</f>
        <v>10.641249999999999</v>
      </c>
      <c r="N276" s="93">
        <f>AVERAGE(Month!L$271:L278)</f>
        <v>68.92</v>
      </c>
      <c r="O276" s="93">
        <f>AVERAGE(Month!M$271:M278)</f>
        <v>76.987500000000011</v>
      </c>
      <c r="P276" s="93">
        <f>AVERAGE(Month!N$271:N278)</f>
        <v>14.4025</v>
      </c>
      <c r="Q276" s="93">
        <f>AVERAGE(Month!O$271:O278)</f>
        <v>15.568750000000001</v>
      </c>
      <c r="R276" s="93">
        <f>AVERAGE(Month!P$271:P278)</f>
        <v>5.5812500000000007</v>
      </c>
      <c r="S276" s="93">
        <f>AVERAGE(Month!Q$271:Q278)</f>
        <v>1.5037499999999999</v>
      </c>
    </row>
    <row r="277" spans="1:19" x14ac:dyDescent="0.25">
      <c r="A277" s="102">
        <f t="shared" si="13"/>
        <v>2017</v>
      </c>
      <c r="B277" s="77" t="s">
        <v>95</v>
      </c>
      <c r="C277" s="93">
        <f t="shared" si="12"/>
        <v>137.88</v>
      </c>
      <c r="D277" s="93">
        <f>Month!C279+D276</f>
        <v>7</v>
      </c>
      <c r="E277" s="93">
        <f>Month!D279+E276</f>
        <v>51.87</v>
      </c>
      <c r="F277" s="93">
        <f>Month!E279+F276</f>
        <v>51.769999999999996</v>
      </c>
      <c r="G277" s="93">
        <f>Month!F279+G276</f>
        <v>10.560000000000002</v>
      </c>
      <c r="H277" s="93">
        <f>Month!G279+H276</f>
        <v>11.54</v>
      </c>
      <c r="I277" s="93">
        <f>Month!H279+I276</f>
        <v>4.0200000000000005</v>
      </c>
      <c r="J277" s="93">
        <f>Month!I279+J276</f>
        <v>1.1200000000000001</v>
      </c>
      <c r="L277" s="93">
        <f>AVERAGE(Month!J$271:J279)</f>
        <v>194.07555555555555</v>
      </c>
      <c r="M277" s="93">
        <f>AVERAGE(Month!K$271:K279)</f>
        <v>10.603333333333332</v>
      </c>
      <c r="N277" s="93">
        <f>AVERAGE(Month!L$271:L279)</f>
        <v>69.180000000000007</v>
      </c>
      <c r="O277" s="93">
        <f>AVERAGE(Month!M$271:M279)</f>
        <v>77.175555555555576</v>
      </c>
      <c r="P277" s="93">
        <f>AVERAGE(Month!N$271:N279)</f>
        <v>14.44222222222222</v>
      </c>
      <c r="Q277" s="93">
        <f>AVERAGE(Month!O$271:O279)</f>
        <v>15.554444444444446</v>
      </c>
      <c r="R277" s="93">
        <f>AVERAGE(Month!P$271:P279)</f>
        <v>5.6111111111111116</v>
      </c>
      <c r="S277" s="93">
        <f>AVERAGE(Month!Q$271:Q279)</f>
        <v>1.5088888888888889</v>
      </c>
    </row>
    <row r="278" spans="1:19" x14ac:dyDescent="0.25">
      <c r="A278" s="102">
        <f t="shared" si="13"/>
        <v>2017</v>
      </c>
      <c r="B278" s="77" t="s">
        <v>96</v>
      </c>
      <c r="C278" s="93">
        <f t="shared" si="12"/>
        <v>153.05000000000001</v>
      </c>
      <c r="D278" s="93">
        <f>Month!C280+D277</f>
        <v>7.65</v>
      </c>
      <c r="E278" s="93">
        <f>Month!D280+E277</f>
        <v>57.57</v>
      </c>
      <c r="F278" s="93">
        <f>Month!E280+F277</f>
        <v>57.4</v>
      </c>
      <c r="G278" s="93">
        <f>Month!F280+G277</f>
        <v>11.800000000000002</v>
      </c>
      <c r="H278" s="93">
        <f>Month!G280+H277</f>
        <v>12.829999999999998</v>
      </c>
      <c r="I278" s="93">
        <f>Month!H280+I277</f>
        <v>4.62</v>
      </c>
      <c r="J278" s="93">
        <f>Month!I280+J277</f>
        <v>1.1800000000000002</v>
      </c>
      <c r="L278" s="93">
        <f>AVERAGE(Month!J$271:J280)</f>
        <v>193.66000000000003</v>
      </c>
      <c r="M278" s="93">
        <f>AVERAGE(Month!K$271:K280)</f>
        <v>10.407999999999999</v>
      </c>
      <c r="N278" s="93">
        <f>AVERAGE(Month!L$271:L280)</f>
        <v>69.100999999999999</v>
      </c>
      <c r="O278" s="93">
        <f>AVERAGE(Month!M$271:M280)</f>
        <v>77.160000000000011</v>
      </c>
      <c r="P278" s="93">
        <f>AVERAGE(Month!N$271:N280)</f>
        <v>14.366</v>
      </c>
      <c r="Q278" s="93">
        <f>AVERAGE(Month!O$271:O280)</f>
        <v>15.494</v>
      </c>
      <c r="R278" s="93">
        <f>AVERAGE(Month!P$271:P280)</f>
        <v>5.6950000000000012</v>
      </c>
      <c r="S278" s="93">
        <f>AVERAGE(Month!Q$271:Q280)</f>
        <v>1.4359999999999999</v>
      </c>
    </row>
    <row r="279" spans="1:19" x14ac:dyDescent="0.25">
      <c r="A279" s="102">
        <f t="shared" si="13"/>
        <v>2017</v>
      </c>
      <c r="B279" s="77" t="s">
        <v>97</v>
      </c>
      <c r="C279" s="93">
        <f t="shared" si="12"/>
        <v>171.04999999999998</v>
      </c>
      <c r="D279" s="93">
        <f>Month!C281+D278</f>
        <v>8.89</v>
      </c>
      <c r="E279" s="93">
        <f>Month!D281+E278</f>
        <v>63.53</v>
      </c>
      <c r="F279" s="93">
        <f>Month!E281+F278</f>
        <v>65.260000000000005</v>
      </c>
      <c r="G279" s="93">
        <f>Month!F281+G278</f>
        <v>13.040000000000003</v>
      </c>
      <c r="H279" s="93">
        <f>Month!G281+H278</f>
        <v>13.979999999999999</v>
      </c>
      <c r="I279" s="93">
        <f>Month!H281+I278</f>
        <v>5.17</v>
      </c>
      <c r="J279" s="93">
        <f>Month!I281+J278</f>
        <v>1.1800000000000002</v>
      </c>
      <c r="L279" s="93">
        <f>AVERAGE(Month!J$271:J281)</f>
        <v>193.75727272727272</v>
      </c>
      <c r="M279" s="93">
        <f>AVERAGE(Month!K$271:K281)</f>
        <v>10.473636363636363</v>
      </c>
      <c r="N279" s="93">
        <f>AVERAGE(Month!L$271:L281)</f>
        <v>69.320909090909083</v>
      </c>
      <c r="O279" s="93">
        <f>AVERAGE(Month!M$271:M281)</f>
        <v>77.263636363636365</v>
      </c>
      <c r="P279" s="93">
        <f>AVERAGE(Month!N$271:N281)</f>
        <v>14.318181818181818</v>
      </c>
      <c r="Q279" s="93">
        <f>AVERAGE(Month!O$271:O281)</f>
        <v>15.344545454545454</v>
      </c>
      <c r="R279" s="93">
        <f>AVERAGE(Month!P$271:P281)</f>
        <v>5.7345454545454553</v>
      </c>
      <c r="S279" s="93">
        <f>AVERAGE(Month!Q$271:Q281)</f>
        <v>1.3018181818181818</v>
      </c>
    </row>
    <row r="280" spans="1:19" x14ac:dyDescent="0.25">
      <c r="A280" s="103">
        <f t="shared" si="13"/>
        <v>2017</v>
      </c>
      <c r="B280" s="96" t="s">
        <v>98</v>
      </c>
      <c r="C280" s="97">
        <f t="shared" si="12"/>
        <v>190.6</v>
      </c>
      <c r="D280" s="97">
        <f>Month!C282+D279</f>
        <v>10.31</v>
      </c>
      <c r="E280" s="97">
        <f>Month!D282+E279</f>
        <v>69.5</v>
      </c>
      <c r="F280" s="97">
        <f>Month!E282+F279</f>
        <v>74.36</v>
      </c>
      <c r="G280" s="97">
        <f>Month!F282+G279</f>
        <v>14.280000000000003</v>
      </c>
      <c r="H280" s="97">
        <f>Month!G282+H279</f>
        <v>15.129999999999999</v>
      </c>
      <c r="I280" s="97">
        <f>Month!H282+I279</f>
        <v>5.76</v>
      </c>
      <c r="J280" s="97">
        <f>Month!I282+J279</f>
        <v>1.2600000000000002</v>
      </c>
      <c r="K280" s="96"/>
      <c r="L280" s="97">
        <f>AVERAGE(Month!J$271:J282)</f>
        <v>193.99666666666667</v>
      </c>
      <c r="M280" s="97">
        <f>AVERAGE(Month!K$271:K282)</f>
        <v>10.688333333333333</v>
      </c>
      <c r="N280" s="97">
        <f>AVERAGE(Month!L$271:L282)</f>
        <v>69.515000000000001</v>
      </c>
      <c r="O280" s="97">
        <f>AVERAGE(Month!M$271:M282)</f>
        <v>77.354166666666671</v>
      </c>
      <c r="P280" s="97">
        <f>AVERAGE(Month!N$271:N282)</f>
        <v>14.285833333333334</v>
      </c>
      <c r="Q280" s="97">
        <f>AVERAGE(Month!O$271:O282)</f>
        <v>15.125</v>
      </c>
      <c r="R280" s="97">
        <f>AVERAGE(Month!P$271:P282)</f>
        <v>5.7591666666666681</v>
      </c>
      <c r="S280" s="97">
        <f>AVERAGE(Month!Q$271:Q282)</f>
        <v>1.2691666666666668</v>
      </c>
    </row>
    <row r="281" spans="1:19" x14ac:dyDescent="0.25">
      <c r="A281" s="102">
        <v>2018</v>
      </c>
      <c r="B281" s="77" t="s">
        <v>87</v>
      </c>
      <c r="C281" s="93">
        <f t="shared" si="12"/>
        <v>19.12</v>
      </c>
      <c r="D281" s="93">
        <f>Month!C283</f>
        <v>0.81</v>
      </c>
      <c r="E281" s="93">
        <f>Month!D283</f>
        <v>5.57</v>
      </c>
      <c r="F281" s="93">
        <f>Month!E283</f>
        <v>9.36</v>
      </c>
      <c r="G281" s="93">
        <f>Month!F283</f>
        <v>1.33</v>
      </c>
      <c r="H281" s="93">
        <f>Month!G283</f>
        <v>1.2</v>
      </c>
      <c r="I281" s="93">
        <f>Month!H283</f>
        <v>0.67</v>
      </c>
      <c r="J281" s="93">
        <f>Month!I283</f>
        <v>0.18</v>
      </c>
      <c r="L281" s="93">
        <f>AVERAGE(Month!J$283:J283)</f>
        <v>189.46</v>
      </c>
      <c r="M281" s="93">
        <f>AVERAGE(Month!K$283:K283)</f>
        <v>6.93</v>
      </c>
      <c r="N281" s="93">
        <f>AVERAGE(Month!L$283:L283)</f>
        <v>66.88</v>
      </c>
      <c r="O281" s="93">
        <f>AVERAGE(Month!M$283:M283)</f>
        <v>78.3</v>
      </c>
      <c r="P281" s="93">
        <f>AVERAGE(Month!N$283:N283)</f>
        <v>14.57</v>
      </c>
      <c r="Q281" s="93">
        <f>AVERAGE(Month!O$283:O283)</f>
        <v>13.83</v>
      </c>
      <c r="R281" s="93">
        <f>AVERAGE(Month!P$283:P283)</f>
        <v>6.73</v>
      </c>
      <c r="S281" s="93">
        <f>AVERAGE(Month!Q$283:Q283)</f>
        <v>2.2200000000000002</v>
      </c>
    </row>
    <row r="282" spans="1:19" x14ac:dyDescent="0.25">
      <c r="A282" s="102">
        <f>A281</f>
        <v>2018</v>
      </c>
      <c r="B282" s="77" t="s">
        <v>88</v>
      </c>
      <c r="C282" s="93">
        <f t="shared" si="12"/>
        <v>38</v>
      </c>
      <c r="D282" s="93">
        <f>Month!C284+D281</f>
        <v>1.9300000000000002</v>
      </c>
      <c r="E282" s="93">
        <f>Month!D284+E281</f>
        <v>11.22</v>
      </c>
      <c r="F282" s="93">
        <f>Month!E284+F281</f>
        <v>18.28</v>
      </c>
      <c r="G282" s="93">
        <f>Month!F284+G281</f>
        <v>2.66</v>
      </c>
      <c r="H282" s="93">
        <f>Month!G284+H281</f>
        <v>2.37</v>
      </c>
      <c r="I282" s="93">
        <f>Month!H284+I281</f>
        <v>1.2200000000000002</v>
      </c>
      <c r="J282" s="93">
        <f>Month!I284+J281</f>
        <v>0.32</v>
      </c>
      <c r="L282" s="93">
        <f>AVERAGE(Month!J$283:J284)</f>
        <v>191.41000000000003</v>
      </c>
      <c r="M282" s="93">
        <f>AVERAGE(Month!K$283:K284)</f>
        <v>8.3999999999999986</v>
      </c>
      <c r="N282" s="93">
        <f>AVERAGE(Month!L$283:L284)</f>
        <v>67.344999999999999</v>
      </c>
      <c r="O282" s="93">
        <f>AVERAGE(Month!M$283:M284)</f>
        <v>78.569999999999993</v>
      </c>
      <c r="P282" s="93">
        <f>AVERAGE(Month!N$283:N284)</f>
        <v>14.629999999999999</v>
      </c>
      <c r="Q282" s="93">
        <f>AVERAGE(Month!O$283:O284)</f>
        <v>14.219999999999999</v>
      </c>
      <c r="R282" s="93">
        <f>AVERAGE(Month!P$283:P284)</f>
        <v>6.28</v>
      </c>
      <c r="S282" s="93">
        <f>AVERAGE(Month!Q$283:Q284)</f>
        <v>1.9650000000000001</v>
      </c>
    </row>
    <row r="283" spans="1:19" x14ac:dyDescent="0.25">
      <c r="A283" s="102">
        <f t="shared" ref="A283:A292" si="14">A282</f>
        <v>2018</v>
      </c>
      <c r="B283" s="77" t="s">
        <v>89</v>
      </c>
      <c r="C283" s="93">
        <f t="shared" si="12"/>
        <v>56.920000000000009</v>
      </c>
      <c r="D283" s="93">
        <f>Month!C285+D282</f>
        <v>3.35</v>
      </c>
      <c r="E283" s="93">
        <f>Month!D285+E282</f>
        <v>16.700000000000003</v>
      </c>
      <c r="F283" s="93">
        <f>Month!E285+F282</f>
        <v>27.03</v>
      </c>
      <c r="G283" s="93">
        <f>Month!F285+G282</f>
        <v>3.99</v>
      </c>
      <c r="H283" s="93">
        <f>Month!G285+H282</f>
        <v>3.6</v>
      </c>
      <c r="I283" s="93">
        <f>Month!H285+I282</f>
        <v>1.79</v>
      </c>
      <c r="J283" s="93">
        <f>Month!I285+J282</f>
        <v>0.46</v>
      </c>
      <c r="L283" s="93">
        <f>AVERAGE(Month!J$283:J285)</f>
        <v>192.95333333333335</v>
      </c>
      <c r="M283" s="93">
        <f>AVERAGE(Month!K$283:K285)</f>
        <v>10.543333333333331</v>
      </c>
      <c r="N283" s="93">
        <f>AVERAGE(Month!L$283:L285)</f>
        <v>66.816666666666663</v>
      </c>
      <c r="O283" s="93">
        <f>AVERAGE(Month!M$283:M285)</f>
        <v>78.199999999999989</v>
      </c>
      <c r="P283" s="93">
        <f>AVERAGE(Month!N$283:N285)</f>
        <v>14.683333333333332</v>
      </c>
      <c r="Q283" s="93">
        <f>AVERAGE(Month!O$283:O285)</f>
        <v>14.546666666666667</v>
      </c>
      <c r="R283" s="93">
        <f>AVERAGE(Month!P$283:P285)</f>
        <v>6.3133333333333335</v>
      </c>
      <c r="S283" s="93">
        <f>AVERAGE(Month!Q$283:Q285)</f>
        <v>1.8500000000000003</v>
      </c>
    </row>
    <row r="284" spans="1:19" x14ac:dyDescent="0.25">
      <c r="A284" s="102">
        <f t="shared" si="14"/>
        <v>2018</v>
      </c>
      <c r="B284" s="77" t="s">
        <v>90</v>
      </c>
      <c r="C284" s="93">
        <f t="shared" si="12"/>
        <v>72.790000000000006</v>
      </c>
      <c r="D284" s="93">
        <f>Month!C286+D283</f>
        <v>3.94</v>
      </c>
      <c r="E284" s="93">
        <f>Month!D286+E283</f>
        <v>22.610000000000003</v>
      </c>
      <c r="F284" s="93">
        <f>Month!E286+F283</f>
        <v>33.260000000000005</v>
      </c>
      <c r="G284" s="93">
        <f>Month!F286+G283</f>
        <v>5.2700000000000005</v>
      </c>
      <c r="H284" s="93">
        <f>Month!G286+H283</f>
        <v>4.78</v>
      </c>
      <c r="I284" s="93">
        <f>Month!H286+I283</f>
        <v>2.3200000000000003</v>
      </c>
      <c r="J284" s="93">
        <f>Month!I286+J283</f>
        <v>0.61</v>
      </c>
      <c r="L284" s="93">
        <f>AVERAGE(Month!J$283:J286)</f>
        <v>195.02</v>
      </c>
      <c r="M284" s="93">
        <f>AVERAGE(Month!K$283:K286)</f>
        <v>10.159999999999998</v>
      </c>
      <c r="N284" s="93">
        <f>AVERAGE(Month!L$283:L286)</f>
        <v>67.844999999999999</v>
      </c>
      <c r="O284" s="93">
        <f>AVERAGE(Month!M$283:M286)</f>
        <v>79.164999999999992</v>
      </c>
      <c r="P284" s="93">
        <f>AVERAGE(Month!N$283:N286)</f>
        <v>14.977499999999999</v>
      </c>
      <c r="Q284" s="93">
        <f>AVERAGE(Month!O$283:O286)</f>
        <v>14.6675</v>
      </c>
      <c r="R284" s="93">
        <f>AVERAGE(Month!P$283:P286)</f>
        <v>6.3825000000000003</v>
      </c>
      <c r="S284" s="93">
        <f>AVERAGE(Month!Q$283:Q286)</f>
        <v>1.8225000000000002</v>
      </c>
    </row>
    <row r="285" spans="1:19" x14ac:dyDescent="0.25">
      <c r="A285" s="102">
        <f t="shared" si="14"/>
        <v>2018</v>
      </c>
      <c r="B285" s="77" t="s">
        <v>91</v>
      </c>
      <c r="C285" s="93">
        <f t="shared" si="12"/>
        <v>86.29</v>
      </c>
      <c r="D285" s="93">
        <f>Month!C287+D284</f>
        <v>4.41</v>
      </c>
      <c r="E285" s="93">
        <f>Month!D287+E284</f>
        <v>28.190000000000005</v>
      </c>
      <c r="F285" s="93">
        <f>Month!E287+F284</f>
        <v>37.640000000000008</v>
      </c>
      <c r="G285" s="93">
        <f>Month!F287+G284</f>
        <v>6.5500000000000007</v>
      </c>
      <c r="H285" s="93">
        <f>Month!G287+H284</f>
        <v>5.96</v>
      </c>
      <c r="I285" s="93">
        <f>Month!H287+I284</f>
        <v>2.7800000000000002</v>
      </c>
      <c r="J285" s="93">
        <f>Month!I287+J284</f>
        <v>0.76</v>
      </c>
      <c r="L285" s="93">
        <f>AVERAGE(Month!J$283:J287)</f>
        <v>193.28800000000001</v>
      </c>
      <c r="M285" s="93">
        <f>AVERAGE(Month!K$283:K287)</f>
        <v>9.8919999999999995</v>
      </c>
      <c r="N285" s="93">
        <f>AVERAGE(Month!L$283:L287)</f>
        <v>67.674000000000007</v>
      </c>
      <c r="O285" s="93">
        <f>AVERAGE(Month!M$283:M287)</f>
        <v>77.817999999999998</v>
      </c>
      <c r="P285" s="93">
        <f>AVERAGE(Month!N$283:N287)</f>
        <v>15.168000000000001</v>
      </c>
      <c r="Q285" s="93">
        <f>AVERAGE(Month!O$283:O287)</f>
        <v>14.569999999999999</v>
      </c>
      <c r="R285" s="93">
        <f>AVERAGE(Month!P$283:P287)</f>
        <v>6.3400000000000007</v>
      </c>
      <c r="S285" s="93">
        <f>AVERAGE(Month!Q$283:Q287)</f>
        <v>1.8260000000000001</v>
      </c>
    </row>
    <row r="286" spans="1:19" x14ac:dyDescent="0.25">
      <c r="A286" s="102">
        <f t="shared" si="14"/>
        <v>2018</v>
      </c>
      <c r="B286" s="77" t="s">
        <v>92</v>
      </c>
      <c r="C286" s="93">
        <f t="shared" si="12"/>
        <v>99.280000000000015</v>
      </c>
      <c r="D286" s="93">
        <f>Month!C288+D285</f>
        <v>4.88</v>
      </c>
      <c r="E286" s="93">
        <f>Month!D288+E285</f>
        <v>33.980000000000004</v>
      </c>
      <c r="F286" s="93">
        <f>Month!E288+F285</f>
        <v>41.330000000000005</v>
      </c>
      <c r="G286" s="93">
        <f>Month!F288+G285</f>
        <v>7.830000000000001</v>
      </c>
      <c r="H286" s="93">
        <f>Month!G288+H285</f>
        <v>7.1899999999999995</v>
      </c>
      <c r="I286" s="93">
        <f>Month!H288+I285</f>
        <v>3.1700000000000004</v>
      </c>
      <c r="J286" s="93">
        <f>Month!I288+J285</f>
        <v>0.9</v>
      </c>
      <c r="L286" s="93">
        <f>AVERAGE(Month!J$283:J288)</f>
        <v>192.65333333333334</v>
      </c>
      <c r="M286" s="93">
        <f>AVERAGE(Month!K$283:K288)</f>
        <v>9.6449999999999978</v>
      </c>
      <c r="N286" s="93">
        <f>AVERAGE(Month!L$283:L288)</f>
        <v>67.971666666666664</v>
      </c>
      <c r="O286" s="93">
        <f>AVERAGE(Month!M$283:M288)</f>
        <v>76.908333333333331</v>
      </c>
      <c r="P286" s="93">
        <f>AVERAGE(Month!N$283:N288)</f>
        <v>15.326666666666668</v>
      </c>
      <c r="Q286" s="93">
        <f>AVERAGE(Month!O$283:O288)</f>
        <v>14.713333333333333</v>
      </c>
      <c r="R286" s="93">
        <f>AVERAGE(Month!P$283:P288)</f>
        <v>6.2783333333333333</v>
      </c>
      <c r="S286" s="93">
        <f>AVERAGE(Month!Q$283:Q288)</f>
        <v>1.8100000000000003</v>
      </c>
    </row>
    <row r="287" spans="1:19" x14ac:dyDescent="0.25">
      <c r="A287" s="102">
        <f t="shared" si="14"/>
        <v>2018</v>
      </c>
      <c r="B287" s="77" t="s">
        <v>93</v>
      </c>
      <c r="C287" s="93">
        <f t="shared" si="12"/>
        <v>112.11</v>
      </c>
      <c r="D287" s="93">
        <f>Month!C289+D286</f>
        <v>5.28</v>
      </c>
      <c r="E287" s="93">
        <f>Month!D289+E286</f>
        <v>39.700000000000003</v>
      </c>
      <c r="F287" s="93">
        <f>Month!E289+F286</f>
        <v>45.06</v>
      </c>
      <c r="G287" s="93">
        <f>Month!F289+G286</f>
        <v>9.06</v>
      </c>
      <c r="H287" s="93">
        <f>Month!G289+H286</f>
        <v>8.42</v>
      </c>
      <c r="I287" s="93">
        <f>Month!H289+I286</f>
        <v>3.5200000000000005</v>
      </c>
      <c r="J287" s="93">
        <f>Month!I289+J286</f>
        <v>1.07</v>
      </c>
      <c r="L287" s="93">
        <f>AVERAGE(Month!J$283:J289)</f>
        <v>191.84857142857143</v>
      </c>
      <c r="M287" s="93">
        <f>AVERAGE(Month!K$283:K289)</f>
        <v>9.2942857142857118</v>
      </c>
      <c r="N287" s="93">
        <f>AVERAGE(Month!L$283:L289)</f>
        <v>68.059999999999988</v>
      </c>
      <c r="O287" s="93">
        <f>AVERAGE(Month!M$283:M289)</f>
        <v>76.198571428571427</v>
      </c>
      <c r="P287" s="93">
        <f>AVERAGE(Month!N$283:N289)</f>
        <v>15.528571428571428</v>
      </c>
      <c r="Q287" s="93">
        <f>AVERAGE(Month!O$283:O289)</f>
        <v>14.767142857142858</v>
      </c>
      <c r="R287" s="93">
        <f>AVERAGE(Month!P$283:P289)</f>
        <v>6.1571428571428575</v>
      </c>
      <c r="S287" s="93">
        <f>AVERAGE(Month!Q$283:Q289)</f>
        <v>1.8428571428571432</v>
      </c>
    </row>
    <row r="288" spans="1:19" x14ac:dyDescent="0.25">
      <c r="A288" s="102">
        <f t="shared" si="14"/>
        <v>2018</v>
      </c>
      <c r="B288" s="77" t="s">
        <v>94</v>
      </c>
      <c r="C288" s="93">
        <f t="shared" si="12"/>
        <v>125.12</v>
      </c>
      <c r="D288" s="93">
        <f>Month!C290+D287</f>
        <v>5.7</v>
      </c>
      <c r="E288" s="93">
        <f>Month!D290+E287</f>
        <v>45.540000000000006</v>
      </c>
      <c r="F288" s="93">
        <f>Month!E290+F287</f>
        <v>48.690000000000005</v>
      </c>
      <c r="G288" s="93">
        <f>Month!F290+G287</f>
        <v>10.290000000000001</v>
      </c>
      <c r="H288" s="93">
        <f>Month!G290+H287</f>
        <v>9.7100000000000009</v>
      </c>
      <c r="I288" s="93">
        <f>Month!H290+I287</f>
        <v>3.9700000000000006</v>
      </c>
      <c r="J288" s="93">
        <f>Month!I290+J287</f>
        <v>1.22</v>
      </c>
      <c r="L288" s="93">
        <f>AVERAGE(Month!J$283:J290)</f>
        <v>191.82</v>
      </c>
      <c r="M288" s="93">
        <f>AVERAGE(Month!K$283:K290)</f>
        <v>9.0399999999999991</v>
      </c>
      <c r="N288" s="93">
        <f>AVERAGE(Month!L$283:L290)</f>
        <v>68.30749999999999</v>
      </c>
      <c r="O288" s="93">
        <f>AVERAGE(Month!M$283:M290)</f>
        <v>75.953749999999999</v>
      </c>
      <c r="P288" s="93">
        <f>AVERAGE(Month!N$283:N290)</f>
        <v>15.69875</v>
      </c>
      <c r="Q288" s="93">
        <f>AVERAGE(Month!O$283:O290)</f>
        <v>14.827500000000001</v>
      </c>
      <c r="R288" s="93">
        <f>AVERAGE(Month!P$283:P290)</f>
        <v>6.1625000000000005</v>
      </c>
      <c r="S288" s="93">
        <f>AVERAGE(Month!Q$283:Q290)</f>
        <v>1.8300000000000003</v>
      </c>
    </row>
    <row r="289" spans="1:19" x14ac:dyDescent="0.25">
      <c r="A289" s="102">
        <f t="shared" si="14"/>
        <v>2018</v>
      </c>
      <c r="B289" s="77" t="s">
        <v>95</v>
      </c>
      <c r="C289" s="93">
        <f t="shared" si="12"/>
        <v>138.73000000000002</v>
      </c>
      <c r="D289" s="93">
        <f>Month!C291+D288</f>
        <v>6.41</v>
      </c>
      <c r="E289" s="93">
        <f>Month!D291+E288</f>
        <v>51.360000000000007</v>
      </c>
      <c r="F289" s="93">
        <f>Month!E291+F288</f>
        <v>52.650000000000006</v>
      </c>
      <c r="G289" s="93">
        <f>Month!F291+G288</f>
        <v>11.520000000000001</v>
      </c>
      <c r="H289" s="93">
        <f>Month!G291+H288</f>
        <v>10.920000000000002</v>
      </c>
      <c r="I289" s="93">
        <f>Month!H291+I288</f>
        <v>4.5400000000000009</v>
      </c>
      <c r="J289" s="93">
        <f>Month!I291+J288</f>
        <v>1.33</v>
      </c>
      <c r="L289" s="93">
        <f>AVERAGE(Month!J$283:J291)</f>
        <v>191.79777777777778</v>
      </c>
      <c r="M289" s="93">
        <f>AVERAGE(Month!K$283:K291)</f>
        <v>9.1077777777777769</v>
      </c>
      <c r="N289" s="93">
        <f>AVERAGE(Month!L$283:L291)</f>
        <v>68.472222222222214</v>
      </c>
      <c r="O289" s="93">
        <f>AVERAGE(Month!M$283:M291)</f>
        <v>75.552222222222227</v>
      </c>
      <c r="P289" s="93">
        <f>AVERAGE(Month!N$283:N291)</f>
        <v>15.843333333333334</v>
      </c>
      <c r="Q289" s="93">
        <f>AVERAGE(Month!O$283:O291)</f>
        <v>14.763333333333334</v>
      </c>
      <c r="R289" s="93">
        <f>AVERAGE(Month!P$283:P291)</f>
        <v>6.2877777777777784</v>
      </c>
      <c r="S289" s="93">
        <f>AVERAGE(Month!Q$283:Q291)</f>
        <v>1.7711111111111115</v>
      </c>
    </row>
    <row r="290" spans="1:19" x14ac:dyDescent="0.25">
      <c r="A290" s="102">
        <f t="shared" si="14"/>
        <v>2018</v>
      </c>
      <c r="B290" s="77" t="s">
        <v>96</v>
      </c>
      <c r="C290" s="93">
        <f t="shared" si="12"/>
        <v>154.04000000000002</v>
      </c>
      <c r="D290" s="93">
        <f>Month!C292+D289</f>
        <v>7.04</v>
      </c>
      <c r="E290" s="93">
        <f>Month!D292+E289</f>
        <v>56.920000000000009</v>
      </c>
      <c r="F290" s="93">
        <f>Month!E292+F289</f>
        <v>58.570000000000007</v>
      </c>
      <c r="G290" s="93">
        <f>Month!F292+G289</f>
        <v>13.040000000000001</v>
      </c>
      <c r="H290" s="93">
        <f>Month!G292+H289</f>
        <v>11.910000000000002</v>
      </c>
      <c r="I290" s="93">
        <f>Month!H292+I289</f>
        <v>5.1500000000000012</v>
      </c>
      <c r="J290" s="93">
        <f>Month!I292+J289</f>
        <v>1.4100000000000001</v>
      </c>
      <c r="L290" s="93">
        <f>AVERAGE(Month!J$283:J292)</f>
        <v>191.07300000000001</v>
      </c>
      <c r="M290" s="93">
        <f>AVERAGE(Month!K$283:K292)</f>
        <v>8.9619999999999997</v>
      </c>
      <c r="N290" s="93">
        <f>AVERAGE(Month!L$283:L292)</f>
        <v>68.295999999999992</v>
      </c>
      <c r="O290" s="93">
        <f>AVERAGE(Month!M$283:M292)</f>
        <v>75.448999999999998</v>
      </c>
      <c r="P290" s="93">
        <f>AVERAGE(Month!N$283:N292)</f>
        <v>15.927000000000001</v>
      </c>
      <c r="Q290" s="93">
        <f>AVERAGE(Month!O$283:O292)</f>
        <v>14.415000000000001</v>
      </c>
      <c r="R290" s="93">
        <f>AVERAGE(Month!P$283:P292)</f>
        <v>6.3390000000000004</v>
      </c>
      <c r="S290" s="93">
        <f>AVERAGE(Month!Q$283:Q292)</f>
        <v>1.6850000000000001</v>
      </c>
    </row>
    <row r="291" spans="1:19" x14ac:dyDescent="0.25">
      <c r="A291" s="102">
        <f t="shared" si="14"/>
        <v>2018</v>
      </c>
      <c r="B291" s="77" t="s">
        <v>97</v>
      </c>
      <c r="C291" s="93">
        <f t="shared" si="12"/>
        <v>171.4</v>
      </c>
      <c r="D291" s="93">
        <f>Month!C293+D290</f>
        <v>7.98</v>
      </c>
      <c r="E291" s="93">
        <f>Month!D293+E290</f>
        <v>62.930000000000007</v>
      </c>
      <c r="F291" s="93">
        <f>Month!E293+F290</f>
        <v>65.67</v>
      </c>
      <c r="G291" s="93">
        <f>Month!F293+G290</f>
        <v>14.56</v>
      </c>
      <c r="H291" s="93">
        <f>Month!G293+H290</f>
        <v>12.930000000000001</v>
      </c>
      <c r="I291" s="93">
        <f>Month!H293+I290</f>
        <v>5.8200000000000012</v>
      </c>
      <c r="J291" s="93">
        <f>Month!I293+J290</f>
        <v>1.5100000000000002</v>
      </c>
      <c r="L291" s="93">
        <f>AVERAGE(Month!J$283:J293)</f>
        <v>191.19272727272727</v>
      </c>
      <c r="M291" s="93">
        <f>AVERAGE(Month!K$283:K293)</f>
        <v>8.8990909090909085</v>
      </c>
      <c r="N291" s="93">
        <f>AVERAGE(Month!L$283:L293)</f>
        <v>68.644545454545451</v>
      </c>
      <c r="O291" s="93">
        <f>AVERAGE(Month!M$283:M293)</f>
        <v>75.358181818181819</v>
      </c>
      <c r="P291" s="93">
        <f>AVERAGE(Month!N$283:N293)</f>
        <v>16.009090909090911</v>
      </c>
      <c r="Q291" s="93">
        <f>AVERAGE(Month!O$283:O293)</f>
        <v>14.206363636363637</v>
      </c>
      <c r="R291" s="93">
        <f>AVERAGE(Month!P$283:P293)</f>
        <v>6.4363636363636365</v>
      </c>
      <c r="S291" s="93">
        <f>AVERAGE(Month!Q$283:Q293)</f>
        <v>1.6390909090909092</v>
      </c>
    </row>
    <row r="292" spans="1:19" x14ac:dyDescent="0.25">
      <c r="A292" s="103">
        <f t="shared" si="14"/>
        <v>2018</v>
      </c>
      <c r="B292" s="96" t="s">
        <v>98</v>
      </c>
      <c r="C292" s="97">
        <f t="shared" si="12"/>
        <v>189.51000000000002</v>
      </c>
      <c r="D292" s="97">
        <f>Month!C294+D291</f>
        <v>8.7100000000000009</v>
      </c>
      <c r="E292" s="97">
        <f>Month!D294+E291</f>
        <v>68.820000000000007</v>
      </c>
      <c r="F292" s="97">
        <f>Month!E294+F291</f>
        <v>73.740000000000009</v>
      </c>
      <c r="G292" s="97">
        <f>Month!F294+G291</f>
        <v>16.080000000000002</v>
      </c>
      <c r="H292" s="97">
        <f>Month!G294+H291</f>
        <v>14.060000000000002</v>
      </c>
      <c r="I292" s="97">
        <f>Month!H294+I291</f>
        <v>6.4500000000000011</v>
      </c>
      <c r="J292" s="97">
        <f>Month!I294+J291</f>
        <v>1.6500000000000004</v>
      </c>
      <c r="K292" s="96"/>
      <c r="L292" s="97">
        <f>AVERAGE(Month!J$283:J294)</f>
        <v>191.03333333333333</v>
      </c>
      <c r="M292" s="97">
        <f>AVERAGE(Month!K$283:K294)</f>
        <v>8.7324999999999999</v>
      </c>
      <c r="N292" s="97">
        <f>AVERAGE(Month!L$283:L294)</f>
        <v>68.809999999999988</v>
      </c>
      <c r="O292" s="97">
        <f>AVERAGE(Month!M$283:M294)</f>
        <v>75.254166666666677</v>
      </c>
      <c r="P292" s="97">
        <f>AVERAGE(Month!N$283:N294)</f>
        <v>16.083333333333336</v>
      </c>
      <c r="Q292" s="97">
        <f>AVERAGE(Month!O$283:O294)</f>
        <v>14.059166666666668</v>
      </c>
      <c r="R292" s="97">
        <f>AVERAGE(Month!P$283:P294)</f>
        <v>6.4516666666666671</v>
      </c>
      <c r="S292" s="97">
        <f>AVERAGE(Month!Q$283:Q294)</f>
        <v>1.6425000000000001</v>
      </c>
    </row>
    <row r="293" spans="1:19" x14ac:dyDescent="0.25">
      <c r="A293" s="102">
        <v>2019</v>
      </c>
      <c r="B293" s="77" t="s">
        <v>87</v>
      </c>
      <c r="C293" s="93">
        <f t="shared" si="12"/>
        <v>19.32</v>
      </c>
      <c r="D293" s="93">
        <f>Month!C295</f>
        <v>0.85</v>
      </c>
      <c r="E293" s="93">
        <f>Month!D295</f>
        <v>5.68</v>
      </c>
      <c r="F293" s="93">
        <f>Month!E295</f>
        <v>9.61</v>
      </c>
      <c r="G293" s="93">
        <f>Month!F295</f>
        <v>1.43</v>
      </c>
      <c r="H293" s="93">
        <f>Month!G295</f>
        <v>1.05</v>
      </c>
      <c r="I293" s="93">
        <f>Month!H295</f>
        <v>0.59</v>
      </c>
      <c r="J293" s="93">
        <f>Month!I295</f>
        <v>0.11</v>
      </c>
      <c r="L293" s="93">
        <f>AVERAGE(Month!J$295:J295)</f>
        <v>187.72999999999996</v>
      </c>
      <c r="M293" s="93">
        <f>AVERAGE(Month!K$295:K295)</f>
        <v>6.38</v>
      </c>
      <c r="N293" s="93">
        <f>AVERAGE(Month!L$295:L295)</f>
        <v>68.2</v>
      </c>
      <c r="O293" s="93">
        <f>AVERAGE(Month!M$295:M295)</f>
        <v>78.069999999999993</v>
      </c>
      <c r="P293" s="93">
        <f>AVERAGE(Month!N$295:N295)</f>
        <v>15.7</v>
      </c>
      <c r="Q293" s="93">
        <f>AVERAGE(Month!O$295:O295)</f>
        <v>11.97</v>
      </c>
      <c r="R293" s="93">
        <f>AVERAGE(Month!P$295:P295)</f>
        <v>6.04</v>
      </c>
      <c r="S293" s="93">
        <f>AVERAGE(Month!Q$295:Q295)</f>
        <v>1.37</v>
      </c>
    </row>
    <row r="294" spans="1:19" x14ac:dyDescent="0.25">
      <c r="A294" s="102">
        <f>A293</f>
        <v>2019</v>
      </c>
      <c r="B294" s="77" t="s">
        <v>88</v>
      </c>
      <c r="C294" s="93">
        <f t="shared" si="12"/>
        <v>35.849999999999994</v>
      </c>
      <c r="D294" s="93">
        <f>Month!C296+D293</f>
        <v>1.3900000000000001</v>
      </c>
      <c r="E294" s="93">
        <f>Month!D296+E293</f>
        <v>11.11</v>
      </c>
      <c r="F294" s="93">
        <f>Month!E296+F293</f>
        <v>16.97</v>
      </c>
      <c r="G294" s="93">
        <f>Month!F296+G293</f>
        <v>2.86</v>
      </c>
      <c r="H294" s="93">
        <f>Month!G296+H293</f>
        <v>2.0300000000000002</v>
      </c>
      <c r="I294" s="93">
        <f>Month!H296+I293</f>
        <v>1.19</v>
      </c>
      <c r="J294" s="93">
        <f>Month!I296+J293</f>
        <v>0.3</v>
      </c>
      <c r="L294" s="93">
        <f>AVERAGE(Month!J$295:J296)</f>
        <v>185.15499999999997</v>
      </c>
      <c r="M294" s="93">
        <f>AVERAGE(Month!K$295:K296)</f>
        <v>6.0649999999999995</v>
      </c>
      <c r="N294" s="93">
        <f>AVERAGE(Month!L$295:L296)</f>
        <v>66.66</v>
      </c>
      <c r="O294" s="93">
        <f>AVERAGE(Month!M$295:M296)</f>
        <v>76.514999999999986</v>
      </c>
      <c r="P294" s="93">
        <f>AVERAGE(Month!N$295:N296)</f>
        <v>15.76</v>
      </c>
      <c r="Q294" s="93">
        <f>AVERAGE(Month!O$295:O296)</f>
        <v>12.23</v>
      </c>
      <c r="R294" s="93">
        <f>AVERAGE(Month!P$295:P296)</f>
        <v>6.13</v>
      </c>
      <c r="S294" s="93">
        <f>AVERAGE(Month!Q$295:Q296)</f>
        <v>1.7950000000000002</v>
      </c>
    </row>
    <row r="295" spans="1:19" x14ac:dyDescent="0.25">
      <c r="A295" s="102">
        <f t="shared" ref="A295:A304" si="15">A294</f>
        <v>2019</v>
      </c>
      <c r="B295" s="77" t="s">
        <v>89</v>
      </c>
      <c r="C295" s="93">
        <f t="shared" si="12"/>
        <v>52.23</v>
      </c>
      <c r="D295" s="93">
        <f>Month!C297+D294</f>
        <v>1.87</v>
      </c>
      <c r="E295" s="93">
        <f>Month!D297+E294</f>
        <v>16.5</v>
      </c>
      <c r="F295" s="93">
        <f>Month!E297+F294</f>
        <v>24.15</v>
      </c>
      <c r="G295" s="93">
        <f>Month!F297+G294</f>
        <v>4.29</v>
      </c>
      <c r="H295" s="93">
        <f>Month!G297+H294</f>
        <v>2.99</v>
      </c>
      <c r="I295" s="93">
        <f>Month!H297+I294</f>
        <v>1.91</v>
      </c>
      <c r="J295" s="93">
        <f>Month!I297+J294</f>
        <v>0.52</v>
      </c>
      <c r="L295" s="93">
        <f>AVERAGE(Month!J$295:J297)</f>
        <v>184.43999999999997</v>
      </c>
      <c r="M295" s="93">
        <f>AVERAGE(Month!K$295:K297)</f>
        <v>6.02</v>
      </c>
      <c r="N295" s="93">
        <f>AVERAGE(Month!L$295:L297)</f>
        <v>66.00333333333333</v>
      </c>
      <c r="O295" s="93">
        <f>AVERAGE(Month!M$295:M297)</f>
        <v>75.626666666666651</v>
      </c>
      <c r="P295" s="93">
        <f>AVERAGE(Month!N$295:N297)</f>
        <v>15.813333333333333</v>
      </c>
      <c r="Q295" s="93">
        <f>AVERAGE(Month!O$295:O297)</f>
        <v>12.19</v>
      </c>
      <c r="R295" s="93">
        <f>AVERAGE(Month!P$295:P297)</f>
        <v>6.706666666666667</v>
      </c>
      <c r="S295" s="93">
        <f>AVERAGE(Month!Q$295:Q297)</f>
        <v>2.08</v>
      </c>
    </row>
    <row r="296" spans="1:19" x14ac:dyDescent="0.25">
      <c r="A296" s="102">
        <f t="shared" si="15"/>
        <v>2019</v>
      </c>
      <c r="B296" s="77" t="s">
        <v>90</v>
      </c>
      <c r="C296" s="93">
        <f t="shared" si="12"/>
        <v>67.62</v>
      </c>
      <c r="D296" s="93">
        <f>Month!C298+D295</f>
        <v>2.35</v>
      </c>
      <c r="E296" s="93">
        <f>Month!D298+E295</f>
        <v>22.21</v>
      </c>
      <c r="F296" s="93">
        <f>Month!E298+F295</f>
        <v>30.2</v>
      </c>
      <c r="G296" s="93">
        <f>Month!F298+G295</f>
        <v>5.7</v>
      </c>
      <c r="H296" s="93">
        <f>Month!G298+H295</f>
        <v>4.04</v>
      </c>
      <c r="I296" s="93">
        <f>Month!H298+I295</f>
        <v>2.46</v>
      </c>
      <c r="J296" s="93">
        <f>Month!I298+J295</f>
        <v>0.66</v>
      </c>
      <c r="L296" s="93">
        <f>AVERAGE(Month!J$295:J298)</f>
        <v>186.3725</v>
      </c>
      <c r="M296" s="93">
        <f>AVERAGE(Month!K$295:K298)</f>
        <v>6.3</v>
      </c>
      <c r="N296" s="93">
        <f>AVERAGE(Month!L$295:L298)</f>
        <v>66.625</v>
      </c>
      <c r="O296" s="93">
        <f>AVERAGE(Month!M$295:M298)</f>
        <v>76.04249999999999</v>
      </c>
      <c r="P296" s="93">
        <f>AVERAGE(Month!N$295:N298)</f>
        <v>16.259999999999998</v>
      </c>
      <c r="Q296" s="93">
        <f>AVERAGE(Month!O$295:O298)</f>
        <v>12.4625</v>
      </c>
      <c r="R296" s="93">
        <f>AVERAGE(Month!P$295:P298)</f>
        <v>6.71</v>
      </c>
      <c r="S296" s="93">
        <f>AVERAGE(Month!Q$295:Q298)</f>
        <v>1.9725000000000001</v>
      </c>
    </row>
    <row r="297" spans="1:19" x14ac:dyDescent="0.25">
      <c r="A297" s="102">
        <f t="shared" si="15"/>
        <v>2019</v>
      </c>
      <c r="B297" s="77" t="s">
        <v>91</v>
      </c>
      <c r="C297" s="93">
        <f t="shared" si="12"/>
        <v>81.66</v>
      </c>
      <c r="D297" s="93">
        <f>Month!C299+D296</f>
        <v>2.73</v>
      </c>
      <c r="E297" s="93">
        <f>Month!D299+E296</f>
        <v>27.75</v>
      </c>
      <c r="F297" s="93">
        <f>Month!E299+F296</f>
        <v>35.24</v>
      </c>
      <c r="G297" s="93">
        <f>Month!F299+G296</f>
        <v>7.11</v>
      </c>
      <c r="H297" s="93">
        <f>Month!G299+H296</f>
        <v>5.08</v>
      </c>
      <c r="I297" s="93">
        <f>Month!H299+I296</f>
        <v>2.9</v>
      </c>
      <c r="J297" s="93">
        <f>Month!I299+J296</f>
        <v>0.85000000000000009</v>
      </c>
      <c r="L297" s="93">
        <f>AVERAGE(Month!J$295:J299)</f>
        <v>186.53799999999998</v>
      </c>
      <c r="M297" s="93">
        <f>AVERAGE(Month!K$295:K299)</f>
        <v>6.3780000000000001</v>
      </c>
      <c r="N297" s="93">
        <f>AVERAGE(Month!L$295:L299)</f>
        <v>66.603999999999999</v>
      </c>
      <c r="O297" s="93">
        <f>AVERAGE(Month!M$295:M299)</f>
        <v>75.947999999999993</v>
      </c>
      <c r="P297" s="93">
        <f>AVERAGE(Month!N$295:N299)</f>
        <v>16.552</v>
      </c>
      <c r="Q297" s="93">
        <f>AVERAGE(Month!O$295:O299)</f>
        <v>12.465999999999999</v>
      </c>
      <c r="R297" s="93">
        <f>AVERAGE(Month!P$295:P299)</f>
        <v>6.5579999999999998</v>
      </c>
      <c r="S297" s="93">
        <f>AVERAGE(Month!Q$295:Q299)</f>
        <v>2.032</v>
      </c>
    </row>
    <row r="298" spans="1:19" x14ac:dyDescent="0.25">
      <c r="A298" s="102">
        <f t="shared" si="15"/>
        <v>2019</v>
      </c>
      <c r="B298" s="77" t="s">
        <v>92</v>
      </c>
      <c r="C298" s="93">
        <f t="shared" si="12"/>
        <v>94.63</v>
      </c>
      <c r="D298" s="93">
        <f>Month!C300+D297</f>
        <v>3.12</v>
      </c>
      <c r="E298" s="93">
        <f>Month!D300+E297</f>
        <v>33.39</v>
      </c>
      <c r="F298" s="93">
        <f>Month!E300+F297</f>
        <v>39.380000000000003</v>
      </c>
      <c r="G298" s="93">
        <f>Month!F300+G297</f>
        <v>8.52</v>
      </c>
      <c r="H298" s="93">
        <f>Month!G300+H297</f>
        <v>5.8</v>
      </c>
      <c r="I298" s="93">
        <f>Month!H300+I297</f>
        <v>3.41</v>
      </c>
      <c r="J298" s="93">
        <f>Month!I300+J297</f>
        <v>1.01</v>
      </c>
      <c r="L298" s="93">
        <f>AVERAGE(Month!J$295:J300)</f>
        <v>186.61999999999998</v>
      </c>
      <c r="M298" s="93">
        <f>AVERAGE(Month!K$295:K300)</f>
        <v>6.4116666666666662</v>
      </c>
      <c r="N298" s="93">
        <f>AVERAGE(Month!L$295:L300)</f>
        <v>66.791666666666671</v>
      </c>
      <c r="O298" s="93">
        <f>AVERAGE(Month!M$295:M300)</f>
        <v>75.948333333333323</v>
      </c>
      <c r="P298" s="93">
        <f>AVERAGE(Month!N$295:N300)</f>
        <v>16.774999999999999</v>
      </c>
      <c r="Q298" s="93">
        <f>AVERAGE(Month!O$295:O300)</f>
        <v>11.943333333333333</v>
      </c>
      <c r="R298" s="93">
        <f>AVERAGE(Month!P$295:P300)</f>
        <v>6.7433333333333332</v>
      </c>
      <c r="S298" s="93">
        <f>AVERAGE(Month!Q$295:Q300)</f>
        <v>2.0066666666666664</v>
      </c>
    </row>
    <row r="299" spans="1:19" x14ac:dyDescent="0.25">
      <c r="A299" s="102">
        <f t="shared" si="15"/>
        <v>2019</v>
      </c>
      <c r="B299" s="77" t="s">
        <v>93</v>
      </c>
      <c r="C299" s="93">
        <f t="shared" si="12"/>
        <v>107.19000000000001</v>
      </c>
      <c r="D299" s="93">
        <f>Month!C301+D298</f>
        <v>3.52</v>
      </c>
      <c r="E299" s="93">
        <f>Month!D301+E298</f>
        <v>38.92</v>
      </c>
      <c r="F299" s="93">
        <f>Month!E301+F298</f>
        <v>43.22</v>
      </c>
      <c r="G299" s="93">
        <f>Month!F301+G298</f>
        <v>9.8099999999999987</v>
      </c>
      <c r="H299" s="93">
        <f>Month!G301+H298</f>
        <v>6.68</v>
      </c>
      <c r="I299" s="93">
        <f>Month!H301+I298</f>
        <v>3.89</v>
      </c>
      <c r="J299" s="93">
        <f>Month!I301+J298</f>
        <v>1.1499999999999999</v>
      </c>
      <c r="L299" s="93">
        <f>AVERAGE(Month!J$295:J301)</f>
        <v>186.35571428571424</v>
      </c>
      <c r="M299" s="93">
        <f>AVERAGE(Month!K$295:K301)</f>
        <v>6.5014285714285709</v>
      </c>
      <c r="N299" s="93">
        <f>AVERAGE(Month!L$295:L301)</f>
        <v>66.73571428571428</v>
      </c>
      <c r="O299" s="93">
        <f>AVERAGE(Month!M$295:M301)</f>
        <v>75.65285714285713</v>
      </c>
      <c r="P299" s="93">
        <f>AVERAGE(Month!N$295:N301)</f>
        <v>16.888571428571428</v>
      </c>
      <c r="Q299" s="93">
        <f>AVERAGE(Month!O$295:O301)</f>
        <v>11.792857142857143</v>
      </c>
      <c r="R299" s="93">
        <f>AVERAGE(Month!P$295:P301)</f>
        <v>6.8257142857142856</v>
      </c>
      <c r="S299" s="93">
        <f>AVERAGE(Month!Q$295:Q301)</f>
        <v>1.9585714285714284</v>
      </c>
    </row>
    <row r="300" spans="1:19" x14ac:dyDescent="0.25">
      <c r="A300" s="102">
        <f t="shared" si="15"/>
        <v>2019</v>
      </c>
      <c r="B300" s="77" t="s">
        <v>94</v>
      </c>
      <c r="C300" s="93">
        <f t="shared" si="12"/>
        <v>119.6</v>
      </c>
      <c r="D300" s="93">
        <f>Month!C302+D299</f>
        <v>3.92</v>
      </c>
      <c r="E300" s="93">
        <f>Month!D302+E299</f>
        <v>44.57</v>
      </c>
      <c r="F300" s="93">
        <f>Month!E302+F299</f>
        <v>46.57</v>
      </c>
      <c r="G300" s="93">
        <f>Month!F302+G299</f>
        <v>11.099999999999998</v>
      </c>
      <c r="H300" s="93">
        <f>Month!G302+H299</f>
        <v>7.66</v>
      </c>
      <c r="I300" s="93">
        <f>Month!H302+I299</f>
        <v>4.5</v>
      </c>
      <c r="J300" s="93">
        <f>Month!I302+J299</f>
        <v>1.2799999999999998</v>
      </c>
      <c r="L300" s="93">
        <f>AVERAGE(Month!J$295:J302)</f>
        <v>186.14749999999998</v>
      </c>
      <c r="M300" s="93">
        <f>AVERAGE(Month!K$295:K302)</f>
        <v>6.5299999999999994</v>
      </c>
      <c r="N300" s="93">
        <f>AVERAGE(Month!L$295:L302)</f>
        <v>66.87</v>
      </c>
      <c r="O300" s="93">
        <f>AVERAGE(Month!M$295:M302)</f>
        <v>75.051249999999996</v>
      </c>
      <c r="P300" s="93">
        <f>AVERAGE(Month!N$295:N302)</f>
        <v>16.987500000000001</v>
      </c>
      <c r="Q300" s="93">
        <f>AVERAGE(Month!O$295:O302)</f>
        <v>11.778749999999999</v>
      </c>
      <c r="R300" s="93">
        <f>AVERAGE(Month!P$295:P302)</f>
        <v>7.0187499999999998</v>
      </c>
      <c r="S300" s="93">
        <f>AVERAGE(Month!Q$295:Q302)</f>
        <v>1.9112499999999999</v>
      </c>
    </row>
    <row r="301" spans="1:19" x14ac:dyDescent="0.25">
      <c r="A301" s="102">
        <f t="shared" si="15"/>
        <v>2019</v>
      </c>
      <c r="B301" s="77" t="s">
        <v>95</v>
      </c>
      <c r="C301" s="93">
        <f t="shared" si="12"/>
        <v>132.73999999999998</v>
      </c>
      <c r="D301" s="93">
        <f>Month!C303+D300</f>
        <v>4.3499999999999996</v>
      </c>
      <c r="E301" s="93">
        <f>Month!D303+E300</f>
        <v>50.35</v>
      </c>
      <c r="F301" s="93">
        <f>Month!E303+F300</f>
        <v>50.41</v>
      </c>
      <c r="G301" s="93">
        <f>Month!F303+G300</f>
        <v>12.389999999999997</v>
      </c>
      <c r="H301" s="93">
        <f>Month!G303+H300</f>
        <v>8.73</v>
      </c>
      <c r="I301" s="93">
        <f>Month!H303+I300</f>
        <v>5.12</v>
      </c>
      <c r="J301" s="93">
        <f>Month!I303+J300</f>
        <v>1.39</v>
      </c>
      <c r="L301" s="93">
        <f>AVERAGE(Month!J$295:J303)</f>
        <v>186.12</v>
      </c>
      <c r="M301" s="93">
        <f>AVERAGE(Month!K$295:K303)</f>
        <v>6.4455555555555542</v>
      </c>
      <c r="N301" s="93">
        <f>AVERAGE(Month!L$295:L303)</f>
        <v>67.147777777777776</v>
      </c>
      <c r="O301" s="93">
        <f>AVERAGE(Month!M$295:M303)</f>
        <v>74.644444444444446</v>
      </c>
      <c r="P301" s="93">
        <f>AVERAGE(Month!N$295:N303)</f>
        <v>17.074444444444445</v>
      </c>
      <c r="Q301" s="93">
        <f>AVERAGE(Month!O$295:O303)</f>
        <v>11.871111111111111</v>
      </c>
      <c r="R301" s="93">
        <f>AVERAGE(Month!P$295:P303)</f>
        <v>7.0888888888888886</v>
      </c>
      <c r="S301" s="93">
        <f>AVERAGE(Month!Q$295:Q303)</f>
        <v>1.8477777777777777</v>
      </c>
    </row>
    <row r="302" spans="1:19" x14ac:dyDescent="0.25">
      <c r="A302" s="102">
        <f t="shared" si="15"/>
        <v>2019</v>
      </c>
      <c r="B302" s="77" t="s">
        <v>96</v>
      </c>
      <c r="C302" s="93">
        <f t="shared" si="12"/>
        <v>148.61000000000001</v>
      </c>
      <c r="D302" s="93">
        <f>Month!C304+D301</f>
        <v>4.83</v>
      </c>
      <c r="E302" s="93">
        <f>Month!D304+E301</f>
        <v>56.03</v>
      </c>
      <c r="F302" s="93">
        <f>Month!E304+F301</f>
        <v>56.54</v>
      </c>
      <c r="G302" s="93">
        <f>Month!F304+G301</f>
        <v>14.069999999999997</v>
      </c>
      <c r="H302" s="93">
        <f>Month!G304+H301</f>
        <v>9.870000000000001</v>
      </c>
      <c r="I302" s="93">
        <f>Month!H304+I301</f>
        <v>5.7700000000000005</v>
      </c>
      <c r="J302" s="93">
        <f>Month!I304+J301</f>
        <v>1.5</v>
      </c>
      <c r="L302" s="93">
        <f>AVERAGE(Month!J$295:J304)</f>
        <v>186.31</v>
      </c>
      <c r="M302" s="93">
        <f>AVERAGE(Month!K$295:K304)</f>
        <v>6.3929999999999989</v>
      </c>
      <c r="N302" s="93">
        <f>AVERAGE(Month!L$295:L304)</f>
        <v>67.244</v>
      </c>
      <c r="O302" s="93">
        <f>AVERAGE(Month!M$295:M304)</f>
        <v>74.60499999999999</v>
      </c>
      <c r="P302" s="93">
        <f>AVERAGE(Month!N$295:N304)</f>
        <v>17.207000000000001</v>
      </c>
      <c r="Q302" s="93">
        <f>AVERAGE(Month!O$295:O304)</f>
        <v>11.976999999999999</v>
      </c>
      <c r="R302" s="93">
        <f>AVERAGE(Month!P$295:P304)</f>
        <v>7.0939999999999994</v>
      </c>
      <c r="S302" s="93">
        <f>AVERAGE(Month!Q$295:Q304)</f>
        <v>1.7899999999999998</v>
      </c>
    </row>
    <row r="303" spans="1:19" x14ac:dyDescent="0.25">
      <c r="A303" s="102">
        <f t="shared" si="15"/>
        <v>2019</v>
      </c>
      <c r="B303" s="77" t="s">
        <v>97</v>
      </c>
      <c r="C303" s="93">
        <f t="shared" si="12"/>
        <v>166.27999999999997</v>
      </c>
      <c r="D303" s="93">
        <f>Month!C305+D302</f>
        <v>5.49</v>
      </c>
      <c r="E303" s="93">
        <f>Month!D305+E302</f>
        <v>61.620000000000005</v>
      </c>
      <c r="F303" s="93">
        <f>Month!E305+F302</f>
        <v>64.459999999999994</v>
      </c>
      <c r="G303" s="93">
        <f>Month!F305+G302</f>
        <v>15.749999999999996</v>
      </c>
      <c r="H303" s="93">
        <f>Month!G305+H302</f>
        <v>10.97</v>
      </c>
      <c r="I303" s="93">
        <f>Month!H305+I302</f>
        <v>6.32</v>
      </c>
      <c r="J303" s="93">
        <f>Month!I305+J302</f>
        <v>1.67</v>
      </c>
      <c r="L303" s="93">
        <f>AVERAGE(Month!J$295:J305)</f>
        <v>186.53</v>
      </c>
      <c r="M303" s="93">
        <f>AVERAGE(Month!K$295:K305)</f>
        <v>6.3263636363636353</v>
      </c>
      <c r="N303" s="93">
        <f>AVERAGE(Month!L$295:L305)</f>
        <v>67.231818181818184</v>
      </c>
      <c r="O303" s="93">
        <f>AVERAGE(Month!M$295:M305)</f>
        <v>74.762727272727275</v>
      </c>
      <c r="P303" s="93">
        <f>AVERAGE(Month!N$295:N305)</f>
        <v>17.325454545454548</v>
      </c>
      <c r="Q303" s="93">
        <f>AVERAGE(Month!O$295:O305)</f>
        <v>12.074545454545454</v>
      </c>
      <c r="R303" s="93">
        <f>AVERAGE(Month!P$295:P305)</f>
        <v>7</v>
      </c>
      <c r="S303" s="93">
        <f>AVERAGE(Month!Q$295:Q305)</f>
        <v>1.8090909090909089</v>
      </c>
    </row>
    <row r="304" spans="1:19" x14ac:dyDescent="0.25">
      <c r="A304" s="103">
        <f t="shared" si="15"/>
        <v>2019</v>
      </c>
      <c r="B304" s="96" t="s">
        <v>98</v>
      </c>
      <c r="C304" s="97">
        <f t="shared" si="12"/>
        <v>184.47000000000003</v>
      </c>
      <c r="D304" s="97">
        <f>Month!C306+D303</f>
        <v>6.13</v>
      </c>
      <c r="E304" s="97">
        <f>Month!D306+E303</f>
        <v>67.37</v>
      </c>
      <c r="F304" s="97">
        <f>Month!E306+F303</f>
        <v>72.559999999999988</v>
      </c>
      <c r="G304" s="97">
        <f>Month!F306+G303</f>
        <v>17.429999999999996</v>
      </c>
      <c r="H304" s="97">
        <f>Month!G306+H303</f>
        <v>12.09</v>
      </c>
      <c r="I304" s="97">
        <f>Month!H306+I303</f>
        <v>7.0600000000000005</v>
      </c>
      <c r="J304" s="97">
        <f>Month!I306+J303</f>
        <v>1.8299999999999998</v>
      </c>
      <c r="K304" s="96"/>
      <c r="L304" s="97">
        <f>AVERAGE(Month!J$295:J306)</f>
        <v>186.54333333333332</v>
      </c>
      <c r="M304" s="97">
        <f>AVERAGE(Month!K$295:K306)</f>
        <v>6.2924999999999995</v>
      </c>
      <c r="N304" s="97">
        <f>AVERAGE(Month!L$295:L306)</f>
        <v>67.378333333333345</v>
      </c>
      <c r="O304" s="97">
        <f>AVERAGE(Month!M$295:M306)</f>
        <v>74.47</v>
      </c>
      <c r="P304" s="97">
        <f>AVERAGE(Month!N$295:N306)</f>
        <v>17.427500000000002</v>
      </c>
      <c r="Q304" s="97">
        <f>AVERAGE(Month!O$295:O306)</f>
        <v>12.084999999999999</v>
      </c>
      <c r="R304" s="97">
        <f>AVERAGE(Month!P$295:P306)</f>
        <v>7.07</v>
      </c>
      <c r="S304" s="97">
        <f>AVERAGE(Month!Q$295:Q306)</f>
        <v>1.82</v>
      </c>
    </row>
    <row r="305" spans="1:19" x14ac:dyDescent="0.25">
      <c r="A305" s="102">
        <v>2020</v>
      </c>
      <c r="B305" s="105" t="s">
        <v>138</v>
      </c>
      <c r="C305" s="93">
        <f t="shared" si="12"/>
        <v>17.779999999999998</v>
      </c>
      <c r="D305" s="93">
        <f>Month!C307</f>
        <v>0.8</v>
      </c>
      <c r="E305" s="93">
        <f>Month!D307</f>
        <v>5.35</v>
      </c>
      <c r="F305" s="93">
        <f>Month!E307</f>
        <v>7.87</v>
      </c>
      <c r="G305" s="93">
        <f>Month!F307</f>
        <v>1.63</v>
      </c>
      <c r="H305" s="93">
        <f>Month!G307</f>
        <v>1.1299999999999999</v>
      </c>
      <c r="I305" s="93">
        <f>Month!H307</f>
        <v>0.88</v>
      </c>
      <c r="J305" s="93">
        <f>Month!I307</f>
        <v>0.12</v>
      </c>
      <c r="L305" s="93">
        <f>AVERAGE(Month!J$307:J307)</f>
        <v>182.21</v>
      </c>
      <c r="M305" s="93">
        <f>AVERAGE(Month!K$307:K307)</f>
        <v>6.86</v>
      </c>
      <c r="N305" s="93">
        <f>AVERAGE(Month!L$307:L307)</f>
        <v>64.16</v>
      </c>
      <c r="O305" s="93">
        <f>AVERAGE(Month!M$307:M307)</f>
        <v>69.64</v>
      </c>
      <c r="P305" s="93">
        <f>AVERAGE(Month!N$307:N307)</f>
        <v>18.2</v>
      </c>
      <c r="Q305" s="93">
        <f>AVERAGE(Month!O$307:O307)</f>
        <v>12.8</v>
      </c>
      <c r="R305" s="93">
        <f>AVERAGE(Month!P$307:P307)</f>
        <v>9.1199999999999992</v>
      </c>
      <c r="S305" s="93">
        <f>AVERAGE(Month!Q$307:Q307)</f>
        <v>1.43</v>
      </c>
    </row>
    <row r="306" spans="1:19" x14ac:dyDescent="0.25">
      <c r="A306" s="102">
        <f>A305</f>
        <v>2020</v>
      </c>
      <c r="B306" s="105" t="s">
        <v>139</v>
      </c>
      <c r="C306" s="93">
        <f t="shared" si="12"/>
        <v>35.179999999999993</v>
      </c>
      <c r="D306" s="93">
        <f>Month!C308+D305</f>
        <v>1.4500000000000002</v>
      </c>
      <c r="E306" s="93">
        <f>Month!D308+E305</f>
        <v>10.899999999999999</v>
      </c>
      <c r="F306" s="93">
        <f>Month!E308+F305</f>
        <v>15.41</v>
      </c>
      <c r="G306" s="93">
        <f>Month!F308+G305</f>
        <v>3.26</v>
      </c>
      <c r="H306" s="93">
        <f>Month!G308+H305</f>
        <v>2.0299999999999998</v>
      </c>
      <c r="I306" s="93">
        <f>Month!H308+I305</f>
        <v>1.83</v>
      </c>
      <c r="J306" s="93">
        <f>Month!I308+J305</f>
        <v>0.3</v>
      </c>
      <c r="L306" s="93">
        <f>AVERAGE(Month!J$307:J308)</f>
        <v>185.82499999999999</v>
      </c>
      <c r="M306" s="93">
        <f>AVERAGE(Month!K$307:K308)</f>
        <v>6.83</v>
      </c>
      <c r="N306" s="93">
        <f>AVERAGE(Month!L$307:L308)</f>
        <v>65.364999999999995</v>
      </c>
      <c r="O306" s="93">
        <f>AVERAGE(Month!M$307:M308)</f>
        <v>71.965000000000003</v>
      </c>
      <c r="P306" s="93">
        <f>AVERAGE(Month!N$307:N308)</f>
        <v>18.25</v>
      </c>
      <c r="Q306" s="93">
        <f>AVERAGE(Month!O$307:O308)</f>
        <v>12.205</v>
      </c>
      <c r="R306" s="93">
        <f>AVERAGE(Month!P$307:P308)</f>
        <v>9.42</v>
      </c>
      <c r="S306" s="93">
        <f>AVERAGE(Month!Q$307:Q308)</f>
        <v>1.79</v>
      </c>
    </row>
    <row r="307" spans="1:19" x14ac:dyDescent="0.25">
      <c r="A307" s="102">
        <f t="shared" ref="A307:A316" si="16">A306</f>
        <v>2020</v>
      </c>
      <c r="B307" s="105" t="s">
        <v>140</v>
      </c>
      <c r="C307" s="93">
        <f t="shared" si="12"/>
        <v>51.79</v>
      </c>
      <c r="D307" s="93">
        <f>Month!C309+D306</f>
        <v>1.9400000000000002</v>
      </c>
      <c r="E307" s="93">
        <f>Month!D309+E306</f>
        <v>16.079999999999998</v>
      </c>
      <c r="F307" s="93">
        <f>Month!E309+F306</f>
        <v>22.94</v>
      </c>
      <c r="G307" s="93">
        <f>Month!F309+G306</f>
        <v>4.8899999999999997</v>
      </c>
      <c r="H307" s="93">
        <f>Month!G309+H306</f>
        <v>2.79</v>
      </c>
      <c r="I307" s="93">
        <f>Month!H309+I306</f>
        <v>2.65</v>
      </c>
      <c r="J307" s="93">
        <f>Month!I309+J306</f>
        <v>0.5</v>
      </c>
      <c r="L307" s="93">
        <f>AVERAGE(Month!J$307:J309)</f>
        <v>183.97333333333333</v>
      </c>
      <c r="M307" s="93">
        <f>AVERAGE(Month!K$307:K309)</f>
        <v>6.48</v>
      </c>
      <c r="N307" s="93">
        <f>AVERAGE(Month!L$307:L309)</f>
        <v>64.290000000000006</v>
      </c>
      <c r="O307" s="93">
        <f>AVERAGE(Month!M$307:M309)</f>
        <v>72.25</v>
      </c>
      <c r="P307" s="93">
        <f>AVERAGE(Month!N$307:N309)</f>
        <v>18.293333333333333</v>
      </c>
      <c r="Q307" s="93">
        <f>AVERAGE(Month!O$307:O309)</f>
        <v>11.403333333333334</v>
      </c>
      <c r="R307" s="93">
        <f>AVERAGE(Month!P$307:P309)</f>
        <v>9.2633333333333336</v>
      </c>
      <c r="S307" s="93">
        <f>AVERAGE(Month!Q$307:Q309)</f>
        <v>1.9933333333333334</v>
      </c>
    </row>
    <row r="308" spans="1:19" x14ac:dyDescent="0.25">
      <c r="A308" s="102">
        <f t="shared" si="16"/>
        <v>2020</v>
      </c>
      <c r="B308" s="105" t="s">
        <v>141</v>
      </c>
      <c r="C308" s="93">
        <f t="shared" si="12"/>
        <v>63.54999999999999</v>
      </c>
      <c r="D308" s="93">
        <f>Month!C310+D307</f>
        <v>2.35</v>
      </c>
      <c r="E308" s="93">
        <f>Month!D310+E307</f>
        <v>19.579999999999998</v>
      </c>
      <c r="F308" s="93">
        <f>Month!E310+F307</f>
        <v>27.79</v>
      </c>
      <c r="G308" s="93">
        <f>Month!F310+G307</f>
        <v>6.3</v>
      </c>
      <c r="H308" s="93">
        <f>Month!G310+H307</f>
        <v>3.65</v>
      </c>
      <c r="I308" s="93">
        <f>Month!H310+I307</f>
        <v>3.23</v>
      </c>
      <c r="J308" s="93">
        <f>Month!I310+J307</f>
        <v>0.65</v>
      </c>
      <c r="L308" s="93">
        <f>AVERAGE(Month!J$307:J310)</f>
        <v>176.32749999999999</v>
      </c>
      <c r="M308" s="93">
        <f>AVERAGE(Month!K$307:K310)</f>
        <v>6.44</v>
      </c>
      <c r="N308" s="93">
        <f>AVERAGE(Month!L$307:L310)</f>
        <v>58.707500000000003</v>
      </c>
      <c r="O308" s="93">
        <f>AVERAGE(Month!M$307:M310)</f>
        <v>71.150000000000006</v>
      </c>
      <c r="P308" s="93">
        <f>AVERAGE(Month!N$307:N310)</f>
        <v>18.079999999999998</v>
      </c>
      <c r="Q308" s="93">
        <f>AVERAGE(Month!O$307:O310)</f>
        <v>11.2575</v>
      </c>
      <c r="R308" s="93">
        <f>AVERAGE(Month!P$307:P310)</f>
        <v>8.7424999999999997</v>
      </c>
      <c r="S308" s="93">
        <f>AVERAGE(Month!Q$307:Q310)</f>
        <v>1.9500000000000002</v>
      </c>
    </row>
    <row r="309" spans="1:19" x14ac:dyDescent="0.25">
      <c r="A309" s="102">
        <f t="shared" si="16"/>
        <v>2020</v>
      </c>
      <c r="B309" s="105" t="s">
        <v>142</v>
      </c>
      <c r="C309" s="93">
        <f t="shared" si="12"/>
        <v>73.699999999999989</v>
      </c>
      <c r="D309" s="93">
        <f>Month!C311+D308</f>
        <v>2.69</v>
      </c>
      <c r="E309" s="93">
        <f>Month!D311+E308</f>
        <v>22.2</v>
      </c>
      <c r="F309" s="93">
        <f>Month!E311+F308</f>
        <v>31.919999999999998</v>
      </c>
      <c r="G309" s="93">
        <f>Month!F311+G308</f>
        <v>7.71</v>
      </c>
      <c r="H309" s="93">
        <f>Month!G311+H308</f>
        <v>4.58</v>
      </c>
      <c r="I309" s="93">
        <f>Month!H311+I308</f>
        <v>3.8</v>
      </c>
      <c r="J309" s="93">
        <f>Month!I311+J308</f>
        <v>0.8</v>
      </c>
      <c r="L309" s="93">
        <f>AVERAGE(Month!J$307:J311)</f>
        <v>170.18599999999998</v>
      </c>
      <c r="M309" s="93">
        <f>AVERAGE(Month!K$307:K311)</f>
        <v>6.3860000000000001</v>
      </c>
      <c r="N309" s="93">
        <f>AVERAGE(Month!L$307:L311)</f>
        <v>53.263999999999996</v>
      </c>
      <c r="O309" s="93">
        <f>AVERAGE(Month!M$307:M311)</f>
        <v>70.856000000000009</v>
      </c>
      <c r="P309" s="93">
        <f>AVERAGE(Month!N$307:N311)</f>
        <v>17.973999999999997</v>
      </c>
      <c r="Q309" s="93">
        <f>AVERAGE(Month!O$307:O311)</f>
        <v>11.224</v>
      </c>
      <c r="R309" s="93">
        <f>AVERAGE(Month!P$307:P311)</f>
        <v>8.5560000000000009</v>
      </c>
      <c r="S309" s="93">
        <f>AVERAGE(Month!Q$307:Q311)</f>
        <v>1.9260000000000002</v>
      </c>
    </row>
    <row r="310" spans="1:19" x14ac:dyDescent="0.25">
      <c r="A310" s="102">
        <f t="shared" si="16"/>
        <v>2020</v>
      </c>
      <c r="B310" s="105" t="s">
        <v>143</v>
      </c>
      <c r="C310" s="93">
        <f t="shared" si="12"/>
        <v>83.830000000000013</v>
      </c>
      <c r="D310" s="93">
        <f>Month!C312+D309</f>
        <v>3.05</v>
      </c>
      <c r="E310" s="93">
        <f>Month!D312+E309</f>
        <v>25.39</v>
      </c>
      <c r="F310" s="93">
        <f>Month!E312+F309</f>
        <v>35.699999999999996</v>
      </c>
      <c r="G310" s="93">
        <f>Month!F312+G309</f>
        <v>9.1199999999999992</v>
      </c>
      <c r="H310" s="93">
        <f>Month!G312+H309</f>
        <v>5.32</v>
      </c>
      <c r="I310" s="93">
        <f>Month!H312+I309</f>
        <v>4.37</v>
      </c>
      <c r="J310" s="93">
        <f>Month!I312+J309</f>
        <v>0.88</v>
      </c>
      <c r="L310" s="93">
        <f>AVERAGE(Month!J$307:J312)</f>
        <v>167.58833333333334</v>
      </c>
      <c r="M310" s="93">
        <f>AVERAGE(Month!K$307:K312)</f>
        <v>6.3816666666666668</v>
      </c>
      <c r="N310" s="93">
        <f>AVERAGE(Month!L$307:L312)</f>
        <v>50.77</v>
      </c>
      <c r="O310" s="93">
        <f>AVERAGE(Month!M$307:M312)</f>
        <v>71.225000000000009</v>
      </c>
      <c r="P310" s="93">
        <f>AVERAGE(Month!N$307:N312)</f>
        <v>17.923333333333332</v>
      </c>
      <c r="Q310" s="93">
        <f>AVERAGE(Month!O$307:O312)</f>
        <v>10.983333333333334</v>
      </c>
      <c r="R310" s="93">
        <f>AVERAGE(Month!P$307:P312)</f>
        <v>8.5400000000000009</v>
      </c>
      <c r="S310" s="93">
        <f>AVERAGE(Month!Q$307:Q312)</f>
        <v>1.7649999999999999</v>
      </c>
    </row>
    <row r="311" spans="1:19" x14ac:dyDescent="0.25">
      <c r="A311" s="102">
        <f t="shared" si="16"/>
        <v>2020</v>
      </c>
      <c r="B311" s="105" t="s">
        <v>144</v>
      </c>
      <c r="C311" s="93">
        <f t="shared" si="12"/>
        <v>94.4</v>
      </c>
      <c r="D311" s="93">
        <f>Month!C313+D310</f>
        <v>3.42</v>
      </c>
      <c r="E311" s="93">
        <f>Month!D313+E310</f>
        <v>29.060000000000002</v>
      </c>
      <c r="F311" s="93">
        <f>Month!E313+F310</f>
        <v>39.479999999999997</v>
      </c>
      <c r="G311" s="93">
        <f>Month!F313+G310</f>
        <v>10.42</v>
      </c>
      <c r="H311" s="93">
        <f>Month!G313+H310</f>
        <v>6.19</v>
      </c>
      <c r="I311" s="93">
        <f>Month!H313+I310</f>
        <v>4.93</v>
      </c>
      <c r="J311" s="93">
        <f>Month!I313+J310</f>
        <v>0.9</v>
      </c>
      <c r="L311" s="93">
        <f>AVERAGE(Month!J$307:J313)</f>
        <v>166.70714285714286</v>
      </c>
      <c r="M311" s="93">
        <f>AVERAGE(Month!K$307:K313)</f>
        <v>6.3599999999999994</v>
      </c>
      <c r="N311" s="93">
        <f>AVERAGE(Month!L$307:L313)</f>
        <v>49.815714285714293</v>
      </c>
      <c r="O311" s="93">
        <f>AVERAGE(Month!M$307:M313)</f>
        <v>71.541428571428568</v>
      </c>
      <c r="P311" s="93">
        <f>AVERAGE(Month!N$307:N313)</f>
        <v>17.918571428571429</v>
      </c>
      <c r="Q311" s="93">
        <f>AVERAGE(Month!O$307:O313)</f>
        <v>10.965714285714286</v>
      </c>
      <c r="R311" s="93">
        <f>AVERAGE(Month!P$307:P313)</f>
        <v>8.5657142857142858</v>
      </c>
      <c r="S311" s="93">
        <f>AVERAGE(Month!Q$307:Q313)</f>
        <v>1.5399999999999998</v>
      </c>
    </row>
    <row r="312" spans="1:19" x14ac:dyDescent="0.25">
      <c r="A312" s="102">
        <f t="shared" si="16"/>
        <v>2020</v>
      </c>
      <c r="B312" s="105" t="s">
        <v>145</v>
      </c>
      <c r="C312" s="93">
        <f t="shared" si="12"/>
        <v>105.3</v>
      </c>
      <c r="D312" s="93">
        <f>Month!C314+D311</f>
        <v>3.8</v>
      </c>
      <c r="E312" s="93">
        <f>Month!D314+E311</f>
        <v>33.270000000000003</v>
      </c>
      <c r="F312" s="93">
        <f>Month!E314+F311</f>
        <v>43.12</v>
      </c>
      <c r="G312" s="93">
        <f>Month!F314+G311</f>
        <v>11.72</v>
      </c>
      <c r="H312" s="93">
        <f>Month!G314+H311</f>
        <v>6.8900000000000006</v>
      </c>
      <c r="I312" s="93">
        <f>Month!H314+I311</f>
        <v>5.4799999999999995</v>
      </c>
      <c r="J312" s="93">
        <f>Month!I314+J311</f>
        <v>1.02</v>
      </c>
      <c r="L312" s="93">
        <f>AVERAGE(Month!J$307:J314)</f>
        <v>166.49</v>
      </c>
      <c r="M312" s="93">
        <f>AVERAGE(Month!K$307:K314)</f>
        <v>6.3412499999999996</v>
      </c>
      <c r="N312" s="93">
        <f>AVERAGE(Month!L$307:L314)</f>
        <v>49.905000000000001</v>
      </c>
      <c r="O312" s="93">
        <f>AVERAGE(Month!M$307:M314)</f>
        <v>71.712500000000006</v>
      </c>
      <c r="P312" s="93">
        <f>AVERAGE(Month!N$307:N314)</f>
        <v>17.924999999999997</v>
      </c>
      <c r="Q312" s="93">
        <f>AVERAGE(Month!O$307:O314)</f>
        <v>10.64625</v>
      </c>
      <c r="R312" s="93">
        <f>AVERAGE(Month!P$307:P314)</f>
        <v>8.4350000000000005</v>
      </c>
      <c r="S312" s="93">
        <f>AVERAGE(Month!Q$307:Q314)</f>
        <v>1.5249999999999999</v>
      </c>
    </row>
    <row r="313" spans="1:19" x14ac:dyDescent="0.25">
      <c r="A313" s="102">
        <f t="shared" si="16"/>
        <v>2020</v>
      </c>
      <c r="B313" s="105" t="s">
        <v>146</v>
      </c>
      <c r="C313" s="93">
        <f t="shared" si="12"/>
        <v>116.89</v>
      </c>
      <c r="D313" s="93">
        <f>Month!C315+D312</f>
        <v>4.22</v>
      </c>
      <c r="E313" s="93">
        <f>Month!D315+E312</f>
        <v>37.650000000000006</v>
      </c>
      <c r="F313" s="93">
        <f>Month!E315+F312</f>
        <v>47.16</v>
      </c>
      <c r="G313" s="93">
        <f>Month!F315+G312</f>
        <v>13.020000000000001</v>
      </c>
      <c r="H313" s="93">
        <f>Month!G315+H312</f>
        <v>7.65</v>
      </c>
      <c r="I313" s="93">
        <f>Month!H315+I312</f>
        <v>6.1</v>
      </c>
      <c r="J313" s="93">
        <f>Month!I315+J312</f>
        <v>1.0900000000000001</v>
      </c>
      <c r="L313" s="93">
        <f>AVERAGE(Month!J$307:J315)</f>
        <v>166.30222222222221</v>
      </c>
      <c r="M313" s="93">
        <f>AVERAGE(Month!K$307:K315)</f>
        <v>6.2555555555555555</v>
      </c>
      <c r="N313" s="93">
        <f>AVERAGE(Month!L$307:L315)</f>
        <v>50.195555555555558</v>
      </c>
      <c r="O313" s="93">
        <f>AVERAGE(Month!M$307:M315)</f>
        <v>71.645555555555561</v>
      </c>
      <c r="P313" s="93">
        <f>AVERAGE(Month!N$307:N315)</f>
        <v>17.938888888888886</v>
      </c>
      <c r="Q313" s="93">
        <f>AVERAGE(Month!O$307:O315)</f>
        <v>10.466666666666667</v>
      </c>
      <c r="R313" s="93">
        <f>AVERAGE(Month!P$307:P315)</f>
        <v>8.3555555555555561</v>
      </c>
      <c r="S313" s="93">
        <f>AVERAGE(Month!Q$307:Q315)</f>
        <v>1.4444444444444444</v>
      </c>
    </row>
    <row r="314" spans="1:19" x14ac:dyDescent="0.25">
      <c r="A314" s="102">
        <f t="shared" si="16"/>
        <v>2020</v>
      </c>
      <c r="B314" s="105" t="s">
        <v>147</v>
      </c>
      <c r="C314" s="93">
        <f>SUM(D314:J314)</f>
        <v>131.45999999999998</v>
      </c>
      <c r="D314" s="93">
        <f>Month!C316+D313</f>
        <v>4.62</v>
      </c>
      <c r="E314" s="93">
        <f>Month!D316+E313</f>
        <v>42.190000000000005</v>
      </c>
      <c r="F314" s="93">
        <f>Month!E316+F313</f>
        <v>53.239999999999995</v>
      </c>
      <c r="G314" s="93">
        <f>Month!F316+G313</f>
        <v>14.660000000000002</v>
      </c>
      <c r="H314" s="93">
        <f>Month!G316+H313</f>
        <v>8.6900000000000013</v>
      </c>
      <c r="I314" s="93">
        <f>Month!H316+I313</f>
        <v>6.81</v>
      </c>
      <c r="J314" s="93">
        <f>Month!I316+J313</f>
        <v>1.25</v>
      </c>
      <c r="L314" s="93">
        <f>AVERAGE(Month!J$307:J316)</f>
        <v>167.07300000000001</v>
      </c>
      <c r="M314" s="93">
        <f>AVERAGE(Month!K$307:K316)</f>
        <v>6.1289999999999996</v>
      </c>
      <c r="N314" s="93">
        <f>AVERAGE(Month!L$307:L316)</f>
        <v>50.620999999999995</v>
      </c>
      <c r="O314" s="93">
        <f>AVERAGE(Month!M$307:M316)</f>
        <v>71.992000000000004</v>
      </c>
      <c r="P314" s="93">
        <f>AVERAGE(Month!N$307:N316)</f>
        <v>17.937999999999999</v>
      </c>
      <c r="Q314" s="93">
        <f>AVERAGE(Month!O$307:O316)</f>
        <v>10.587</v>
      </c>
      <c r="R314" s="93">
        <f>AVERAGE(Month!P$307:P316)</f>
        <v>8.3150000000000013</v>
      </c>
      <c r="S314" s="93">
        <f>AVERAGE(Month!Q$307:Q316)</f>
        <v>1.4910000000000001</v>
      </c>
    </row>
    <row r="315" spans="1:19" x14ac:dyDescent="0.25">
      <c r="A315" s="102">
        <f t="shared" si="16"/>
        <v>2020</v>
      </c>
      <c r="B315" s="105" t="s">
        <v>148</v>
      </c>
      <c r="C315" s="93">
        <f>SUM(D315:J315)</f>
        <v>146.54000000000002</v>
      </c>
      <c r="D315" s="93">
        <f>Month!C317+D314</f>
        <v>5.0999999999999996</v>
      </c>
      <c r="E315" s="93">
        <f>Month!D317+E314</f>
        <v>46.600000000000009</v>
      </c>
      <c r="F315" s="93">
        <f>Month!E317+F314</f>
        <v>59.98</v>
      </c>
      <c r="G315" s="93">
        <f>Month!F317+G314</f>
        <v>16.3</v>
      </c>
      <c r="H315" s="93">
        <f>Month!G317+H314</f>
        <v>9.6600000000000019</v>
      </c>
      <c r="I315" s="93">
        <f>Month!H317+I314</f>
        <v>7.4899999999999993</v>
      </c>
      <c r="J315" s="93">
        <f>Month!I317+J314</f>
        <v>1.41</v>
      </c>
      <c r="L315" s="93">
        <f>AVERAGE(Month!J$307:J317)</f>
        <v>167.21818181818182</v>
      </c>
      <c r="M315" s="93">
        <f>AVERAGE(Month!K$307:K317)</f>
        <v>5.9872727272727273</v>
      </c>
      <c r="N315" s="93">
        <f>AVERAGE(Month!L$307:L317)</f>
        <v>50.829090909090908</v>
      </c>
      <c r="O315" s="93">
        <f>AVERAGE(Month!M$307:M317)</f>
        <v>72.02</v>
      </c>
      <c r="P315" s="93">
        <f>AVERAGE(Month!N$307:N317)</f>
        <v>17.943636363636362</v>
      </c>
      <c r="Q315" s="93">
        <f>AVERAGE(Month!O$307:O317)</f>
        <v>10.655454545454546</v>
      </c>
      <c r="R315" s="93">
        <f>AVERAGE(Month!P$307:P317)</f>
        <v>8.2490909090909099</v>
      </c>
      <c r="S315" s="93">
        <f>AVERAGE(Month!Q$307:Q317)</f>
        <v>1.5336363636363637</v>
      </c>
    </row>
    <row r="316" spans="1:19" x14ac:dyDescent="0.25">
      <c r="A316" s="103">
        <f t="shared" si="16"/>
        <v>2020</v>
      </c>
      <c r="B316" s="106" t="s">
        <v>149</v>
      </c>
      <c r="C316" s="97">
        <f>SUM(D316:J316)</f>
        <v>163.33999999999997</v>
      </c>
      <c r="D316" s="97">
        <f>Month!C318+D315</f>
        <v>5.63</v>
      </c>
      <c r="E316" s="97">
        <f>Month!D318+E315</f>
        <v>50.88000000000001</v>
      </c>
      <c r="F316" s="97">
        <f>Month!E318+F315</f>
        <v>68.429999999999993</v>
      </c>
      <c r="G316" s="97">
        <f>Month!F318+G315</f>
        <v>17.940000000000001</v>
      </c>
      <c r="H316" s="97">
        <f>Month!G318+H315</f>
        <v>10.720000000000002</v>
      </c>
      <c r="I316" s="97">
        <f>Month!H318+I315</f>
        <v>8.1999999999999993</v>
      </c>
      <c r="J316" s="97">
        <f>Month!I318+J315</f>
        <v>1.54</v>
      </c>
      <c r="K316" s="96"/>
      <c r="L316" s="97">
        <f>AVERAGE(Month!J$307:J318)</f>
        <v>167.29166666666666</v>
      </c>
      <c r="M316" s="97">
        <f>AVERAGE(Month!K$307:K318)</f>
        <v>5.899166666666666</v>
      </c>
      <c r="N316" s="97">
        <f>AVERAGE(Month!L$307:L318)</f>
        <v>50.877499999999998</v>
      </c>
      <c r="O316" s="97">
        <f>AVERAGE(Month!M$307:M318)</f>
        <v>72.11</v>
      </c>
      <c r="P316" s="97">
        <f>AVERAGE(Month!N$307:N318)</f>
        <v>17.950833333333332</v>
      </c>
      <c r="Q316" s="97">
        <f>AVERAGE(Month!O$307:O318)</f>
        <v>10.719166666666666</v>
      </c>
      <c r="R316" s="97">
        <f>AVERAGE(Month!P$307:P318)</f>
        <v>8.1950000000000003</v>
      </c>
      <c r="S316" s="97">
        <f>AVERAGE(Month!Q$307:Q318)</f>
        <v>1.54</v>
      </c>
    </row>
    <row r="317" spans="1:19" x14ac:dyDescent="0.25">
      <c r="A317" s="102">
        <v>2021</v>
      </c>
      <c r="B317" s="105" t="s">
        <v>150</v>
      </c>
      <c r="C317" s="93">
        <f t="shared" ref="C317:C324" si="17">SUM(D317:J317)</f>
        <v>17.62</v>
      </c>
      <c r="D317" s="93">
        <f>Month!C319</f>
        <v>0.69</v>
      </c>
      <c r="E317" s="93">
        <f>Month!D319</f>
        <v>3.97</v>
      </c>
      <c r="F317" s="93">
        <f>Month!E319</f>
        <v>9.56</v>
      </c>
      <c r="G317" s="93">
        <f>Month!F319</f>
        <v>1.6</v>
      </c>
      <c r="H317" s="93">
        <f>Month!G319</f>
        <v>0.97</v>
      </c>
      <c r="I317" s="93">
        <f>Month!H319</f>
        <v>0.66</v>
      </c>
      <c r="J317" s="93">
        <f>Month!I319</f>
        <v>0.17</v>
      </c>
      <c r="L317" s="93">
        <f>AVERAGE(Month!J$319:J319)</f>
        <v>163.38</v>
      </c>
      <c r="M317" s="93">
        <f>AVERAGE(Month!K$319:K319)</f>
        <v>5.0199999999999996</v>
      </c>
      <c r="N317" s="93">
        <f>AVERAGE(Month!L$319:L319)</f>
        <v>47.61</v>
      </c>
      <c r="O317" s="93">
        <f>AVERAGE(Month!M$319:M319)</f>
        <v>73.34</v>
      </c>
      <c r="P317" s="93">
        <f>AVERAGE(Month!N$319:N319)</f>
        <v>17.7</v>
      </c>
      <c r="Q317" s="93">
        <f>AVERAGE(Month!O$319:O319)</f>
        <v>10.78</v>
      </c>
      <c r="R317" s="93">
        <f>AVERAGE(Month!P$319:P319)</f>
        <v>6.9</v>
      </c>
      <c r="S317" s="93">
        <f>AVERAGE(Month!Q$319:Q319)</f>
        <v>2.0299999999999998</v>
      </c>
    </row>
    <row r="318" spans="1:19" x14ac:dyDescent="0.25">
      <c r="A318" s="102">
        <f>A317</f>
        <v>2021</v>
      </c>
      <c r="B318" s="105" t="s">
        <v>151</v>
      </c>
      <c r="C318" s="93">
        <f t="shared" si="17"/>
        <v>32.909999999999997</v>
      </c>
      <c r="D318" s="93">
        <f>Month!C320+D317</f>
        <v>1.19</v>
      </c>
      <c r="E318" s="93">
        <f>Month!D320+E317</f>
        <v>7.7100000000000009</v>
      </c>
      <c r="F318" s="93">
        <f>Month!E320+F317</f>
        <v>17.32</v>
      </c>
      <c r="G318" s="93">
        <f>Month!F320+G317</f>
        <v>3.2</v>
      </c>
      <c r="H318" s="93">
        <f>Month!G320+H317</f>
        <v>1.71</v>
      </c>
      <c r="I318" s="93">
        <f>Month!H320+I317</f>
        <v>1.42</v>
      </c>
      <c r="J318" s="93">
        <f>Month!I320+J317</f>
        <v>0.36</v>
      </c>
      <c r="L318" s="93">
        <f>AVERAGE(Month!J$319:J320)</f>
        <v>161.81</v>
      </c>
      <c r="M318" s="93">
        <f>AVERAGE(Month!K$319:K320)</f>
        <v>5.0149999999999997</v>
      </c>
      <c r="N318" s="93">
        <f>AVERAGE(Month!L$319:L320)</f>
        <v>46.230000000000004</v>
      </c>
      <c r="O318" s="93">
        <f>AVERAGE(Month!M$319:M320)</f>
        <v>73.16</v>
      </c>
      <c r="P318" s="93">
        <f>AVERAGE(Month!N$319:N320)</f>
        <v>17.725000000000001</v>
      </c>
      <c r="Q318" s="93">
        <f>AVERAGE(Month!O$319:O320)</f>
        <v>10.225</v>
      </c>
      <c r="R318" s="93">
        <f>AVERAGE(Month!P$319:P320)</f>
        <v>7.29</v>
      </c>
      <c r="S318" s="93">
        <f>AVERAGE(Month!Q$319:Q320)</f>
        <v>2.165</v>
      </c>
    </row>
    <row r="319" spans="1:19" x14ac:dyDescent="0.25">
      <c r="A319" s="102">
        <f t="shared" ref="A319:A328" si="18">A318</f>
        <v>2021</v>
      </c>
      <c r="B319" s="105" t="s">
        <v>152</v>
      </c>
      <c r="C319" s="93">
        <f t="shared" si="17"/>
        <v>47.97</v>
      </c>
      <c r="D319" s="93">
        <f>Month!C321+D318</f>
        <v>1.64</v>
      </c>
      <c r="E319" s="93">
        <f>Month!D321+E318</f>
        <v>11.57</v>
      </c>
      <c r="F319" s="93">
        <f>Month!E321+F318</f>
        <v>24.85</v>
      </c>
      <c r="G319" s="93">
        <f>Month!F321+G318</f>
        <v>4.8000000000000007</v>
      </c>
      <c r="H319" s="93">
        <f>Month!G321+H318</f>
        <v>2.46</v>
      </c>
      <c r="I319" s="93">
        <f>Month!H321+I318</f>
        <v>2.11</v>
      </c>
      <c r="J319" s="93">
        <f>Month!I321+J318</f>
        <v>0.54</v>
      </c>
      <c r="L319" s="93">
        <f>AVERAGE(Month!J$319:J321)</f>
        <v>162.69</v>
      </c>
      <c r="M319" s="93">
        <f>AVERAGE(Month!K$319:K321)</f>
        <v>5.1733333333333329</v>
      </c>
      <c r="N319" s="93">
        <f>AVERAGE(Month!L$319:L321)</f>
        <v>46.26</v>
      </c>
      <c r="O319" s="93">
        <f>AVERAGE(Month!M$319:M321)</f>
        <v>73.953333333333333</v>
      </c>
      <c r="P319" s="93">
        <f>AVERAGE(Month!N$319:N321)</f>
        <v>17.743333333333336</v>
      </c>
      <c r="Q319" s="93">
        <f>AVERAGE(Month!O$319:O321)</f>
        <v>10.046666666666667</v>
      </c>
      <c r="R319" s="93">
        <f>AVERAGE(Month!P$319:P321)</f>
        <v>7.3433333333333337</v>
      </c>
      <c r="S319" s="93">
        <f>AVERAGE(Month!Q$319:Q321)</f>
        <v>2.17</v>
      </c>
    </row>
    <row r="320" spans="1:19" x14ac:dyDescent="0.25">
      <c r="A320" s="102">
        <f t="shared" si="18"/>
        <v>2021</v>
      </c>
      <c r="B320" s="105" t="s">
        <v>153</v>
      </c>
      <c r="C320" s="93">
        <f t="shared" si="17"/>
        <v>62.530000000000008</v>
      </c>
      <c r="D320" s="93">
        <f>Month!C322+D319</f>
        <v>2.08</v>
      </c>
      <c r="E320" s="93">
        <f>Month!D322+E319</f>
        <v>15.95</v>
      </c>
      <c r="F320" s="93">
        <f>Month!E322+F319</f>
        <v>31.650000000000002</v>
      </c>
      <c r="G320" s="93">
        <f>Month!F322+G319</f>
        <v>6.3000000000000007</v>
      </c>
      <c r="H320" s="93">
        <f>Month!G322+H319</f>
        <v>3.27</v>
      </c>
      <c r="I320" s="93">
        <f>Month!H322+I319</f>
        <v>2.61</v>
      </c>
      <c r="J320" s="93">
        <f>Month!I322+J319</f>
        <v>0.67</v>
      </c>
      <c r="L320" s="93">
        <f>AVERAGE(Month!J$319:J322)</f>
        <v>164.5</v>
      </c>
      <c r="M320" s="93">
        <f>AVERAGE(Month!K$319:K322)</f>
        <v>5.3949999999999996</v>
      </c>
      <c r="N320" s="93">
        <f>AVERAGE(Month!L$319:L322)</f>
        <v>47.835000000000001</v>
      </c>
      <c r="O320" s="93">
        <f>AVERAGE(Month!M$319:M322)</f>
        <v>74.112500000000011</v>
      </c>
      <c r="P320" s="93">
        <f>AVERAGE(Month!N$319:N322)</f>
        <v>18.017500000000002</v>
      </c>
      <c r="Q320" s="93">
        <f>AVERAGE(Month!O$319:O322)</f>
        <v>10.055</v>
      </c>
      <c r="R320" s="93">
        <f>AVERAGE(Month!P$319:P322)</f>
        <v>7.0600000000000005</v>
      </c>
      <c r="S320" s="93">
        <f>AVERAGE(Month!Q$319:Q322)</f>
        <v>2.0249999999999999</v>
      </c>
    </row>
    <row r="321" spans="1:19" x14ac:dyDescent="0.25">
      <c r="A321" s="102">
        <f t="shared" si="18"/>
        <v>2021</v>
      </c>
      <c r="B321" s="105" t="s">
        <v>154</v>
      </c>
      <c r="C321" s="93">
        <f t="shared" si="17"/>
        <v>76.14</v>
      </c>
      <c r="D321" s="93">
        <f>Month!C323+D320</f>
        <v>2.52</v>
      </c>
      <c r="E321" s="93">
        <f>Month!D323+E320</f>
        <v>20.509999999999998</v>
      </c>
      <c r="F321" s="93">
        <f>Month!E323+F320</f>
        <v>37.28</v>
      </c>
      <c r="G321" s="93">
        <f>Month!F323+G320</f>
        <v>7.8000000000000007</v>
      </c>
      <c r="H321" s="93">
        <f>Month!G323+H320</f>
        <v>4.03</v>
      </c>
      <c r="I321" s="93">
        <f>Month!H323+I320</f>
        <v>3.15</v>
      </c>
      <c r="J321" s="93">
        <f>Month!I323+J320</f>
        <v>0.85000000000000009</v>
      </c>
      <c r="L321" s="93">
        <f>AVERAGE(Month!J$319:J323)</f>
        <v>167.41</v>
      </c>
      <c r="M321" s="93">
        <f>AVERAGE(Month!K$319:K323)</f>
        <v>5.8339999999999996</v>
      </c>
      <c r="N321" s="93">
        <f>AVERAGE(Month!L$319:L323)</f>
        <v>49.222000000000001</v>
      </c>
      <c r="O321" s="93">
        <f>AVERAGE(Month!M$319:M323)</f>
        <v>75.122</v>
      </c>
      <c r="P321" s="93">
        <f>AVERAGE(Month!N$319:N323)</f>
        <v>18.202000000000002</v>
      </c>
      <c r="Q321" s="93">
        <f>AVERAGE(Month!O$319:O323)</f>
        <v>9.85</v>
      </c>
      <c r="R321" s="93">
        <f>AVERAGE(Month!P$319:P323)</f>
        <v>7.1360000000000001</v>
      </c>
      <c r="S321" s="93">
        <f>AVERAGE(Month!Q$319:Q323)</f>
        <v>2.0439999999999996</v>
      </c>
    </row>
    <row r="322" spans="1:19" x14ac:dyDescent="0.25">
      <c r="A322" s="102">
        <f t="shared" si="18"/>
        <v>2021</v>
      </c>
      <c r="B322" s="105" t="s">
        <v>155</v>
      </c>
      <c r="C322" s="93">
        <f t="shared" si="17"/>
        <v>87.53</v>
      </c>
      <c r="D322" s="93">
        <f>Month!C324+D321</f>
        <v>2.94</v>
      </c>
      <c r="E322" s="93">
        <f>Month!D324+E321</f>
        <v>25.069999999999997</v>
      </c>
      <c r="F322" s="93">
        <f>Month!E324+F321</f>
        <v>40.67</v>
      </c>
      <c r="G322" s="93">
        <f>Month!F324+G321</f>
        <v>9.3000000000000007</v>
      </c>
      <c r="H322" s="93">
        <f>Month!G324+H321</f>
        <v>4.8900000000000006</v>
      </c>
      <c r="I322" s="93">
        <f>Month!H324+I321</f>
        <v>3.6</v>
      </c>
      <c r="J322" s="93">
        <f>Month!I324+J321</f>
        <v>1.06</v>
      </c>
      <c r="L322" s="93">
        <f>AVERAGE(Month!J$319:J324)</f>
        <v>167.17666666666665</v>
      </c>
      <c r="M322" s="93">
        <f>AVERAGE(Month!K$319:K324)</f>
        <v>6.126666666666666</v>
      </c>
      <c r="N322" s="93">
        <f>AVERAGE(Month!L$319:L324)</f>
        <v>50.13</v>
      </c>
      <c r="O322" s="93">
        <f>AVERAGE(Month!M$319:M324)</f>
        <v>73.27</v>
      </c>
      <c r="P322" s="93">
        <f>AVERAGE(Month!N$319:N324)</f>
        <v>18.343333333333334</v>
      </c>
      <c r="Q322" s="93">
        <f>AVERAGE(Month!O$319:O324)</f>
        <v>10.125</v>
      </c>
      <c r="R322" s="93">
        <f>AVERAGE(Month!P$319:P324)</f>
        <v>7.05</v>
      </c>
      <c r="S322" s="93">
        <f>AVERAGE(Month!Q$319:Q324)</f>
        <v>2.1316666666666664</v>
      </c>
    </row>
    <row r="323" spans="1:19" x14ac:dyDescent="0.25">
      <c r="A323" s="102">
        <f t="shared" si="18"/>
        <v>2021</v>
      </c>
      <c r="B323" s="105" t="s">
        <v>156</v>
      </c>
      <c r="C323" s="93">
        <f t="shared" si="17"/>
        <v>98.859999999999971</v>
      </c>
      <c r="D323" s="93">
        <f>Month!C325+D322</f>
        <v>3.4</v>
      </c>
      <c r="E323" s="93">
        <f>Month!D325+E322</f>
        <v>29.559999999999995</v>
      </c>
      <c r="F323" s="93">
        <f>Month!E325+F322</f>
        <v>44.4</v>
      </c>
      <c r="G323" s="93">
        <f>Month!F325+G322</f>
        <v>10.600000000000001</v>
      </c>
      <c r="H323" s="93">
        <f>Month!G325+H322</f>
        <v>5.6300000000000008</v>
      </c>
      <c r="I323" s="93">
        <f>Month!H325+I322</f>
        <v>3.97</v>
      </c>
      <c r="J323" s="93">
        <f>Month!I325+J322</f>
        <v>1.3</v>
      </c>
      <c r="L323" s="93">
        <f>AVERAGE(Month!J$319:J325)</f>
        <v>167.46857142857144</v>
      </c>
      <c r="M323" s="93">
        <f>AVERAGE(Month!K$319:K325)</f>
        <v>6.347142857142857</v>
      </c>
      <c r="N323" s="93">
        <f>AVERAGE(Month!L$319:L325)</f>
        <v>50.670000000000009</v>
      </c>
      <c r="O323" s="93">
        <f>AVERAGE(Month!M$319:M325)</f>
        <v>73.078571428571436</v>
      </c>
      <c r="P323" s="93">
        <f>AVERAGE(Month!N$319:N325)</f>
        <v>18.285714285714285</v>
      </c>
      <c r="Q323" s="93">
        <f>AVERAGE(Month!O$319:O325)</f>
        <v>9.9942857142857147</v>
      </c>
      <c r="R323" s="93">
        <f>AVERAGE(Month!P$319:P325)</f>
        <v>6.8599999999999994</v>
      </c>
      <c r="S323" s="93">
        <f>AVERAGE(Month!Q$319:Q325)</f>
        <v>2.2328571428571427</v>
      </c>
    </row>
    <row r="324" spans="1:19" x14ac:dyDescent="0.25">
      <c r="A324" s="102">
        <f t="shared" si="18"/>
        <v>2021</v>
      </c>
      <c r="B324" s="105" t="s">
        <v>157</v>
      </c>
      <c r="C324" s="93">
        <f t="shared" si="17"/>
        <v>110.49</v>
      </c>
      <c r="D324" s="93">
        <f>Month!C326+D323</f>
        <v>3.83</v>
      </c>
      <c r="E324" s="93">
        <f>Month!D326+E323</f>
        <v>34.379999999999995</v>
      </c>
      <c r="F324" s="93">
        <f>Month!E326+F323</f>
        <v>48.03</v>
      </c>
      <c r="G324" s="93">
        <f>Month!F326+G323</f>
        <v>11.900000000000002</v>
      </c>
      <c r="H324" s="93">
        <f>Month!G326+H323</f>
        <v>6.3600000000000012</v>
      </c>
      <c r="I324" s="93">
        <f>Month!H326+I323</f>
        <v>4.4400000000000004</v>
      </c>
      <c r="J324" s="93">
        <f>Month!I326+J323</f>
        <v>1.55</v>
      </c>
      <c r="L324" s="93">
        <f>AVERAGE(Month!J$319:J326)</f>
        <v>168.59375</v>
      </c>
      <c r="M324" s="93">
        <f>AVERAGE(Month!K$319:K326)</f>
        <v>6.4087499999999995</v>
      </c>
      <c r="N324" s="93">
        <f>AVERAGE(Month!L$319:L326)</f>
        <v>51.571250000000006</v>
      </c>
      <c r="O324" s="93">
        <f>AVERAGE(Month!M$319:M326)</f>
        <v>73.368750000000006</v>
      </c>
      <c r="P324" s="93">
        <f>AVERAGE(Month!N$319:N326)</f>
        <v>18.252500000000001</v>
      </c>
      <c r="Q324" s="93">
        <f>AVERAGE(Month!O$319:O326)</f>
        <v>9.8525000000000009</v>
      </c>
      <c r="R324" s="93">
        <f>AVERAGE(Month!P$319:P326)</f>
        <v>6.81</v>
      </c>
      <c r="S324" s="93">
        <f>AVERAGE(Month!Q$319:Q326)</f>
        <v>2.33</v>
      </c>
    </row>
    <row r="325" spans="1:19" x14ac:dyDescent="0.25">
      <c r="A325" s="102">
        <f t="shared" si="18"/>
        <v>2021</v>
      </c>
      <c r="B325" s="105" t="s">
        <v>158</v>
      </c>
      <c r="C325" s="93">
        <f t="shared" ref="C325:C327" si="19">SUM(D325:J325)</f>
        <v>122.61999999999999</v>
      </c>
      <c r="D325" s="93">
        <f>Month!C327+D324</f>
        <v>4.28</v>
      </c>
      <c r="E325" s="93">
        <f>Month!D327+E324</f>
        <v>39.319999999999993</v>
      </c>
      <c r="F325" s="93">
        <f>Month!E327+F324</f>
        <v>52.07</v>
      </c>
      <c r="G325" s="93">
        <f>Month!F327+G324</f>
        <v>13.200000000000003</v>
      </c>
      <c r="H325" s="93">
        <f>Month!G327+H324</f>
        <v>7.1400000000000015</v>
      </c>
      <c r="I325" s="93">
        <f>Month!H327+I324</f>
        <v>4.8900000000000006</v>
      </c>
      <c r="J325" s="93">
        <f>Month!I327+J324</f>
        <v>1.72</v>
      </c>
      <c r="L325" s="93">
        <f>AVERAGE(Month!J$319:J327)</f>
        <v>169.49333333333334</v>
      </c>
      <c r="M325" s="93">
        <f>AVERAGE(Month!K$319:K327)</f>
        <v>6.3599999999999994</v>
      </c>
      <c r="N325" s="93">
        <f>AVERAGE(Month!L$319:L327)</f>
        <v>52.424444444444447</v>
      </c>
      <c r="O325" s="93">
        <f>AVERAGE(Month!M$319:M327)</f>
        <v>73.718888888888898</v>
      </c>
      <c r="P325" s="93">
        <f>AVERAGE(Month!N$319:N327)</f>
        <v>18.234444444444446</v>
      </c>
      <c r="Q325" s="93">
        <f>AVERAGE(Month!O$319:O327)</f>
        <v>9.7844444444444445</v>
      </c>
      <c r="R325" s="93">
        <f>AVERAGE(Month!P$319:P327)</f>
        <v>6.6733333333333329</v>
      </c>
      <c r="S325" s="93">
        <f>AVERAGE(Month!Q$319:Q327)</f>
        <v>2.2977777777777777</v>
      </c>
    </row>
    <row r="326" spans="1:19" x14ac:dyDescent="0.25">
      <c r="A326" s="102">
        <f t="shared" si="18"/>
        <v>2021</v>
      </c>
      <c r="B326" s="105" t="s">
        <v>159</v>
      </c>
      <c r="C326" s="93">
        <f t="shared" si="19"/>
        <v>136.35</v>
      </c>
      <c r="D326" s="93">
        <f>Month!C328+D325</f>
        <v>4.6900000000000004</v>
      </c>
      <c r="E326" s="93">
        <f>Month!D328+E325</f>
        <v>44.329999999999991</v>
      </c>
      <c r="F326" s="93">
        <f>Month!E328+F325</f>
        <v>57.1</v>
      </c>
      <c r="G326" s="93">
        <f>Month!F328+G325</f>
        <v>14.830000000000002</v>
      </c>
      <c r="H326" s="93">
        <f>Month!G328+H325</f>
        <v>7.8900000000000015</v>
      </c>
      <c r="I326" s="93">
        <f>Month!H328+I325</f>
        <v>5.6300000000000008</v>
      </c>
      <c r="J326" s="93">
        <f>Month!I328+J325</f>
        <v>1.88</v>
      </c>
      <c r="L326" s="93">
        <f>AVERAGE(Month!J$319:J328)</f>
        <v>169.477</v>
      </c>
      <c r="M326" s="93">
        <f>AVERAGE(Month!K$319:K328)</f>
        <v>6.2609999999999992</v>
      </c>
      <c r="N326" s="93">
        <f>AVERAGE(Month!L$319:L328)</f>
        <v>53.197000000000003</v>
      </c>
      <c r="O326" s="93">
        <f>AVERAGE(Month!M$319:M328)</f>
        <v>73.085999999999999</v>
      </c>
      <c r="P326" s="93">
        <f>AVERAGE(Month!N$319:N328)</f>
        <v>18.181000000000001</v>
      </c>
      <c r="Q326" s="93">
        <f>AVERAGE(Month!O$319:O328)</f>
        <v>9.6470000000000002</v>
      </c>
      <c r="R326" s="93">
        <f>AVERAGE(Month!P$319:P328)</f>
        <v>6.8409999999999993</v>
      </c>
      <c r="S326" s="93">
        <f>AVERAGE(Month!Q$319:Q328)</f>
        <v>2.2640000000000002</v>
      </c>
    </row>
    <row r="327" spans="1:19" x14ac:dyDescent="0.25">
      <c r="A327" s="102">
        <f t="shared" si="18"/>
        <v>2021</v>
      </c>
      <c r="B327" s="105" t="s">
        <v>160</v>
      </c>
      <c r="C327" s="93">
        <f t="shared" si="19"/>
        <v>152.32</v>
      </c>
      <c r="D327" s="93">
        <f>Month!C329+D326</f>
        <v>5.2100000000000009</v>
      </c>
      <c r="E327" s="93">
        <f>Month!D329+E326</f>
        <v>49.259999999999991</v>
      </c>
      <c r="F327" s="93">
        <f>Month!E329+F326</f>
        <v>64.28</v>
      </c>
      <c r="G327" s="93">
        <f>Month!F329+G326</f>
        <v>16.46</v>
      </c>
      <c r="H327" s="93">
        <f>Month!G329+H326</f>
        <v>8.8100000000000023</v>
      </c>
      <c r="I327" s="93">
        <f>Month!H329+I326</f>
        <v>6.32</v>
      </c>
      <c r="J327" s="93">
        <f>Month!I329+J326</f>
        <v>1.98</v>
      </c>
      <c r="L327" s="93">
        <f>AVERAGE(Month!J$319:J329)</f>
        <v>169.91909090909093</v>
      </c>
      <c r="M327" s="93">
        <f>AVERAGE(Month!K$319:K329)</f>
        <v>6.1345454545454539</v>
      </c>
      <c r="N327" s="93">
        <f>AVERAGE(Month!L$319:L329)</f>
        <v>53.735454545454552</v>
      </c>
      <c r="O327" s="93">
        <f>AVERAGE(Month!M$319:M329)</f>
        <v>73.096363636363648</v>
      </c>
      <c r="P327" s="93">
        <f>AVERAGE(Month!N$319:N329)</f>
        <v>18.140909090909091</v>
      </c>
      <c r="Q327" s="93">
        <f>AVERAGE(Month!O$319:O329)</f>
        <v>9.7345454545454544</v>
      </c>
      <c r="R327" s="93">
        <f>AVERAGE(Month!P$319:P329)</f>
        <v>6.9118181818181821</v>
      </c>
      <c r="S327" s="93">
        <f>AVERAGE(Month!Q$319:Q329)</f>
        <v>2.1654545454545455</v>
      </c>
    </row>
    <row r="328" spans="1:19" x14ac:dyDescent="0.25">
      <c r="A328" s="103">
        <f t="shared" si="18"/>
        <v>2021</v>
      </c>
      <c r="B328" s="106" t="s">
        <v>161</v>
      </c>
      <c r="C328" s="97">
        <f t="shared" ref="C328" si="20">SUM(D328:J328)</f>
        <v>169.19</v>
      </c>
      <c r="D328" s="97">
        <f>Month!C330+D327</f>
        <v>5.7400000000000011</v>
      </c>
      <c r="E328" s="97">
        <f>Month!D330+E327</f>
        <v>54.529999999999987</v>
      </c>
      <c r="F328" s="97">
        <f>Month!E330+F327</f>
        <v>71.97</v>
      </c>
      <c r="G328" s="97">
        <f>Month!F330+G327</f>
        <v>18.09</v>
      </c>
      <c r="H328" s="97">
        <f>Month!G330+H327</f>
        <v>9.7700000000000031</v>
      </c>
      <c r="I328" s="97">
        <f>Month!H330+I327</f>
        <v>6.98</v>
      </c>
      <c r="J328" s="97">
        <f>Month!I330+J327</f>
        <v>2.11</v>
      </c>
      <c r="K328" s="96"/>
      <c r="L328" s="97">
        <f>AVERAGE(Month!J$319:J330)</f>
        <v>170.29666666666668</v>
      </c>
      <c r="M328" s="97">
        <f>AVERAGE(Month!K$319:K330)</f>
        <v>6.0491666666666655</v>
      </c>
      <c r="N328" s="97">
        <f>AVERAGE(Month!L$319:L330)</f>
        <v>54.525833333333338</v>
      </c>
      <c r="O328" s="97">
        <f>AVERAGE(Month!M$319:M330)</f>
        <v>72.801666666666677</v>
      </c>
      <c r="P328" s="97">
        <f>AVERAGE(Month!N$319:N330)</f>
        <v>18.110833333333336</v>
      </c>
      <c r="Q328" s="97">
        <f>AVERAGE(Month!O$319:O330)</f>
        <v>9.7825000000000006</v>
      </c>
      <c r="R328" s="97">
        <f>AVERAGE(Month!P$319:P330)</f>
        <v>6.9141666666666666</v>
      </c>
      <c r="S328" s="97">
        <f>AVERAGE(Month!Q$319:Q330)</f>
        <v>2.1125000000000003</v>
      </c>
    </row>
    <row r="329" spans="1:19" x14ac:dyDescent="0.25">
      <c r="A329" s="102">
        <v>2022</v>
      </c>
      <c r="B329" s="105" t="s">
        <v>618</v>
      </c>
      <c r="C329" s="93">
        <f t="shared" ref="C329:C339" si="21">SUM(D329:J329)</f>
        <v>0</v>
      </c>
      <c r="D329" s="93">
        <f>Month!C331</f>
        <v>0</v>
      </c>
      <c r="E329" s="93">
        <f>Month!D331</f>
        <v>0</v>
      </c>
      <c r="F329" s="93">
        <f>Month!E331</f>
        <v>0</v>
      </c>
      <c r="G329" s="93">
        <f>Month!F331</f>
        <v>0</v>
      </c>
      <c r="H329" s="93">
        <f>Month!G331</f>
        <v>0</v>
      </c>
      <c r="I329" s="93">
        <f>Month!H331</f>
        <v>0</v>
      </c>
      <c r="J329" s="93">
        <f>Month!I331</f>
        <v>0</v>
      </c>
      <c r="L329" s="93" t="e">
        <f>AVERAGE(Month!J$331:J331)</f>
        <v>#DIV/0!</v>
      </c>
      <c r="M329" s="93" t="e">
        <f>AVERAGE(Month!K$331:K331)</f>
        <v>#DIV/0!</v>
      </c>
      <c r="N329" s="93" t="e">
        <f>AVERAGE(Month!L$331:L331)</f>
        <v>#DIV/0!</v>
      </c>
      <c r="O329" s="93" t="e">
        <f>AVERAGE(Month!M$331:M331)</f>
        <v>#DIV/0!</v>
      </c>
      <c r="P329" s="93" t="e">
        <f>AVERAGE(Month!N$331:N331)</f>
        <v>#DIV/0!</v>
      </c>
      <c r="Q329" s="93" t="e">
        <f>AVERAGE(Month!O$331:O331)</f>
        <v>#DIV/0!</v>
      </c>
      <c r="R329" s="93" t="e">
        <f>AVERAGE(Month!P$331:P331)</f>
        <v>#DIV/0!</v>
      </c>
      <c r="S329" s="93" t="e">
        <f>AVERAGE(Month!Q$331:Q331)</f>
        <v>#DIV/0!</v>
      </c>
    </row>
    <row r="330" spans="1:19" x14ac:dyDescent="0.25">
      <c r="A330" s="102">
        <f>A329</f>
        <v>2022</v>
      </c>
      <c r="B330" s="105" t="s">
        <v>619</v>
      </c>
      <c r="C330" s="93">
        <f t="shared" si="21"/>
        <v>0</v>
      </c>
      <c r="D330" s="93">
        <f>Month!C332+D329</f>
        <v>0</v>
      </c>
      <c r="E330" s="93">
        <f>Month!D332+E329</f>
        <v>0</v>
      </c>
      <c r="F330" s="93">
        <f>Month!E332+F329</f>
        <v>0</v>
      </c>
      <c r="G330" s="93">
        <f>Month!F332+G329</f>
        <v>0</v>
      </c>
      <c r="H330" s="93">
        <f>Month!G332+H329</f>
        <v>0</v>
      </c>
      <c r="I330" s="93">
        <f>Month!H332+I329</f>
        <v>0</v>
      </c>
      <c r="J330" s="93">
        <f>Month!I332+J329</f>
        <v>0</v>
      </c>
      <c r="L330" s="93" t="e">
        <f>AVERAGE(Month!J$331:J332)</f>
        <v>#DIV/0!</v>
      </c>
      <c r="M330" s="93" t="e">
        <f>AVERAGE(Month!K$331:K332)</f>
        <v>#DIV/0!</v>
      </c>
      <c r="N330" s="93" t="e">
        <f>AVERAGE(Month!L$331:L332)</f>
        <v>#DIV/0!</v>
      </c>
      <c r="O330" s="93" t="e">
        <f>AVERAGE(Month!M$331:M332)</f>
        <v>#DIV/0!</v>
      </c>
      <c r="P330" s="93" t="e">
        <f>AVERAGE(Month!N$331:N332)</f>
        <v>#DIV/0!</v>
      </c>
      <c r="Q330" s="93" t="e">
        <f>AVERAGE(Month!O$331:O332)</f>
        <v>#DIV/0!</v>
      </c>
      <c r="R330" s="93" t="e">
        <f>AVERAGE(Month!P$331:P332)</f>
        <v>#DIV/0!</v>
      </c>
      <c r="S330" s="93" t="e">
        <f>AVERAGE(Month!Q$331:Q332)</f>
        <v>#DIV/0!</v>
      </c>
    </row>
    <row r="331" spans="1:19" x14ac:dyDescent="0.25">
      <c r="A331" s="102">
        <f t="shared" ref="A331:A340" si="22">A330</f>
        <v>2022</v>
      </c>
      <c r="B331" s="105" t="s">
        <v>620</v>
      </c>
      <c r="C331" s="93">
        <f t="shared" si="21"/>
        <v>0</v>
      </c>
      <c r="D331" s="93">
        <f>Month!C333+D330</f>
        <v>0</v>
      </c>
      <c r="E331" s="93">
        <f>Month!D333+E330</f>
        <v>0</v>
      </c>
      <c r="F331" s="93">
        <f>Month!E333+F330</f>
        <v>0</v>
      </c>
      <c r="G331" s="93">
        <f>Month!F333+G330</f>
        <v>0</v>
      </c>
      <c r="H331" s="93">
        <f>Month!G333+H330</f>
        <v>0</v>
      </c>
      <c r="I331" s="93">
        <f>Month!H333+I330</f>
        <v>0</v>
      </c>
      <c r="J331" s="93">
        <f>Month!I333+J330</f>
        <v>0</v>
      </c>
      <c r="L331" s="93" t="e">
        <f>AVERAGE(Month!J$331:J333)</f>
        <v>#DIV/0!</v>
      </c>
      <c r="M331" s="93" t="e">
        <f>AVERAGE(Month!K$331:K333)</f>
        <v>#DIV/0!</v>
      </c>
      <c r="N331" s="93" t="e">
        <f>AVERAGE(Month!L$331:L333)</f>
        <v>#DIV/0!</v>
      </c>
      <c r="O331" s="93" t="e">
        <f>AVERAGE(Month!M$331:M333)</f>
        <v>#DIV/0!</v>
      </c>
      <c r="P331" s="93" t="e">
        <f>AVERAGE(Month!N$331:N333)</f>
        <v>#DIV/0!</v>
      </c>
      <c r="Q331" s="93" t="e">
        <f>AVERAGE(Month!O$331:O333)</f>
        <v>#DIV/0!</v>
      </c>
      <c r="R331" s="93" t="e">
        <f>AVERAGE(Month!P$331:P333)</f>
        <v>#DIV/0!</v>
      </c>
      <c r="S331" s="93" t="e">
        <f>AVERAGE(Month!Q$331:Q333)</f>
        <v>#DIV/0!</v>
      </c>
    </row>
    <row r="332" spans="1:19" x14ac:dyDescent="0.25">
      <c r="A332" s="102">
        <f t="shared" si="22"/>
        <v>2022</v>
      </c>
      <c r="B332" s="105" t="s">
        <v>621</v>
      </c>
      <c r="C332" s="93">
        <f t="shared" si="21"/>
        <v>0</v>
      </c>
      <c r="D332" s="93">
        <f>Month!C334+D331</f>
        <v>0</v>
      </c>
      <c r="E332" s="93">
        <f>Month!D334+E331</f>
        <v>0</v>
      </c>
      <c r="F332" s="93">
        <f>Month!E334+F331</f>
        <v>0</v>
      </c>
      <c r="G332" s="93">
        <f>Month!F334+G331</f>
        <v>0</v>
      </c>
      <c r="H332" s="93">
        <f>Month!G334+H331</f>
        <v>0</v>
      </c>
      <c r="I332" s="93">
        <f>Month!H334+I331</f>
        <v>0</v>
      </c>
      <c r="J332" s="93">
        <f>Month!I334+J331</f>
        <v>0</v>
      </c>
      <c r="L332" s="93" t="e">
        <f>AVERAGE(Month!J$331:J334)</f>
        <v>#DIV/0!</v>
      </c>
      <c r="M332" s="93" t="e">
        <f>AVERAGE(Month!K$331:K334)</f>
        <v>#DIV/0!</v>
      </c>
      <c r="N332" s="93" t="e">
        <f>AVERAGE(Month!L$331:L334)</f>
        <v>#DIV/0!</v>
      </c>
      <c r="O332" s="93" t="e">
        <f>AVERAGE(Month!M$331:M334)</f>
        <v>#DIV/0!</v>
      </c>
      <c r="P332" s="93" t="e">
        <f>AVERAGE(Month!N$331:N334)</f>
        <v>#DIV/0!</v>
      </c>
      <c r="Q332" s="93" t="e">
        <f>AVERAGE(Month!O$331:O334)</f>
        <v>#DIV/0!</v>
      </c>
      <c r="R332" s="93" t="e">
        <f>AVERAGE(Month!P$331:P334)</f>
        <v>#DIV/0!</v>
      </c>
      <c r="S332" s="93" t="e">
        <f>AVERAGE(Month!Q$331:Q334)</f>
        <v>#DIV/0!</v>
      </c>
    </row>
    <row r="333" spans="1:19" x14ac:dyDescent="0.25">
      <c r="A333" s="102">
        <f t="shared" si="22"/>
        <v>2022</v>
      </c>
      <c r="B333" s="105" t="s">
        <v>622</v>
      </c>
      <c r="C333" s="93">
        <f t="shared" si="21"/>
        <v>0</v>
      </c>
      <c r="D333" s="93">
        <f>Month!C335+D332</f>
        <v>0</v>
      </c>
      <c r="E333" s="93">
        <f>Month!D335+E332</f>
        <v>0</v>
      </c>
      <c r="F333" s="93">
        <f>Month!E335+F332</f>
        <v>0</v>
      </c>
      <c r="G333" s="93">
        <f>Month!F335+G332</f>
        <v>0</v>
      </c>
      <c r="H333" s="93">
        <f>Month!G335+H332</f>
        <v>0</v>
      </c>
      <c r="I333" s="93">
        <f>Month!H335+I332</f>
        <v>0</v>
      </c>
      <c r="J333" s="93">
        <f>Month!I335+J332</f>
        <v>0</v>
      </c>
      <c r="L333" s="93" t="e">
        <f>AVERAGE(Month!J$331:J335)</f>
        <v>#DIV/0!</v>
      </c>
      <c r="M333" s="93" t="e">
        <f>AVERAGE(Month!K$331:K335)</f>
        <v>#DIV/0!</v>
      </c>
      <c r="N333" s="93" t="e">
        <f>AVERAGE(Month!L$331:L335)</f>
        <v>#DIV/0!</v>
      </c>
      <c r="O333" s="93" t="e">
        <f>AVERAGE(Month!M$331:M335)</f>
        <v>#DIV/0!</v>
      </c>
      <c r="P333" s="93" t="e">
        <f>AVERAGE(Month!N$331:N335)</f>
        <v>#DIV/0!</v>
      </c>
      <c r="Q333" s="93" t="e">
        <f>AVERAGE(Month!O$331:O335)</f>
        <v>#DIV/0!</v>
      </c>
      <c r="R333" s="93" t="e">
        <f>AVERAGE(Month!P$331:P335)</f>
        <v>#DIV/0!</v>
      </c>
      <c r="S333" s="93" t="e">
        <f>AVERAGE(Month!Q$331:Q335)</f>
        <v>#DIV/0!</v>
      </c>
    </row>
    <row r="334" spans="1:19" x14ac:dyDescent="0.25">
      <c r="A334" s="102">
        <f t="shared" si="22"/>
        <v>2022</v>
      </c>
      <c r="B334" s="105" t="s">
        <v>623</v>
      </c>
      <c r="C334" s="93">
        <f t="shared" si="21"/>
        <v>0</v>
      </c>
      <c r="D334" s="93">
        <f>Month!C336+D333</f>
        <v>0</v>
      </c>
      <c r="E334" s="93">
        <f>Month!D336+E333</f>
        <v>0</v>
      </c>
      <c r="F334" s="93">
        <f>Month!E336+F333</f>
        <v>0</v>
      </c>
      <c r="G334" s="93">
        <f>Month!F336+G333</f>
        <v>0</v>
      </c>
      <c r="H334" s="93">
        <f>Month!G336+H333</f>
        <v>0</v>
      </c>
      <c r="I334" s="93">
        <f>Month!H336+I333</f>
        <v>0</v>
      </c>
      <c r="J334" s="93">
        <f>Month!I336+J333</f>
        <v>0</v>
      </c>
      <c r="L334" s="93" t="e">
        <f>AVERAGE(Month!J$331:J336)</f>
        <v>#DIV/0!</v>
      </c>
      <c r="M334" s="93" t="e">
        <f>AVERAGE(Month!K$331:K336)</f>
        <v>#DIV/0!</v>
      </c>
      <c r="N334" s="93" t="e">
        <f>AVERAGE(Month!L$331:L336)</f>
        <v>#DIV/0!</v>
      </c>
      <c r="O334" s="93" t="e">
        <f>AVERAGE(Month!M$331:M336)</f>
        <v>#DIV/0!</v>
      </c>
      <c r="P334" s="93" t="e">
        <f>AVERAGE(Month!N$331:N336)</f>
        <v>#DIV/0!</v>
      </c>
      <c r="Q334" s="93" t="e">
        <f>AVERAGE(Month!O$331:O336)</f>
        <v>#DIV/0!</v>
      </c>
      <c r="R334" s="93" t="e">
        <f>AVERAGE(Month!P$331:P336)</f>
        <v>#DIV/0!</v>
      </c>
      <c r="S334" s="93" t="e">
        <f>AVERAGE(Month!Q$331:Q336)</f>
        <v>#DIV/0!</v>
      </c>
    </row>
    <row r="335" spans="1:19" x14ac:dyDescent="0.25">
      <c r="A335" s="102">
        <f t="shared" si="22"/>
        <v>2022</v>
      </c>
      <c r="B335" s="105" t="s">
        <v>624</v>
      </c>
      <c r="C335" s="93">
        <f t="shared" si="21"/>
        <v>0</v>
      </c>
      <c r="D335" s="93">
        <f>Month!C337+D334</f>
        <v>0</v>
      </c>
      <c r="E335" s="93">
        <f>Month!D337+E334</f>
        <v>0</v>
      </c>
      <c r="F335" s="93">
        <f>Month!E337+F334</f>
        <v>0</v>
      </c>
      <c r="G335" s="93">
        <f>Month!F337+G334</f>
        <v>0</v>
      </c>
      <c r="H335" s="93">
        <f>Month!G337+H334</f>
        <v>0</v>
      </c>
      <c r="I335" s="93">
        <f>Month!H337+I334</f>
        <v>0</v>
      </c>
      <c r="J335" s="93">
        <f>Month!I337+J334</f>
        <v>0</v>
      </c>
      <c r="L335" s="93" t="e">
        <f>AVERAGE(Month!J$331:J337)</f>
        <v>#DIV/0!</v>
      </c>
      <c r="M335" s="93" t="e">
        <f>AVERAGE(Month!K$331:K337)</f>
        <v>#DIV/0!</v>
      </c>
      <c r="N335" s="93" t="e">
        <f>AVERAGE(Month!L$331:L337)</f>
        <v>#DIV/0!</v>
      </c>
      <c r="O335" s="93" t="e">
        <f>AVERAGE(Month!M$331:M337)</f>
        <v>#DIV/0!</v>
      </c>
      <c r="P335" s="93" t="e">
        <f>AVERAGE(Month!N$331:N337)</f>
        <v>#DIV/0!</v>
      </c>
      <c r="Q335" s="93" t="e">
        <f>AVERAGE(Month!O$331:O337)</f>
        <v>#DIV/0!</v>
      </c>
      <c r="R335" s="93" t="e">
        <f>AVERAGE(Month!P$331:P337)</f>
        <v>#DIV/0!</v>
      </c>
      <c r="S335" s="93" t="e">
        <f>AVERAGE(Month!Q$331:Q337)</f>
        <v>#DIV/0!</v>
      </c>
    </row>
    <row r="336" spans="1:19" x14ac:dyDescent="0.25">
      <c r="A336" s="102">
        <f t="shared" si="22"/>
        <v>2022</v>
      </c>
      <c r="B336" s="105" t="s">
        <v>625</v>
      </c>
      <c r="C336" s="93">
        <f t="shared" si="21"/>
        <v>0</v>
      </c>
      <c r="D336" s="93">
        <f>Month!C338+D335</f>
        <v>0</v>
      </c>
      <c r="E336" s="93">
        <f>Month!D338+E335</f>
        <v>0</v>
      </c>
      <c r="F336" s="93">
        <f>Month!E338+F335</f>
        <v>0</v>
      </c>
      <c r="G336" s="93">
        <f>Month!F338+G335</f>
        <v>0</v>
      </c>
      <c r="H336" s="93">
        <f>Month!G338+H335</f>
        <v>0</v>
      </c>
      <c r="I336" s="93">
        <f>Month!H338+I335</f>
        <v>0</v>
      </c>
      <c r="J336" s="93">
        <f>Month!I338+J335</f>
        <v>0</v>
      </c>
      <c r="L336" s="93" t="e">
        <f>AVERAGE(Month!J$331:J338)</f>
        <v>#DIV/0!</v>
      </c>
      <c r="M336" s="93" t="e">
        <f>AVERAGE(Month!K$331:K338)</f>
        <v>#DIV/0!</v>
      </c>
      <c r="N336" s="93" t="e">
        <f>AVERAGE(Month!L$331:L338)</f>
        <v>#DIV/0!</v>
      </c>
      <c r="O336" s="93" t="e">
        <f>AVERAGE(Month!M$331:M338)</f>
        <v>#DIV/0!</v>
      </c>
      <c r="P336" s="93" t="e">
        <f>AVERAGE(Month!N$331:N338)</f>
        <v>#DIV/0!</v>
      </c>
      <c r="Q336" s="93" t="e">
        <f>AVERAGE(Month!O$331:O338)</f>
        <v>#DIV/0!</v>
      </c>
      <c r="R336" s="93" t="e">
        <f>AVERAGE(Month!P$331:P338)</f>
        <v>#DIV/0!</v>
      </c>
      <c r="S336" s="93" t="e">
        <f>AVERAGE(Month!Q$331:Q338)</f>
        <v>#DIV/0!</v>
      </c>
    </row>
    <row r="337" spans="1:19" x14ac:dyDescent="0.25">
      <c r="A337" s="102">
        <f t="shared" si="22"/>
        <v>2022</v>
      </c>
      <c r="B337" s="105" t="s">
        <v>626</v>
      </c>
      <c r="C337" s="93">
        <f t="shared" si="21"/>
        <v>0</v>
      </c>
      <c r="D337" s="93">
        <f>Month!C339+D336</f>
        <v>0</v>
      </c>
      <c r="E337" s="93">
        <f>Month!D339+E336</f>
        <v>0</v>
      </c>
      <c r="F337" s="93">
        <f>Month!E339+F336</f>
        <v>0</v>
      </c>
      <c r="G337" s="93">
        <f>Month!F339+G336</f>
        <v>0</v>
      </c>
      <c r="H337" s="93">
        <f>Month!G339+H336</f>
        <v>0</v>
      </c>
      <c r="I337" s="93">
        <f>Month!H339+I336</f>
        <v>0</v>
      </c>
      <c r="J337" s="93">
        <f>Month!I339+J336</f>
        <v>0</v>
      </c>
      <c r="L337" s="93" t="e">
        <f>AVERAGE(Month!J$331:J339)</f>
        <v>#DIV/0!</v>
      </c>
      <c r="M337" s="93" t="e">
        <f>AVERAGE(Month!K$331:K339)</f>
        <v>#DIV/0!</v>
      </c>
      <c r="N337" s="93" t="e">
        <f>AVERAGE(Month!L$331:L339)</f>
        <v>#DIV/0!</v>
      </c>
      <c r="O337" s="93" t="e">
        <f>AVERAGE(Month!M$331:M339)</f>
        <v>#DIV/0!</v>
      </c>
      <c r="P337" s="93" t="e">
        <f>AVERAGE(Month!N$331:N339)</f>
        <v>#DIV/0!</v>
      </c>
      <c r="Q337" s="93" t="e">
        <f>AVERAGE(Month!O$331:O339)</f>
        <v>#DIV/0!</v>
      </c>
      <c r="R337" s="93" t="e">
        <f>AVERAGE(Month!P$331:P339)</f>
        <v>#DIV/0!</v>
      </c>
      <c r="S337" s="93" t="e">
        <f>AVERAGE(Month!Q$331:Q339)</f>
        <v>#DIV/0!</v>
      </c>
    </row>
    <row r="338" spans="1:19" x14ac:dyDescent="0.25">
      <c r="A338" s="102">
        <f t="shared" si="22"/>
        <v>2022</v>
      </c>
      <c r="B338" s="105" t="s">
        <v>627</v>
      </c>
      <c r="C338" s="93">
        <f t="shared" si="21"/>
        <v>0</v>
      </c>
      <c r="D338" s="93">
        <f>Month!C340+D337</f>
        <v>0</v>
      </c>
      <c r="E338" s="93">
        <f>Month!D340+E337</f>
        <v>0</v>
      </c>
      <c r="F338" s="93">
        <f>Month!E340+F337</f>
        <v>0</v>
      </c>
      <c r="G338" s="93">
        <f>Month!F340+G337</f>
        <v>0</v>
      </c>
      <c r="H338" s="93">
        <f>Month!G340+H337</f>
        <v>0</v>
      </c>
      <c r="I338" s="93">
        <f>Month!H340+I337</f>
        <v>0</v>
      </c>
      <c r="J338" s="93">
        <f>Month!I340+J337</f>
        <v>0</v>
      </c>
      <c r="L338" s="93" t="e">
        <f>AVERAGE(Month!J$331:J340)</f>
        <v>#DIV/0!</v>
      </c>
      <c r="M338" s="93" t="e">
        <f>AVERAGE(Month!K$331:K340)</f>
        <v>#DIV/0!</v>
      </c>
      <c r="N338" s="93" t="e">
        <f>AVERAGE(Month!L$331:L340)</f>
        <v>#DIV/0!</v>
      </c>
      <c r="O338" s="93" t="e">
        <f>AVERAGE(Month!M$331:M340)</f>
        <v>#DIV/0!</v>
      </c>
      <c r="P338" s="93" t="e">
        <f>AVERAGE(Month!N$331:N340)</f>
        <v>#DIV/0!</v>
      </c>
      <c r="Q338" s="93" t="e">
        <f>AVERAGE(Month!O$331:O340)</f>
        <v>#DIV/0!</v>
      </c>
      <c r="R338" s="93" t="e">
        <f>AVERAGE(Month!P$331:P340)</f>
        <v>#DIV/0!</v>
      </c>
      <c r="S338" s="93" t="e">
        <f>AVERAGE(Month!Q$331:Q340)</f>
        <v>#DIV/0!</v>
      </c>
    </row>
    <row r="339" spans="1:19" x14ac:dyDescent="0.25">
      <c r="A339" s="102">
        <f t="shared" si="22"/>
        <v>2022</v>
      </c>
      <c r="B339" s="105" t="s">
        <v>628</v>
      </c>
      <c r="C339" s="93">
        <f t="shared" si="21"/>
        <v>0</v>
      </c>
      <c r="D339" s="93">
        <f>Month!C341+D338</f>
        <v>0</v>
      </c>
      <c r="E339" s="93">
        <f>Month!D341+E338</f>
        <v>0</v>
      </c>
      <c r="F339" s="93">
        <f>Month!E341+F338</f>
        <v>0</v>
      </c>
      <c r="G339" s="93">
        <f>Month!F341+G338</f>
        <v>0</v>
      </c>
      <c r="H339" s="93">
        <f>Month!G341+H338</f>
        <v>0</v>
      </c>
      <c r="I339" s="93">
        <f>Month!H341+I338</f>
        <v>0</v>
      </c>
      <c r="J339" s="93">
        <f>Month!I341+J338</f>
        <v>0</v>
      </c>
      <c r="L339" s="93" t="e">
        <f>AVERAGE(Month!J$331:J341)</f>
        <v>#DIV/0!</v>
      </c>
      <c r="M339" s="93" t="e">
        <f>AVERAGE(Month!K$331:K341)</f>
        <v>#DIV/0!</v>
      </c>
      <c r="N339" s="93" t="e">
        <f>AVERAGE(Month!L$331:L341)</f>
        <v>#DIV/0!</v>
      </c>
      <c r="O339" s="93" t="e">
        <f>AVERAGE(Month!M$331:M341)</f>
        <v>#DIV/0!</v>
      </c>
      <c r="P339" s="93" t="e">
        <f>AVERAGE(Month!N$331:N341)</f>
        <v>#DIV/0!</v>
      </c>
      <c r="Q339" s="93" t="e">
        <f>AVERAGE(Month!O$331:O341)</f>
        <v>#DIV/0!</v>
      </c>
      <c r="R339" s="93" t="e">
        <f>AVERAGE(Month!P$331:P341)</f>
        <v>#DIV/0!</v>
      </c>
      <c r="S339" s="93" t="e">
        <f>AVERAGE(Month!Q$331:Q341)</f>
        <v>#DIV/0!</v>
      </c>
    </row>
    <row r="340" spans="1:19" x14ac:dyDescent="0.25">
      <c r="A340" s="103">
        <f t="shared" si="22"/>
        <v>2022</v>
      </c>
      <c r="B340" s="106" t="s">
        <v>629</v>
      </c>
      <c r="C340" s="97">
        <f>SUM(D340:J340)</f>
        <v>0</v>
      </c>
      <c r="D340" s="97">
        <f>Month!C342+D339</f>
        <v>0</v>
      </c>
      <c r="E340" s="97">
        <f>Month!D342+E339</f>
        <v>0</v>
      </c>
      <c r="F340" s="97">
        <f>Month!E342+F339</f>
        <v>0</v>
      </c>
      <c r="G340" s="97">
        <f>Month!F342+G339</f>
        <v>0</v>
      </c>
      <c r="H340" s="97">
        <f>Month!G342+H339</f>
        <v>0</v>
      </c>
      <c r="I340" s="97">
        <f>Month!H342+I339</f>
        <v>0</v>
      </c>
      <c r="J340" s="97">
        <f>Month!I342+J339</f>
        <v>0</v>
      </c>
      <c r="K340" s="96"/>
      <c r="L340" s="97" t="e">
        <f>AVERAGE(Month!J$331:J342)</f>
        <v>#DIV/0!</v>
      </c>
      <c r="M340" s="97" t="e">
        <f>AVERAGE(Month!K$331:K342)</f>
        <v>#DIV/0!</v>
      </c>
      <c r="N340" s="97" t="e">
        <f>AVERAGE(Month!L$331:L342)</f>
        <v>#DIV/0!</v>
      </c>
      <c r="O340" s="97" t="e">
        <f>AVERAGE(Month!M$331:M342)</f>
        <v>#DIV/0!</v>
      </c>
      <c r="P340" s="97" t="e">
        <f>AVERAGE(Month!N$331:N342)</f>
        <v>#DIV/0!</v>
      </c>
      <c r="Q340" s="97" t="e">
        <f>AVERAGE(Month!O$331:O342)</f>
        <v>#DIV/0!</v>
      </c>
      <c r="R340" s="97" t="e">
        <f>AVERAGE(Month!P$331:P342)</f>
        <v>#DIV/0!</v>
      </c>
      <c r="S340" s="97" t="e">
        <f>AVERAGE(Month!Q$331:Q342)</f>
        <v>#DIV/0!</v>
      </c>
    </row>
  </sheetData>
  <mergeCells count="3">
    <mergeCell ref="H1:J1"/>
    <mergeCell ref="C4:J4"/>
    <mergeCell ref="Q1:S1"/>
  </mergeCells>
  <phoneticPr fontId="35" type="noConversion"/>
  <printOptions gridLines="1" gridLinesSet="0"/>
  <pageMargins left="0.74803149606299213" right="0.74803149606299213" top="0.98425196850393704" bottom="0.98425196850393704" header="0.51181102362204722" footer="0.51181102362204722"/>
  <pageSetup paperSize="9" scale="10" orientation="landscape" horizontalDpi="300" verticalDpi="300" r:id="rId1"/>
  <headerFooter alignWithMargins="0">
    <oddHeader>&amp;A</oddHeader>
    <oddFooter>Page &amp;P</oddFooter>
  </headerFooter>
  <ignoredErrors>
    <ignoredError sqref="M5:S323 M324:S324 M325:S325 M326:S326" formulaRange="1"/>
    <ignoredError sqref="L329:S340"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EE52E-2868-4555-BA2D-150CD534AAFE}">
  <dimension ref="A1:B13"/>
  <sheetViews>
    <sheetView showGridLines="0" zoomScaleNormal="100" zoomScaleSheetLayoutView="100" workbookViewId="0"/>
  </sheetViews>
  <sheetFormatPr defaultColWidth="9.21875" defaultRowHeight="15" customHeight="1" x14ac:dyDescent="0.25"/>
  <cols>
    <col min="1" max="1" width="80.77734375" style="12" customWidth="1"/>
    <col min="2" max="2" width="20.5546875" style="12" bestFit="1" customWidth="1"/>
    <col min="3" max="16384" width="9.21875" style="12"/>
  </cols>
  <sheetData>
    <row r="1" spans="1:2" ht="45" customHeight="1" x14ac:dyDescent="0.25">
      <c r="A1" s="11" t="s">
        <v>17</v>
      </c>
    </row>
    <row r="2" spans="1:2" ht="20.25" customHeight="1" x14ac:dyDescent="0.25">
      <c r="A2" s="2" t="s">
        <v>18</v>
      </c>
    </row>
    <row r="3" spans="1:2" ht="20.25" customHeight="1" x14ac:dyDescent="0.25">
      <c r="A3" s="3" t="s">
        <v>19</v>
      </c>
    </row>
    <row r="4" spans="1:2" ht="30" customHeight="1" x14ac:dyDescent="0.4">
      <c r="A4" s="6" t="s">
        <v>20</v>
      </c>
      <c r="B4" s="13" t="s">
        <v>21</v>
      </c>
    </row>
    <row r="5" spans="1:2" ht="20.25" customHeight="1" x14ac:dyDescent="0.25">
      <c r="A5" s="3" t="s">
        <v>22</v>
      </c>
      <c r="B5" s="9" t="s">
        <v>23</v>
      </c>
    </row>
    <row r="6" spans="1:2" ht="20.25" customHeight="1" x14ac:dyDescent="0.25">
      <c r="A6" s="3" t="s">
        <v>17</v>
      </c>
      <c r="B6" s="9" t="s">
        <v>17</v>
      </c>
    </row>
    <row r="7" spans="1:2" ht="20.25" customHeight="1" x14ac:dyDescent="0.25">
      <c r="A7" s="3" t="s">
        <v>24</v>
      </c>
      <c r="B7" s="9" t="s">
        <v>24</v>
      </c>
    </row>
    <row r="8" spans="1:2" ht="20.25" customHeight="1" x14ac:dyDescent="0.25">
      <c r="A8" s="3" t="s">
        <v>25</v>
      </c>
      <c r="B8" s="9" t="s">
        <v>26</v>
      </c>
    </row>
    <row r="9" spans="1:2" ht="20.25" customHeight="1" x14ac:dyDescent="0.25">
      <c r="A9" s="3" t="s">
        <v>53</v>
      </c>
      <c r="B9" s="9" t="s">
        <v>37</v>
      </c>
    </row>
    <row r="10" spans="1:2" ht="20.25" customHeight="1" x14ac:dyDescent="0.25">
      <c r="A10" s="3" t="s">
        <v>54</v>
      </c>
      <c r="B10" s="9" t="s">
        <v>38</v>
      </c>
    </row>
    <row r="11" spans="1:2" ht="20.25" customHeight="1" x14ac:dyDescent="0.25">
      <c r="A11" s="3" t="s">
        <v>55</v>
      </c>
      <c r="B11" s="9" t="s">
        <v>39</v>
      </c>
    </row>
    <row r="12" spans="1:2" ht="20.25" customHeight="1" x14ac:dyDescent="0.25">
      <c r="A12" s="3" t="s">
        <v>56</v>
      </c>
      <c r="B12" s="9" t="s">
        <v>40</v>
      </c>
    </row>
    <row r="13" spans="1:2" ht="15" customHeight="1" x14ac:dyDescent="0.25">
      <c r="A13" s="3" t="s">
        <v>57</v>
      </c>
      <c r="B13" s="9" t="s">
        <v>41</v>
      </c>
    </row>
  </sheetData>
  <phoneticPr fontId="35" type="noConversion"/>
  <hyperlinks>
    <hyperlink ref="B5" location="'Cover Sheet'!A1" display="Cover Sheet" xr:uid="{7AE8EAE3-5913-4107-8231-F9D8C7F5834C}"/>
    <hyperlink ref="B6" location="Contents!A1" display="Contents " xr:uid="{903B0FDE-805B-4F55-9B03-429DF257D22E}"/>
    <hyperlink ref="B8" location="Commentary!A1" display="Commentary" xr:uid="{BA52D081-C533-43BB-B2B5-CE3B8C4DFB8D}"/>
    <hyperlink ref="B9" location="'Main table - monthly'!A1" display="Main table - monthly" xr:uid="{35B2E837-1E5E-4D1A-96F0-480599D41843}"/>
    <hyperlink ref="B11" location="Annual!A1" display="Annual" xr:uid="{DBB16A12-DB9A-40BE-A18F-FF8E06F4E7DD}"/>
    <hyperlink ref="B12" location="Quarter!A1" display="Quarter" xr:uid="{A80239BF-18C8-4D6D-8E30-B8CF0F8DDB2A}"/>
    <hyperlink ref="B7" location="Notes!A1" display="Notes" xr:uid="{EDA6E2A8-C3BB-4000-BD7C-4F87670CDB6E}"/>
    <hyperlink ref="B10" location="'Main table - quarterly'!A1" display="Main table - quarterly" xr:uid="{B15563B9-4FC5-4834-A1ED-C7313692CEDD}"/>
    <hyperlink ref="B13" location="Month!A1" display="Month" xr:uid="{0BABEB7E-FC77-4421-B66E-89370A474E69}"/>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B9CE-42BC-4183-B933-4416E1BDBF5F}">
  <dimension ref="A1:B16"/>
  <sheetViews>
    <sheetView showGridLines="0" zoomScaleNormal="100" workbookViewId="0"/>
  </sheetViews>
  <sheetFormatPr defaultColWidth="9.21875" defaultRowHeight="15.6" x14ac:dyDescent="0.25"/>
  <cols>
    <col min="1" max="1" width="10" style="2" customWidth="1"/>
    <col min="2" max="2" width="150.77734375" style="2" customWidth="1"/>
    <col min="3" max="16384" width="9.21875" style="2"/>
  </cols>
  <sheetData>
    <row r="1" spans="1:2" ht="45" customHeight="1" x14ac:dyDescent="0.25">
      <c r="A1" s="11" t="s">
        <v>24</v>
      </c>
    </row>
    <row r="2" spans="1:2" s="3" customFormat="1" ht="20.25" customHeight="1" x14ac:dyDescent="0.25">
      <c r="A2" s="3" t="s">
        <v>27</v>
      </c>
    </row>
    <row r="3" spans="1:2" s="3" customFormat="1" ht="20.25" customHeight="1" x14ac:dyDescent="0.25">
      <c r="A3" s="3" t="s">
        <v>42</v>
      </c>
    </row>
    <row r="4" spans="1:2" s="3" customFormat="1" ht="30" customHeight="1" x14ac:dyDescent="0.4">
      <c r="A4" s="6" t="s">
        <v>28</v>
      </c>
      <c r="B4" s="6" t="s">
        <v>29</v>
      </c>
    </row>
    <row r="5" spans="1:2" s="3" customFormat="1" x14ac:dyDescent="0.25">
      <c r="A5" s="2" t="s">
        <v>30</v>
      </c>
      <c r="B5" s="19" t="s">
        <v>66</v>
      </c>
    </row>
    <row r="6" spans="1:2" ht="20.25" customHeight="1" x14ac:dyDescent="0.25">
      <c r="A6" s="17" t="s">
        <v>31</v>
      </c>
      <c r="B6" s="14" t="s">
        <v>61</v>
      </c>
    </row>
    <row r="7" spans="1:2" ht="20.25" customHeight="1" x14ac:dyDescent="0.25">
      <c r="A7" s="17" t="s">
        <v>32</v>
      </c>
      <c r="B7" s="14" t="s">
        <v>62</v>
      </c>
    </row>
    <row r="8" spans="1:2" x14ac:dyDescent="0.25">
      <c r="A8" s="17" t="s">
        <v>33</v>
      </c>
      <c r="B8" s="14" t="s">
        <v>63</v>
      </c>
    </row>
    <row r="9" spans="1:2" ht="31.2" x14ac:dyDescent="0.25">
      <c r="A9" s="17" t="s">
        <v>43</v>
      </c>
      <c r="B9" s="14" t="s">
        <v>64</v>
      </c>
    </row>
    <row r="10" spans="1:2" ht="28.5" customHeight="1" x14ac:dyDescent="0.25">
      <c r="A10" s="17" t="s">
        <v>45</v>
      </c>
      <c r="B10" s="18" t="s">
        <v>44</v>
      </c>
    </row>
    <row r="11" spans="1:2" ht="20.25" customHeight="1" x14ac:dyDescent="0.25">
      <c r="A11" s="17" t="s">
        <v>47</v>
      </c>
      <c r="B11" s="14" t="s">
        <v>46</v>
      </c>
    </row>
    <row r="12" spans="1:2" ht="20.25" customHeight="1" x14ac:dyDescent="0.25">
      <c r="A12" s="17" t="s">
        <v>48</v>
      </c>
      <c r="B12" s="14" t="s">
        <v>65</v>
      </c>
    </row>
    <row r="13" spans="1:2" ht="31.2" x14ac:dyDescent="0.25">
      <c r="A13" s="17" t="s">
        <v>58</v>
      </c>
      <c r="B13" s="19" t="s">
        <v>67</v>
      </c>
    </row>
    <row r="14" spans="1:2" x14ac:dyDescent="0.25">
      <c r="A14" s="17" t="s">
        <v>59</v>
      </c>
      <c r="B14" s="18" t="s">
        <v>68</v>
      </c>
    </row>
    <row r="15" spans="1:2" x14ac:dyDescent="0.25">
      <c r="A15" s="17" t="s">
        <v>60</v>
      </c>
      <c r="B15" s="19" t="s">
        <v>631</v>
      </c>
    </row>
    <row r="16" spans="1:2" ht="20.25" customHeight="1" x14ac:dyDescent="0.25">
      <c r="A16" s="17" t="s">
        <v>615</v>
      </c>
      <c r="B16" s="19" t="s">
        <v>49</v>
      </c>
    </row>
  </sheetData>
  <phoneticPr fontId="12" type="noConversion"/>
  <hyperlinks>
    <hyperlink ref="B10" r:id="rId1" xr:uid="{B981FC47-6891-4B65-95F7-62BA40EF6759}"/>
    <hyperlink ref="B14" r:id="rId2" display="For details of temperature correction see the June and September 2011 editions of Energy Trends (opens in a new window)" xr:uid="{39E9DDA5-4151-4EEB-906A-83C3532A7F67}"/>
  </hyperlinks>
  <pageMargins left="0.7" right="0.7" top="0.75" bottom="0.75" header="0.3" footer="0.3"/>
  <pageSetup paperSize="9" orientation="portrait" verticalDpi="0"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AEA6-6176-4B24-9789-348E52A9DBC7}">
  <dimension ref="A1:A19"/>
  <sheetViews>
    <sheetView showGridLines="0" zoomScaleNormal="100" workbookViewId="0"/>
  </sheetViews>
  <sheetFormatPr defaultColWidth="9.21875" defaultRowHeight="15.6" x14ac:dyDescent="0.25"/>
  <cols>
    <col min="1" max="1" width="150.5546875" style="15" customWidth="1"/>
    <col min="2" max="16384" width="9.21875" style="15"/>
  </cols>
  <sheetData>
    <row r="1" spans="1:1" ht="45" customHeight="1" x14ac:dyDescent="0.25">
      <c r="A1" s="194" t="s">
        <v>25</v>
      </c>
    </row>
    <row r="2" spans="1:1" ht="30" customHeight="1" x14ac:dyDescent="0.4">
      <c r="A2" s="195" t="s">
        <v>641</v>
      </c>
    </row>
    <row r="3" spans="1:1" s="192" customFormat="1" ht="30" customHeight="1" x14ac:dyDescent="0.3">
      <c r="A3" s="16" t="s">
        <v>649</v>
      </c>
    </row>
    <row r="4" spans="1:1" s="193" customFormat="1" ht="62.4" x14ac:dyDescent="0.25">
      <c r="A4" s="14" t="s">
        <v>648</v>
      </c>
    </row>
    <row r="5" spans="1:1" s="193" customFormat="1" ht="31.2" x14ac:dyDescent="0.25">
      <c r="A5" s="14" t="s">
        <v>652</v>
      </c>
    </row>
    <row r="6" spans="1:1" ht="30" customHeight="1" x14ac:dyDescent="0.3">
      <c r="A6" s="16" t="s">
        <v>642</v>
      </c>
    </row>
    <row r="7" spans="1:1" ht="31.2" x14ac:dyDescent="0.25">
      <c r="A7" s="14" t="s">
        <v>653</v>
      </c>
    </row>
    <row r="8" spans="1:1" ht="60.75" customHeight="1" x14ac:dyDescent="0.25">
      <c r="A8" s="14" t="s">
        <v>654</v>
      </c>
    </row>
    <row r="9" spans="1:1" x14ac:dyDescent="0.25">
      <c r="A9" s="14" t="s">
        <v>643</v>
      </c>
    </row>
    <row r="10" spans="1:1" ht="31.2" x14ac:dyDescent="0.25">
      <c r="A10" s="14" t="s">
        <v>655</v>
      </c>
    </row>
    <row r="11" spans="1:1" ht="30" customHeight="1" x14ac:dyDescent="0.4">
      <c r="A11" s="195" t="s">
        <v>50</v>
      </c>
    </row>
    <row r="12" spans="1:1" s="192" customFormat="1" ht="30" customHeight="1" x14ac:dyDescent="0.3">
      <c r="A12" s="16" t="s">
        <v>651</v>
      </c>
    </row>
    <row r="13" spans="1:1" s="193" customFormat="1" ht="91.8" customHeight="1" x14ac:dyDescent="0.25">
      <c r="A13" s="14" t="s">
        <v>650</v>
      </c>
    </row>
    <row r="14" spans="1:1" s="193" customFormat="1" ht="31.2" x14ac:dyDescent="0.25">
      <c r="A14" s="14" t="s">
        <v>656</v>
      </c>
    </row>
    <row r="15" spans="1:1" s="192" customFormat="1" ht="30" customHeight="1" x14ac:dyDescent="0.3">
      <c r="A15" s="16" t="s">
        <v>69</v>
      </c>
    </row>
    <row r="16" spans="1:1" ht="31.2" x14ac:dyDescent="0.25">
      <c r="A16" s="14" t="s">
        <v>644</v>
      </c>
    </row>
    <row r="17" spans="1:1" ht="30" customHeight="1" x14ac:dyDescent="0.25">
      <c r="A17" s="14" t="s">
        <v>645</v>
      </c>
    </row>
    <row r="18" spans="1:1" x14ac:dyDescent="0.25">
      <c r="A18" s="14" t="s">
        <v>646</v>
      </c>
    </row>
    <row r="19" spans="1:1" ht="31.2" x14ac:dyDescent="0.25">
      <c r="A19" s="14" t="s">
        <v>647</v>
      </c>
    </row>
  </sheetData>
  <phoneticPr fontId="35"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608D6-4BFA-4C51-AC09-1C72C3644CB2}">
  <sheetPr codeName="Sheet3">
    <pageSetUpPr fitToPage="1"/>
  </sheetPr>
  <dimension ref="A1:AB47"/>
  <sheetViews>
    <sheetView showGridLines="0" zoomScaleNormal="100" zoomScaleSheetLayoutView="100" workbookViewId="0">
      <selection activeCell="B4" sqref="B4"/>
    </sheetView>
  </sheetViews>
  <sheetFormatPr defaultColWidth="8.5546875" defaultRowHeight="13.2" x14ac:dyDescent="0.25"/>
  <cols>
    <col min="1" max="1" width="38.21875" style="20" customWidth="1"/>
    <col min="2" max="2" width="18.44140625" style="20" customWidth="1"/>
    <col min="3" max="3" width="12.44140625" style="20" customWidth="1"/>
    <col min="4" max="4" width="12.77734375" style="20" customWidth="1"/>
    <col min="5" max="5" width="14.21875" style="20" customWidth="1"/>
    <col min="6" max="6" width="19.5546875" style="20" customWidth="1"/>
    <col min="7" max="7" width="17.5546875" style="20" customWidth="1"/>
    <col min="8" max="8" width="18.77734375" style="20" customWidth="1"/>
    <col min="9" max="9" width="17.77734375" style="20" customWidth="1"/>
    <col min="10" max="10" width="23.44140625" style="20" customWidth="1"/>
    <col min="11" max="11" width="8.5546875" style="20" customWidth="1"/>
    <col min="12" max="12" width="11.5546875" style="12" customWidth="1"/>
    <col min="13" max="13" width="12.21875" style="20" customWidth="1"/>
    <col min="14" max="14" width="18.5546875" style="20" customWidth="1"/>
    <col min="15" max="15" width="18.44140625" style="20" customWidth="1"/>
    <col min="16" max="16" width="17.77734375" style="20" customWidth="1"/>
    <col min="17" max="17" width="18.21875" style="20" customWidth="1"/>
    <col min="18" max="18" width="10.21875" style="20" customWidth="1"/>
    <col min="19" max="19" width="8.44140625" style="20" customWidth="1"/>
    <col min="20" max="20" width="8.5546875" style="20"/>
    <col min="21" max="21" width="8.77734375" style="20" bestFit="1" customWidth="1"/>
    <col min="22" max="255" width="8.5546875" style="20"/>
    <col min="256" max="256" width="30.77734375" style="20" customWidth="1"/>
    <col min="257" max="257" width="8.21875" style="20" bestFit="1" customWidth="1"/>
    <col min="258" max="258" width="2.77734375" style="20" customWidth="1"/>
    <col min="259" max="259" width="14.21875" style="20" customWidth="1"/>
    <col min="260" max="260" width="8.77734375" style="20" customWidth="1"/>
    <col min="261" max="261" width="11.77734375" style="20" customWidth="1"/>
    <col min="262" max="262" width="7.21875" style="20" bestFit="1" customWidth="1"/>
    <col min="263" max="263" width="13.21875" style="20" customWidth="1"/>
    <col min="264" max="264" width="8.77734375" style="20" customWidth="1"/>
    <col min="265" max="265" width="13" style="20" customWidth="1"/>
    <col min="266" max="266" width="8.5546875" style="20"/>
    <col min="267" max="267" width="5.21875" style="20" bestFit="1" customWidth="1"/>
    <col min="268" max="268" width="9.77734375" style="20" customWidth="1"/>
    <col min="269" max="269" width="7.21875" style="20" customWidth="1"/>
    <col min="270" max="270" width="11.44140625" style="20" customWidth="1"/>
    <col min="271" max="271" width="8.5546875" style="20" customWidth="1"/>
    <col min="272" max="272" width="10.5546875" style="20" customWidth="1"/>
    <col min="273" max="273" width="8.77734375" style="20" customWidth="1"/>
    <col min="274" max="274" width="10.21875" style="20" customWidth="1"/>
    <col min="275" max="275" width="8.44140625" style="20" customWidth="1"/>
    <col min="276" max="276" width="8.5546875" style="20"/>
    <col min="277" max="277" width="8.77734375" style="20" bestFit="1" customWidth="1"/>
    <col min="278" max="511" width="8.5546875" style="20"/>
    <col min="512" max="512" width="30.77734375" style="20" customWidth="1"/>
    <col min="513" max="513" width="8.21875" style="20" bestFit="1" customWidth="1"/>
    <col min="514" max="514" width="2.77734375" style="20" customWidth="1"/>
    <col min="515" max="515" width="14.21875" style="20" customWidth="1"/>
    <col min="516" max="516" width="8.77734375" style="20" customWidth="1"/>
    <col min="517" max="517" width="11.77734375" style="20" customWidth="1"/>
    <col min="518" max="518" width="7.21875" style="20" bestFit="1" customWidth="1"/>
    <col min="519" max="519" width="13.21875" style="20" customWidth="1"/>
    <col min="520" max="520" width="8.77734375" style="20" customWidth="1"/>
    <col min="521" max="521" width="13" style="20" customWidth="1"/>
    <col min="522" max="522" width="8.5546875" style="20"/>
    <col min="523" max="523" width="5.21875" style="20" bestFit="1" customWidth="1"/>
    <col min="524" max="524" width="9.77734375" style="20" customWidth="1"/>
    <col min="525" max="525" width="7.21875" style="20" customWidth="1"/>
    <col min="526" max="526" width="11.44140625" style="20" customWidth="1"/>
    <col min="527" max="527" width="8.5546875" style="20" customWidth="1"/>
    <col min="528" max="528" width="10.5546875" style="20" customWidth="1"/>
    <col min="529" max="529" width="8.77734375" style="20" customWidth="1"/>
    <col min="530" max="530" width="10.21875" style="20" customWidth="1"/>
    <col min="531" max="531" width="8.44140625" style="20" customWidth="1"/>
    <col min="532" max="532" width="8.5546875" style="20"/>
    <col min="533" max="533" width="8.77734375" style="20" bestFit="1" customWidth="1"/>
    <col min="534" max="767" width="8.5546875" style="20"/>
    <col min="768" max="768" width="30.77734375" style="20" customWidth="1"/>
    <col min="769" max="769" width="8.21875" style="20" bestFit="1" customWidth="1"/>
    <col min="770" max="770" width="2.77734375" style="20" customWidth="1"/>
    <col min="771" max="771" width="14.21875" style="20" customWidth="1"/>
    <col min="772" max="772" width="8.77734375" style="20" customWidth="1"/>
    <col min="773" max="773" width="11.77734375" style="20" customWidth="1"/>
    <col min="774" max="774" width="7.21875" style="20" bestFit="1" customWidth="1"/>
    <col min="775" max="775" width="13.21875" style="20" customWidth="1"/>
    <col min="776" max="776" width="8.77734375" style="20" customWidth="1"/>
    <col min="777" max="777" width="13" style="20" customWidth="1"/>
    <col min="778" max="778" width="8.5546875" style="20"/>
    <col min="779" max="779" width="5.21875" style="20" bestFit="1" customWidth="1"/>
    <col min="780" max="780" width="9.77734375" style="20" customWidth="1"/>
    <col min="781" max="781" width="7.21875" style="20" customWidth="1"/>
    <col min="782" max="782" width="11.44140625" style="20" customWidth="1"/>
    <col min="783" max="783" width="8.5546875" style="20" customWidth="1"/>
    <col min="784" max="784" width="10.5546875" style="20" customWidth="1"/>
    <col min="785" max="785" width="8.77734375" style="20" customWidth="1"/>
    <col min="786" max="786" width="10.21875" style="20" customWidth="1"/>
    <col min="787" max="787" width="8.44140625" style="20" customWidth="1"/>
    <col min="788" max="788" width="8.5546875" style="20"/>
    <col min="789" max="789" width="8.77734375" style="20" bestFit="1" customWidth="1"/>
    <col min="790" max="1023" width="8.5546875" style="20"/>
    <col min="1024" max="1024" width="30.77734375" style="20" customWidth="1"/>
    <col min="1025" max="1025" width="8.21875" style="20" bestFit="1" customWidth="1"/>
    <col min="1026" max="1026" width="2.77734375" style="20" customWidth="1"/>
    <col min="1027" max="1027" width="14.21875" style="20" customWidth="1"/>
    <col min="1028" max="1028" width="8.77734375" style="20" customWidth="1"/>
    <col min="1029" max="1029" width="11.77734375" style="20" customWidth="1"/>
    <col min="1030" max="1030" width="7.21875" style="20" bestFit="1" customWidth="1"/>
    <col min="1031" max="1031" width="13.21875" style="20" customWidth="1"/>
    <col min="1032" max="1032" width="8.77734375" style="20" customWidth="1"/>
    <col min="1033" max="1033" width="13" style="20" customWidth="1"/>
    <col min="1034" max="1034" width="8.5546875" style="20"/>
    <col min="1035" max="1035" width="5.21875" style="20" bestFit="1" customWidth="1"/>
    <col min="1036" max="1036" width="9.77734375" style="20" customWidth="1"/>
    <col min="1037" max="1037" width="7.21875" style="20" customWidth="1"/>
    <col min="1038" max="1038" width="11.44140625" style="20" customWidth="1"/>
    <col min="1039" max="1039" width="8.5546875" style="20" customWidth="1"/>
    <col min="1040" max="1040" width="10.5546875" style="20" customWidth="1"/>
    <col min="1041" max="1041" width="8.77734375" style="20" customWidth="1"/>
    <col min="1042" max="1042" width="10.21875" style="20" customWidth="1"/>
    <col min="1043" max="1043" width="8.44140625" style="20" customWidth="1"/>
    <col min="1044" max="1044" width="8.5546875" style="20"/>
    <col min="1045" max="1045" width="8.77734375" style="20" bestFit="1" customWidth="1"/>
    <col min="1046" max="1279" width="8.5546875" style="20"/>
    <col min="1280" max="1280" width="30.77734375" style="20" customWidth="1"/>
    <col min="1281" max="1281" width="8.21875" style="20" bestFit="1" customWidth="1"/>
    <col min="1282" max="1282" width="2.77734375" style="20" customWidth="1"/>
    <col min="1283" max="1283" width="14.21875" style="20" customWidth="1"/>
    <col min="1284" max="1284" width="8.77734375" style="20" customWidth="1"/>
    <col min="1285" max="1285" width="11.77734375" style="20" customWidth="1"/>
    <col min="1286" max="1286" width="7.21875" style="20" bestFit="1" customWidth="1"/>
    <col min="1287" max="1287" width="13.21875" style="20" customWidth="1"/>
    <col min="1288" max="1288" width="8.77734375" style="20" customWidth="1"/>
    <col min="1289" max="1289" width="13" style="20" customWidth="1"/>
    <col min="1290" max="1290" width="8.5546875" style="20"/>
    <col min="1291" max="1291" width="5.21875" style="20" bestFit="1" customWidth="1"/>
    <col min="1292" max="1292" width="9.77734375" style="20" customWidth="1"/>
    <col min="1293" max="1293" width="7.21875" style="20" customWidth="1"/>
    <col min="1294" max="1294" width="11.44140625" style="20" customWidth="1"/>
    <col min="1295" max="1295" width="8.5546875" style="20" customWidth="1"/>
    <col min="1296" max="1296" width="10.5546875" style="20" customWidth="1"/>
    <col min="1297" max="1297" width="8.77734375" style="20" customWidth="1"/>
    <col min="1298" max="1298" width="10.21875" style="20" customWidth="1"/>
    <col min="1299" max="1299" width="8.44140625" style="20" customWidth="1"/>
    <col min="1300" max="1300" width="8.5546875" style="20"/>
    <col min="1301" max="1301" width="8.77734375" style="20" bestFit="1" customWidth="1"/>
    <col min="1302" max="1535" width="8.5546875" style="20"/>
    <col min="1536" max="1536" width="30.77734375" style="20" customWidth="1"/>
    <col min="1537" max="1537" width="8.21875" style="20" bestFit="1" customWidth="1"/>
    <col min="1538" max="1538" width="2.77734375" style="20" customWidth="1"/>
    <col min="1539" max="1539" width="14.21875" style="20" customWidth="1"/>
    <col min="1540" max="1540" width="8.77734375" style="20" customWidth="1"/>
    <col min="1541" max="1541" width="11.77734375" style="20" customWidth="1"/>
    <col min="1542" max="1542" width="7.21875" style="20" bestFit="1" customWidth="1"/>
    <col min="1543" max="1543" width="13.21875" style="20" customWidth="1"/>
    <col min="1544" max="1544" width="8.77734375" style="20" customWidth="1"/>
    <col min="1545" max="1545" width="13" style="20" customWidth="1"/>
    <col min="1546" max="1546" width="8.5546875" style="20"/>
    <col min="1547" max="1547" width="5.21875" style="20" bestFit="1" customWidth="1"/>
    <col min="1548" max="1548" width="9.77734375" style="20" customWidth="1"/>
    <col min="1549" max="1549" width="7.21875" style="20" customWidth="1"/>
    <col min="1550" max="1550" width="11.44140625" style="20" customWidth="1"/>
    <col min="1551" max="1551" width="8.5546875" style="20" customWidth="1"/>
    <col min="1552" max="1552" width="10.5546875" style="20" customWidth="1"/>
    <col min="1553" max="1553" width="8.77734375" style="20" customWidth="1"/>
    <col min="1554" max="1554" width="10.21875" style="20" customWidth="1"/>
    <col min="1555" max="1555" width="8.44140625" style="20" customWidth="1"/>
    <col min="1556" max="1556" width="8.5546875" style="20"/>
    <col min="1557" max="1557" width="8.77734375" style="20" bestFit="1" customWidth="1"/>
    <col min="1558" max="1791" width="8.5546875" style="20"/>
    <col min="1792" max="1792" width="30.77734375" style="20" customWidth="1"/>
    <col min="1793" max="1793" width="8.21875" style="20" bestFit="1" customWidth="1"/>
    <col min="1794" max="1794" width="2.77734375" style="20" customWidth="1"/>
    <col min="1795" max="1795" width="14.21875" style="20" customWidth="1"/>
    <col min="1796" max="1796" width="8.77734375" style="20" customWidth="1"/>
    <col min="1797" max="1797" width="11.77734375" style="20" customWidth="1"/>
    <col min="1798" max="1798" width="7.21875" style="20" bestFit="1" customWidth="1"/>
    <col min="1799" max="1799" width="13.21875" style="20" customWidth="1"/>
    <col min="1800" max="1800" width="8.77734375" style="20" customWidth="1"/>
    <col min="1801" max="1801" width="13" style="20" customWidth="1"/>
    <col min="1802" max="1802" width="8.5546875" style="20"/>
    <col min="1803" max="1803" width="5.21875" style="20" bestFit="1" customWidth="1"/>
    <col min="1804" max="1804" width="9.77734375" style="20" customWidth="1"/>
    <col min="1805" max="1805" width="7.21875" style="20" customWidth="1"/>
    <col min="1806" max="1806" width="11.44140625" style="20" customWidth="1"/>
    <col min="1807" max="1807" width="8.5546875" style="20" customWidth="1"/>
    <col min="1808" max="1808" width="10.5546875" style="20" customWidth="1"/>
    <col min="1809" max="1809" width="8.77734375" style="20" customWidth="1"/>
    <col min="1810" max="1810" width="10.21875" style="20" customWidth="1"/>
    <col min="1811" max="1811" width="8.44140625" style="20" customWidth="1"/>
    <col min="1812" max="1812" width="8.5546875" style="20"/>
    <col min="1813" max="1813" width="8.77734375" style="20" bestFit="1" customWidth="1"/>
    <col min="1814" max="2047" width="8.5546875" style="20"/>
    <col min="2048" max="2048" width="30.77734375" style="20" customWidth="1"/>
    <col min="2049" max="2049" width="8.21875" style="20" bestFit="1" customWidth="1"/>
    <col min="2050" max="2050" width="2.77734375" style="20" customWidth="1"/>
    <col min="2051" max="2051" width="14.21875" style="20" customWidth="1"/>
    <col min="2052" max="2052" width="8.77734375" style="20" customWidth="1"/>
    <col min="2053" max="2053" width="11.77734375" style="20" customWidth="1"/>
    <col min="2054" max="2054" width="7.21875" style="20" bestFit="1" customWidth="1"/>
    <col min="2055" max="2055" width="13.21875" style="20" customWidth="1"/>
    <col min="2056" max="2056" width="8.77734375" style="20" customWidth="1"/>
    <col min="2057" max="2057" width="13" style="20" customWidth="1"/>
    <col min="2058" max="2058" width="8.5546875" style="20"/>
    <col min="2059" max="2059" width="5.21875" style="20" bestFit="1" customWidth="1"/>
    <col min="2060" max="2060" width="9.77734375" style="20" customWidth="1"/>
    <col min="2061" max="2061" width="7.21875" style="20" customWidth="1"/>
    <col min="2062" max="2062" width="11.44140625" style="20" customWidth="1"/>
    <col min="2063" max="2063" width="8.5546875" style="20" customWidth="1"/>
    <col min="2064" max="2064" width="10.5546875" style="20" customWidth="1"/>
    <col min="2065" max="2065" width="8.77734375" style="20" customWidth="1"/>
    <col min="2066" max="2066" width="10.21875" style="20" customWidth="1"/>
    <col min="2067" max="2067" width="8.44140625" style="20" customWidth="1"/>
    <col min="2068" max="2068" width="8.5546875" style="20"/>
    <col min="2069" max="2069" width="8.77734375" style="20" bestFit="1" customWidth="1"/>
    <col min="2070" max="2303" width="8.5546875" style="20"/>
    <col min="2304" max="2304" width="30.77734375" style="20" customWidth="1"/>
    <col min="2305" max="2305" width="8.21875" style="20" bestFit="1" customWidth="1"/>
    <col min="2306" max="2306" width="2.77734375" style="20" customWidth="1"/>
    <col min="2307" max="2307" width="14.21875" style="20" customWidth="1"/>
    <col min="2308" max="2308" width="8.77734375" style="20" customWidth="1"/>
    <col min="2309" max="2309" width="11.77734375" style="20" customWidth="1"/>
    <col min="2310" max="2310" width="7.21875" style="20" bestFit="1" customWidth="1"/>
    <col min="2311" max="2311" width="13.21875" style="20" customWidth="1"/>
    <col min="2312" max="2312" width="8.77734375" style="20" customWidth="1"/>
    <col min="2313" max="2313" width="13" style="20" customWidth="1"/>
    <col min="2314" max="2314" width="8.5546875" style="20"/>
    <col min="2315" max="2315" width="5.21875" style="20" bestFit="1" customWidth="1"/>
    <col min="2316" max="2316" width="9.77734375" style="20" customWidth="1"/>
    <col min="2317" max="2317" width="7.21875" style="20" customWidth="1"/>
    <col min="2318" max="2318" width="11.44140625" style="20" customWidth="1"/>
    <col min="2319" max="2319" width="8.5546875" style="20" customWidth="1"/>
    <col min="2320" max="2320" width="10.5546875" style="20" customWidth="1"/>
    <col min="2321" max="2321" width="8.77734375" style="20" customWidth="1"/>
    <col min="2322" max="2322" width="10.21875" style="20" customWidth="1"/>
    <col min="2323" max="2323" width="8.44140625" style="20" customWidth="1"/>
    <col min="2324" max="2324" width="8.5546875" style="20"/>
    <col min="2325" max="2325" width="8.77734375" style="20" bestFit="1" customWidth="1"/>
    <col min="2326" max="2559" width="8.5546875" style="20"/>
    <col min="2560" max="2560" width="30.77734375" style="20" customWidth="1"/>
    <col min="2561" max="2561" width="8.21875" style="20" bestFit="1" customWidth="1"/>
    <col min="2562" max="2562" width="2.77734375" style="20" customWidth="1"/>
    <col min="2563" max="2563" width="14.21875" style="20" customWidth="1"/>
    <col min="2564" max="2564" width="8.77734375" style="20" customWidth="1"/>
    <col min="2565" max="2565" width="11.77734375" style="20" customWidth="1"/>
    <col min="2566" max="2566" width="7.21875" style="20" bestFit="1" customWidth="1"/>
    <col min="2567" max="2567" width="13.21875" style="20" customWidth="1"/>
    <col min="2568" max="2568" width="8.77734375" style="20" customWidth="1"/>
    <col min="2569" max="2569" width="13" style="20" customWidth="1"/>
    <col min="2570" max="2570" width="8.5546875" style="20"/>
    <col min="2571" max="2571" width="5.21875" style="20" bestFit="1" customWidth="1"/>
    <col min="2572" max="2572" width="9.77734375" style="20" customWidth="1"/>
    <col min="2573" max="2573" width="7.21875" style="20" customWidth="1"/>
    <col min="2574" max="2574" width="11.44140625" style="20" customWidth="1"/>
    <col min="2575" max="2575" width="8.5546875" style="20" customWidth="1"/>
    <col min="2576" max="2576" width="10.5546875" style="20" customWidth="1"/>
    <col min="2577" max="2577" width="8.77734375" style="20" customWidth="1"/>
    <col min="2578" max="2578" width="10.21875" style="20" customWidth="1"/>
    <col min="2579" max="2579" width="8.44140625" style="20" customWidth="1"/>
    <col min="2580" max="2580" width="8.5546875" style="20"/>
    <col min="2581" max="2581" width="8.77734375" style="20" bestFit="1" customWidth="1"/>
    <col min="2582" max="2815" width="8.5546875" style="20"/>
    <col min="2816" max="2816" width="30.77734375" style="20" customWidth="1"/>
    <col min="2817" max="2817" width="8.21875" style="20" bestFit="1" customWidth="1"/>
    <col min="2818" max="2818" width="2.77734375" style="20" customWidth="1"/>
    <col min="2819" max="2819" width="14.21875" style="20" customWidth="1"/>
    <col min="2820" max="2820" width="8.77734375" style="20" customWidth="1"/>
    <col min="2821" max="2821" width="11.77734375" style="20" customWidth="1"/>
    <col min="2822" max="2822" width="7.21875" style="20" bestFit="1" customWidth="1"/>
    <col min="2823" max="2823" width="13.21875" style="20" customWidth="1"/>
    <col min="2824" max="2824" width="8.77734375" style="20" customWidth="1"/>
    <col min="2825" max="2825" width="13" style="20" customWidth="1"/>
    <col min="2826" max="2826" width="8.5546875" style="20"/>
    <col min="2827" max="2827" width="5.21875" style="20" bestFit="1" customWidth="1"/>
    <col min="2828" max="2828" width="9.77734375" style="20" customWidth="1"/>
    <col min="2829" max="2829" width="7.21875" style="20" customWidth="1"/>
    <col min="2830" max="2830" width="11.44140625" style="20" customWidth="1"/>
    <col min="2831" max="2831" width="8.5546875" style="20" customWidth="1"/>
    <col min="2832" max="2832" width="10.5546875" style="20" customWidth="1"/>
    <col min="2833" max="2833" width="8.77734375" style="20" customWidth="1"/>
    <col min="2834" max="2834" width="10.21875" style="20" customWidth="1"/>
    <col min="2835" max="2835" width="8.44140625" style="20" customWidth="1"/>
    <col min="2836" max="2836" width="8.5546875" style="20"/>
    <col min="2837" max="2837" width="8.77734375" style="20" bestFit="1" customWidth="1"/>
    <col min="2838" max="3071" width="8.5546875" style="20"/>
    <col min="3072" max="3072" width="30.77734375" style="20" customWidth="1"/>
    <col min="3073" max="3073" width="8.21875" style="20" bestFit="1" customWidth="1"/>
    <col min="3074" max="3074" width="2.77734375" style="20" customWidth="1"/>
    <col min="3075" max="3075" width="14.21875" style="20" customWidth="1"/>
    <col min="3076" max="3076" width="8.77734375" style="20" customWidth="1"/>
    <col min="3077" max="3077" width="11.77734375" style="20" customWidth="1"/>
    <col min="3078" max="3078" width="7.21875" style="20" bestFit="1" customWidth="1"/>
    <col min="3079" max="3079" width="13.21875" style="20" customWidth="1"/>
    <col min="3080" max="3080" width="8.77734375" style="20" customWidth="1"/>
    <col min="3081" max="3081" width="13" style="20" customWidth="1"/>
    <col min="3082" max="3082" width="8.5546875" style="20"/>
    <col min="3083" max="3083" width="5.21875" style="20" bestFit="1" customWidth="1"/>
    <col min="3084" max="3084" width="9.77734375" style="20" customWidth="1"/>
    <col min="3085" max="3085" width="7.21875" style="20" customWidth="1"/>
    <col min="3086" max="3086" width="11.44140625" style="20" customWidth="1"/>
    <col min="3087" max="3087" width="8.5546875" style="20" customWidth="1"/>
    <col min="3088" max="3088" width="10.5546875" style="20" customWidth="1"/>
    <col min="3089" max="3089" width="8.77734375" style="20" customWidth="1"/>
    <col min="3090" max="3090" width="10.21875" style="20" customWidth="1"/>
    <col min="3091" max="3091" width="8.44140625" style="20" customWidth="1"/>
    <col min="3092" max="3092" width="8.5546875" style="20"/>
    <col min="3093" max="3093" width="8.77734375" style="20" bestFit="1" customWidth="1"/>
    <col min="3094" max="3327" width="8.5546875" style="20"/>
    <col min="3328" max="3328" width="30.77734375" style="20" customWidth="1"/>
    <col min="3329" max="3329" width="8.21875" style="20" bestFit="1" customWidth="1"/>
    <col min="3330" max="3330" width="2.77734375" style="20" customWidth="1"/>
    <col min="3331" max="3331" width="14.21875" style="20" customWidth="1"/>
    <col min="3332" max="3332" width="8.77734375" style="20" customWidth="1"/>
    <col min="3333" max="3333" width="11.77734375" style="20" customWidth="1"/>
    <col min="3334" max="3334" width="7.21875" style="20" bestFit="1" customWidth="1"/>
    <col min="3335" max="3335" width="13.21875" style="20" customWidth="1"/>
    <col min="3336" max="3336" width="8.77734375" style="20" customWidth="1"/>
    <col min="3337" max="3337" width="13" style="20" customWidth="1"/>
    <col min="3338" max="3338" width="8.5546875" style="20"/>
    <col min="3339" max="3339" width="5.21875" style="20" bestFit="1" customWidth="1"/>
    <col min="3340" max="3340" width="9.77734375" style="20" customWidth="1"/>
    <col min="3341" max="3341" width="7.21875" style="20" customWidth="1"/>
    <col min="3342" max="3342" width="11.44140625" style="20" customWidth="1"/>
    <col min="3343" max="3343" width="8.5546875" style="20" customWidth="1"/>
    <col min="3344" max="3344" width="10.5546875" style="20" customWidth="1"/>
    <col min="3345" max="3345" width="8.77734375" style="20" customWidth="1"/>
    <col min="3346" max="3346" width="10.21875" style="20" customWidth="1"/>
    <col min="3347" max="3347" width="8.44140625" style="20" customWidth="1"/>
    <col min="3348" max="3348" width="8.5546875" style="20"/>
    <col min="3349" max="3349" width="8.77734375" style="20" bestFit="1" customWidth="1"/>
    <col min="3350" max="3583" width="8.5546875" style="20"/>
    <col min="3584" max="3584" width="30.77734375" style="20" customWidth="1"/>
    <col min="3585" max="3585" width="8.21875" style="20" bestFit="1" customWidth="1"/>
    <col min="3586" max="3586" width="2.77734375" style="20" customWidth="1"/>
    <col min="3587" max="3587" width="14.21875" style="20" customWidth="1"/>
    <col min="3588" max="3588" width="8.77734375" style="20" customWidth="1"/>
    <col min="3589" max="3589" width="11.77734375" style="20" customWidth="1"/>
    <col min="3590" max="3590" width="7.21875" style="20" bestFit="1" customWidth="1"/>
    <col min="3591" max="3591" width="13.21875" style="20" customWidth="1"/>
    <col min="3592" max="3592" width="8.77734375" style="20" customWidth="1"/>
    <col min="3593" max="3593" width="13" style="20" customWidth="1"/>
    <col min="3594" max="3594" width="8.5546875" style="20"/>
    <col min="3595" max="3595" width="5.21875" style="20" bestFit="1" customWidth="1"/>
    <col min="3596" max="3596" width="9.77734375" style="20" customWidth="1"/>
    <col min="3597" max="3597" width="7.21875" style="20" customWidth="1"/>
    <col min="3598" max="3598" width="11.44140625" style="20" customWidth="1"/>
    <col min="3599" max="3599" width="8.5546875" style="20" customWidth="1"/>
    <col min="3600" max="3600" width="10.5546875" style="20" customWidth="1"/>
    <col min="3601" max="3601" width="8.77734375" style="20" customWidth="1"/>
    <col min="3602" max="3602" width="10.21875" style="20" customWidth="1"/>
    <col min="3603" max="3603" width="8.44140625" style="20" customWidth="1"/>
    <col min="3604" max="3604" width="8.5546875" style="20"/>
    <col min="3605" max="3605" width="8.77734375" style="20" bestFit="1" customWidth="1"/>
    <col min="3606" max="3839" width="8.5546875" style="20"/>
    <col min="3840" max="3840" width="30.77734375" style="20" customWidth="1"/>
    <col min="3841" max="3841" width="8.21875" style="20" bestFit="1" customWidth="1"/>
    <col min="3842" max="3842" width="2.77734375" style="20" customWidth="1"/>
    <col min="3843" max="3843" width="14.21875" style="20" customWidth="1"/>
    <col min="3844" max="3844" width="8.77734375" style="20" customWidth="1"/>
    <col min="3845" max="3845" width="11.77734375" style="20" customWidth="1"/>
    <col min="3846" max="3846" width="7.21875" style="20" bestFit="1" customWidth="1"/>
    <col min="3847" max="3847" width="13.21875" style="20" customWidth="1"/>
    <col min="3848" max="3848" width="8.77734375" style="20" customWidth="1"/>
    <col min="3849" max="3849" width="13" style="20" customWidth="1"/>
    <col min="3850" max="3850" width="8.5546875" style="20"/>
    <col min="3851" max="3851" width="5.21875" style="20" bestFit="1" customWidth="1"/>
    <col min="3852" max="3852" width="9.77734375" style="20" customWidth="1"/>
    <col min="3853" max="3853" width="7.21875" style="20" customWidth="1"/>
    <col min="3854" max="3854" width="11.44140625" style="20" customWidth="1"/>
    <col min="3855" max="3855" width="8.5546875" style="20" customWidth="1"/>
    <col min="3856" max="3856" width="10.5546875" style="20" customWidth="1"/>
    <col min="3857" max="3857" width="8.77734375" style="20" customWidth="1"/>
    <col min="3858" max="3858" width="10.21875" style="20" customWidth="1"/>
    <col min="3859" max="3859" width="8.44140625" style="20" customWidth="1"/>
    <col min="3860" max="3860" width="8.5546875" style="20"/>
    <col min="3861" max="3861" width="8.77734375" style="20" bestFit="1" customWidth="1"/>
    <col min="3862" max="4095" width="8.5546875" style="20"/>
    <col min="4096" max="4096" width="30.77734375" style="20" customWidth="1"/>
    <col min="4097" max="4097" width="8.21875" style="20" bestFit="1" customWidth="1"/>
    <col min="4098" max="4098" width="2.77734375" style="20" customWidth="1"/>
    <col min="4099" max="4099" width="14.21875" style="20" customWidth="1"/>
    <col min="4100" max="4100" width="8.77734375" style="20" customWidth="1"/>
    <col min="4101" max="4101" width="11.77734375" style="20" customWidth="1"/>
    <col min="4102" max="4102" width="7.21875" style="20" bestFit="1" customWidth="1"/>
    <col min="4103" max="4103" width="13.21875" style="20" customWidth="1"/>
    <col min="4104" max="4104" width="8.77734375" style="20" customWidth="1"/>
    <col min="4105" max="4105" width="13" style="20" customWidth="1"/>
    <col min="4106" max="4106" width="8.5546875" style="20"/>
    <col min="4107" max="4107" width="5.21875" style="20" bestFit="1" customWidth="1"/>
    <col min="4108" max="4108" width="9.77734375" style="20" customWidth="1"/>
    <col min="4109" max="4109" width="7.21875" style="20" customWidth="1"/>
    <col min="4110" max="4110" width="11.44140625" style="20" customWidth="1"/>
    <col min="4111" max="4111" width="8.5546875" style="20" customWidth="1"/>
    <col min="4112" max="4112" width="10.5546875" style="20" customWidth="1"/>
    <col min="4113" max="4113" width="8.77734375" style="20" customWidth="1"/>
    <col min="4114" max="4114" width="10.21875" style="20" customWidth="1"/>
    <col min="4115" max="4115" width="8.44140625" style="20" customWidth="1"/>
    <col min="4116" max="4116" width="8.5546875" style="20"/>
    <col min="4117" max="4117" width="8.77734375" style="20" bestFit="1" customWidth="1"/>
    <col min="4118" max="4351" width="8.5546875" style="20"/>
    <col min="4352" max="4352" width="30.77734375" style="20" customWidth="1"/>
    <col min="4353" max="4353" width="8.21875" style="20" bestFit="1" customWidth="1"/>
    <col min="4354" max="4354" width="2.77734375" style="20" customWidth="1"/>
    <col min="4355" max="4355" width="14.21875" style="20" customWidth="1"/>
    <col min="4356" max="4356" width="8.77734375" style="20" customWidth="1"/>
    <col min="4357" max="4357" width="11.77734375" style="20" customWidth="1"/>
    <col min="4358" max="4358" width="7.21875" style="20" bestFit="1" customWidth="1"/>
    <col min="4359" max="4359" width="13.21875" style="20" customWidth="1"/>
    <col min="4360" max="4360" width="8.77734375" style="20" customWidth="1"/>
    <col min="4361" max="4361" width="13" style="20" customWidth="1"/>
    <col min="4362" max="4362" width="8.5546875" style="20"/>
    <col min="4363" max="4363" width="5.21875" style="20" bestFit="1" customWidth="1"/>
    <col min="4364" max="4364" width="9.77734375" style="20" customWidth="1"/>
    <col min="4365" max="4365" width="7.21875" style="20" customWidth="1"/>
    <col min="4366" max="4366" width="11.44140625" style="20" customWidth="1"/>
    <col min="4367" max="4367" width="8.5546875" style="20" customWidth="1"/>
    <col min="4368" max="4368" width="10.5546875" style="20" customWidth="1"/>
    <col min="4369" max="4369" width="8.77734375" style="20" customWidth="1"/>
    <col min="4370" max="4370" width="10.21875" style="20" customWidth="1"/>
    <col min="4371" max="4371" width="8.44140625" style="20" customWidth="1"/>
    <col min="4372" max="4372" width="8.5546875" style="20"/>
    <col min="4373" max="4373" width="8.77734375" style="20" bestFit="1" customWidth="1"/>
    <col min="4374" max="4607" width="8.5546875" style="20"/>
    <col min="4608" max="4608" width="30.77734375" style="20" customWidth="1"/>
    <col min="4609" max="4609" width="8.21875" style="20" bestFit="1" customWidth="1"/>
    <col min="4610" max="4610" width="2.77734375" style="20" customWidth="1"/>
    <col min="4611" max="4611" width="14.21875" style="20" customWidth="1"/>
    <col min="4612" max="4612" width="8.77734375" style="20" customWidth="1"/>
    <col min="4613" max="4613" width="11.77734375" style="20" customWidth="1"/>
    <col min="4614" max="4614" width="7.21875" style="20" bestFit="1" customWidth="1"/>
    <col min="4615" max="4615" width="13.21875" style="20" customWidth="1"/>
    <col min="4616" max="4616" width="8.77734375" style="20" customWidth="1"/>
    <col min="4617" max="4617" width="13" style="20" customWidth="1"/>
    <col min="4618" max="4618" width="8.5546875" style="20"/>
    <col min="4619" max="4619" width="5.21875" style="20" bestFit="1" customWidth="1"/>
    <col min="4620" max="4620" width="9.77734375" style="20" customWidth="1"/>
    <col min="4621" max="4621" width="7.21875" style="20" customWidth="1"/>
    <col min="4622" max="4622" width="11.44140625" style="20" customWidth="1"/>
    <col min="4623" max="4623" width="8.5546875" style="20" customWidth="1"/>
    <col min="4624" max="4624" width="10.5546875" style="20" customWidth="1"/>
    <col min="4625" max="4625" width="8.77734375" style="20" customWidth="1"/>
    <col min="4626" max="4626" width="10.21875" style="20" customWidth="1"/>
    <col min="4627" max="4627" width="8.44140625" style="20" customWidth="1"/>
    <col min="4628" max="4628" width="8.5546875" style="20"/>
    <col min="4629" max="4629" width="8.77734375" style="20" bestFit="1" customWidth="1"/>
    <col min="4630" max="4863" width="8.5546875" style="20"/>
    <col min="4864" max="4864" width="30.77734375" style="20" customWidth="1"/>
    <col min="4865" max="4865" width="8.21875" style="20" bestFit="1" customWidth="1"/>
    <col min="4866" max="4866" width="2.77734375" style="20" customWidth="1"/>
    <col min="4867" max="4867" width="14.21875" style="20" customWidth="1"/>
    <col min="4868" max="4868" width="8.77734375" style="20" customWidth="1"/>
    <col min="4869" max="4869" width="11.77734375" style="20" customWidth="1"/>
    <col min="4870" max="4870" width="7.21875" style="20" bestFit="1" customWidth="1"/>
    <col min="4871" max="4871" width="13.21875" style="20" customWidth="1"/>
    <col min="4872" max="4872" width="8.77734375" style="20" customWidth="1"/>
    <col min="4873" max="4873" width="13" style="20" customWidth="1"/>
    <col min="4874" max="4874" width="8.5546875" style="20"/>
    <col min="4875" max="4875" width="5.21875" style="20" bestFit="1" customWidth="1"/>
    <col min="4876" max="4876" width="9.77734375" style="20" customWidth="1"/>
    <col min="4877" max="4877" width="7.21875" style="20" customWidth="1"/>
    <col min="4878" max="4878" width="11.44140625" style="20" customWidth="1"/>
    <col min="4879" max="4879" width="8.5546875" style="20" customWidth="1"/>
    <col min="4880" max="4880" width="10.5546875" style="20" customWidth="1"/>
    <col min="4881" max="4881" width="8.77734375" style="20" customWidth="1"/>
    <col min="4882" max="4882" width="10.21875" style="20" customWidth="1"/>
    <col min="4883" max="4883" width="8.44140625" style="20" customWidth="1"/>
    <col min="4884" max="4884" width="8.5546875" style="20"/>
    <col min="4885" max="4885" width="8.77734375" style="20" bestFit="1" customWidth="1"/>
    <col min="4886" max="5119" width="8.5546875" style="20"/>
    <col min="5120" max="5120" width="30.77734375" style="20" customWidth="1"/>
    <col min="5121" max="5121" width="8.21875" style="20" bestFit="1" customWidth="1"/>
    <col min="5122" max="5122" width="2.77734375" style="20" customWidth="1"/>
    <col min="5123" max="5123" width="14.21875" style="20" customWidth="1"/>
    <col min="5124" max="5124" width="8.77734375" style="20" customWidth="1"/>
    <col min="5125" max="5125" width="11.77734375" style="20" customWidth="1"/>
    <col min="5126" max="5126" width="7.21875" style="20" bestFit="1" customWidth="1"/>
    <col min="5127" max="5127" width="13.21875" style="20" customWidth="1"/>
    <col min="5128" max="5128" width="8.77734375" style="20" customWidth="1"/>
    <col min="5129" max="5129" width="13" style="20" customWidth="1"/>
    <col min="5130" max="5130" width="8.5546875" style="20"/>
    <col min="5131" max="5131" width="5.21875" style="20" bestFit="1" customWidth="1"/>
    <col min="5132" max="5132" width="9.77734375" style="20" customWidth="1"/>
    <col min="5133" max="5133" width="7.21875" style="20" customWidth="1"/>
    <col min="5134" max="5134" width="11.44140625" style="20" customWidth="1"/>
    <col min="5135" max="5135" width="8.5546875" style="20" customWidth="1"/>
    <col min="5136" max="5136" width="10.5546875" style="20" customWidth="1"/>
    <col min="5137" max="5137" width="8.77734375" style="20" customWidth="1"/>
    <col min="5138" max="5138" width="10.21875" style="20" customWidth="1"/>
    <col min="5139" max="5139" width="8.44140625" style="20" customWidth="1"/>
    <col min="5140" max="5140" width="8.5546875" style="20"/>
    <col min="5141" max="5141" width="8.77734375" style="20" bestFit="1" customWidth="1"/>
    <col min="5142" max="5375" width="8.5546875" style="20"/>
    <col min="5376" max="5376" width="30.77734375" style="20" customWidth="1"/>
    <col min="5377" max="5377" width="8.21875" style="20" bestFit="1" customWidth="1"/>
    <col min="5378" max="5378" width="2.77734375" style="20" customWidth="1"/>
    <col min="5379" max="5379" width="14.21875" style="20" customWidth="1"/>
    <col min="5380" max="5380" width="8.77734375" style="20" customWidth="1"/>
    <col min="5381" max="5381" width="11.77734375" style="20" customWidth="1"/>
    <col min="5382" max="5382" width="7.21875" style="20" bestFit="1" customWidth="1"/>
    <col min="5383" max="5383" width="13.21875" style="20" customWidth="1"/>
    <col min="5384" max="5384" width="8.77734375" style="20" customWidth="1"/>
    <col min="5385" max="5385" width="13" style="20" customWidth="1"/>
    <col min="5386" max="5386" width="8.5546875" style="20"/>
    <col min="5387" max="5387" width="5.21875" style="20" bestFit="1" customWidth="1"/>
    <col min="5388" max="5388" width="9.77734375" style="20" customWidth="1"/>
    <col min="5389" max="5389" width="7.21875" style="20" customWidth="1"/>
    <col min="5390" max="5390" width="11.44140625" style="20" customWidth="1"/>
    <col min="5391" max="5391" width="8.5546875" style="20" customWidth="1"/>
    <col min="5392" max="5392" width="10.5546875" style="20" customWidth="1"/>
    <col min="5393" max="5393" width="8.77734375" style="20" customWidth="1"/>
    <col min="5394" max="5394" width="10.21875" style="20" customWidth="1"/>
    <col min="5395" max="5395" width="8.44140625" style="20" customWidth="1"/>
    <col min="5396" max="5396" width="8.5546875" style="20"/>
    <col min="5397" max="5397" width="8.77734375" style="20" bestFit="1" customWidth="1"/>
    <col min="5398" max="5631" width="8.5546875" style="20"/>
    <col min="5632" max="5632" width="30.77734375" style="20" customWidth="1"/>
    <col min="5633" max="5633" width="8.21875" style="20" bestFit="1" customWidth="1"/>
    <col min="5634" max="5634" width="2.77734375" style="20" customWidth="1"/>
    <col min="5635" max="5635" width="14.21875" style="20" customWidth="1"/>
    <col min="5636" max="5636" width="8.77734375" style="20" customWidth="1"/>
    <col min="5637" max="5637" width="11.77734375" style="20" customWidth="1"/>
    <col min="5638" max="5638" width="7.21875" style="20" bestFit="1" customWidth="1"/>
    <col min="5639" max="5639" width="13.21875" style="20" customWidth="1"/>
    <col min="5640" max="5640" width="8.77734375" style="20" customWidth="1"/>
    <col min="5641" max="5641" width="13" style="20" customWidth="1"/>
    <col min="5642" max="5642" width="8.5546875" style="20"/>
    <col min="5643" max="5643" width="5.21875" style="20" bestFit="1" customWidth="1"/>
    <col min="5644" max="5644" width="9.77734375" style="20" customWidth="1"/>
    <col min="5645" max="5645" width="7.21875" style="20" customWidth="1"/>
    <col min="5646" max="5646" width="11.44140625" style="20" customWidth="1"/>
    <col min="5647" max="5647" width="8.5546875" style="20" customWidth="1"/>
    <col min="5648" max="5648" width="10.5546875" style="20" customWidth="1"/>
    <col min="5649" max="5649" width="8.77734375" style="20" customWidth="1"/>
    <col min="5650" max="5650" width="10.21875" style="20" customWidth="1"/>
    <col min="5651" max="5651" width="8.44140625" style="20" customWidth="1"/>
    <col min="5652" max="5652" width="8.5546875" style="20"/>
    <col min="5653" max="5653" width="8.77734375" style="20" bestFit="1" customWidth="1"/>
    <col min="5654" max="5887" width="8.5546875" style="20"/>
    <col min="5888" max="5888" width="30.77734375" style="20" customWidth="1"/>
    <col min="5889" max="5889" width="8.21875" style="20" bestFit="1" customWidth="1"/>
    <col min="5890" max="5890" width="2.77734375" style="20" customWidth="1"/>
    <col min="5891" max="5891" width="14.21875" style="20" customWidth="1"/>
    <col min="5892" max="5892" width="8.77734375" style="20" customWidth="1"/>
    <col min="5893" max="5893" width="11.77734375" style="20" customWidth="1"/>
    <col min="5894" max="5894" width="7.21875" style="20" bestFit="1" customWidth="1"/>
    <col min="5895" max="5895" width="13.21875" style="20" customWidth="1"/>
    <col min="5896" max="5896" width="8.77734375" style="20" customWidth="1"/>
    <col min="5897" max="5897" width="13" style="20" customWidth="1"/>
    <col min="5898" max="5898" width="8.5546875" style="20"/>
    <col min="5899" max="5899" width="5.21875" style="20" bestFit="1" customWidth="1"/>
    <col min="5900" max="5900" width="9.77734375" style="20" customWidth="1"/>
    <col min="5901" max="5901" width="7.21875" style="20" customWidth="1"/>
    <col min="5902" max="5902" width="11.44140625" style="20" customWidth="1"/>
    <col min="5903" max="5903" width="8.5546875" style="20" customWidth="1"/>
    <col min="5904" max="5904" width="10.5546875" style="20" customWidth="1"/>
    <col min="5905" max="5905" width="8.77734375" style="20" customWidth="1"/>
    <col min="5906" max="5906" width="10.21875" style="20" customWidth="1"/>
    <col min="5907" max="5907" width="8.44140625" style="20" customWidth="1"/>
    <col min="5908" max="5908" width="8.5546875" style="20"/>
    <col min="5909" max="5909" width="8.77734375" style="20" bestFit="1" customWidth="1"/>
    <col min="5910" max="6143" width="8.5546875" style="20"/>
    <col min="6144" max="6144" width="30.77734375" style="20" customWidth="1"/>
    <col min="6145" max="6145" width="8.21875" style="20" bestFit="1" customWidth="1"/>
    <col min="6146" max="6146" width="2.77734375" style="20" customWidth="1"/>
    <col min="6147" max="6147" width="14.21875" style="20" customWidth="1"/>
    <col min="6148" max="6148" width="8.77734375" style="20" customWidth="1"/>
    <col min="6149" max="6149" width="11.77734375" style="20" customWidth="1"/>
    <col min="6150" max="6150" width="7.21875" style="20" bestFit="1" customWidth="1"/>
    <col min="6151" max="6151" width="13.21875" style="20" customWidth="1"/>
    <col min="6152" max="6152" width="8.77734375" style="20" customWidth="1"/>
    <col min="6153" max="6153" width="13" style="20" customWidth="1"/>
    <col min="6154" max="6154" width="8.5546875" style="20"/>
    <col min="6155" max="6155" width="5.21875" style="20" bestFit="1" customWidth="1"/>
    <col min="6156" max="6156" width="9.77734375" style="20" customWidth="1"/>
    <col min="6157" max="6157" width="7.21875" style="20" customWidth="1"/>
    <col min="6158" max="6158" width="11.44140625" style="20" customWidth="1"/>
    <col min="6159" max="6159" width="8.5546875" style="20" customWidth="1"/>
    <col min="6160" max="6160" width="10.5546875" style="20" customWidth="1"/>
    <col min="6161" max="6161" width="8.77734375" style="20" customWidth="1"/>
    <col min="6162" max="6162" width="10.21875" style="20" customWidth="1"/>
    <col min="6163" max="6163" width="8.44140625" style="20" customWidth="1"/>
    <col min="6164" max="6164" width="8.5546875" style="20"/>
    <col min="6165" max="6165" width="8.77734375" style="20" bestFit="1" customWidth="1"/>
    <col min="6166" max="6399" width="8.5546875" style="20"/>
    <col min="6400" max="6400" width="30.77734375" style="20" customWidth="1"/>
    <col min="6401" max="6401" width="8.21875" style="20" bestFit="1" customWidth="1"/>
    <col min="6402" max="6402" width="2.77734375" style="20" customWidth="1"/>
    <col min="6403" max="6403" width="14.21875" style="20" customWidth="1"/>
    <col min="6404" max="6404" width="8.77734375" style="20" customWidth="1"/>
    <col min="6405" max="6405" width="11.77734375" style="20" customWidth="1"/>
    <col min="6406" max="6406" width="7.21875" style="20" bestFit="1" customWidth="1"/>
    <col min="6407" max="6407" width="13.21875" style="20" customWidth="1"/>
    <col min="6408" max="6408" width="8.77734375" style="20" customWidth="1"/>
    <col min="6409" max="6409" width="13" style="20" customWidth="1"/>
    <col min="6410" max="6410" width="8.5546875" style="20"/>
    <col min="6411" max="6411" width="5.21875" style="20" bestFit="1" customWidth="1"/>
    <col min="6412" max="6412" width="9.77734375" style="20" customWidth="1"/>
    <col min="6413" max="6413" width="7.21875" style="20" customWidth="1"/>
    <col min="6414" max="6414" width="11.44140625" style="20" customWidth="1"/>
    <col min="6415" max="6415" width="8.5546875" style="20" customWidth="1"/>
    <col min="6416" max="6416" width="10.5546875" style="20" customWidth="1"/>
    <col min="6417" max="6417" width="8.77734375" style="20" customWidth="1"/>
    <col min="6418" max="6418" width="10.21875" style="20" customWidth="1"/>
    <col min="6419" max="6419" width="8.44140625" style="20" customWidth="1"/>
    <col min="6420" max="6420" width="8.5546875" style="20"/>
    <col min="6421" max="6421" width="8.77734375" style="20" bestFit="1" customWidth="1"/>
    <col min="6422" max="6655" width="8.5546875" style="20"/>
    <col min="6656" max="6656" width="30.77734375" style="20" customWidth="1"/>
    <col min="6657" max="6657" width="8.21875" style="20" bestFit="1" customWidth="1"/>
    <col min="6658" max="6658" width="2.77734375" style="20" customWidth="1"/>
    <col min="6659" max="6659" width="14.21875" style="20" customWidth="1"/>
    <col min="6660" max="6660" width="8.77734375" style="20" customWidth="1"/>
    <col min="6661" max="6661" width="11.77734375" style="20" customWidth="1"/>
    <col min="6662" max="6662" width="7.21875" style="20" bestFit="1" customWidth="1"/>
    <col min="6663" max="6663" width="13.21875" style="20" customWidth="1"/>
    <col min="6664" max="6664" width="8.77734375" style="20" customWidth="1"/>
    <col min="6665" max="6665" width="13" style="20" customWidth="1"/>
    <col min="6666" max="6666" width="8.5546875" style="20"/>
    <col min="6667" max="6667" width="5.21875" style="20" bestFit="1" customWidth="1"/>
    <col min="6668" max="6668" width="9.77734375" style="20" customWidth="1"/>
    <col min="6669" max="6669" width="7.21875" style="20" customWidth="1"/>
    <col min="6670" max="6670" width="11.44140625" style="20" customWidth="1"/>
    <col min="6671" max="6671" width="8.5546875" style="20" customWidth="1"/>
    <col min="6672" max="6672" width="10.5546875" style="20" customWidth="1"/>
    <col min="6673" max="6673" width="8.77734375" style="20" customWidth="1"/>
    <col min="6674" max="6674" width="10.21875" style="20" customWidth="1"/>
    <col min="6675" max="6675" width="8.44140625" style="20" customWidth="1"/>
    <col min="6676" max="6676" width="8.5546875" style="20"/>
    <col min="6677" max="6677" width="8.77734375" style="20" bestFit="1" customWidth="1"/>
    <col min="6678" max="6911" width="8.5546875" style="20"/>
    <col min="6912" max="6912" width="30.77734375" style="20" customWidth="1"/>
    <col min="6913" max="6913" width="8.21875" style="20" bestFit="1" customWidth="1"/>
    <col min="6914" max="6914" width="2.77734375" style="20" customWidth="1"/>
    <col min="6915" max="6915" width="14.21875" style="20" customWidth="1"/>
    <col min="6916" max="6916" width="8.77734375" style="20" customWidth="1"/>
    <col min="6917" max="6917" width="11.77734375" style="20" customWidth="1"/>
    <col min="6918" max="6918" width="7.21875" style="20" bestFit="1" customWidth="1"/>
    <col min="6919" max="6919" width="13.21875" style="20" customWidth="1"/>
    <col min="6920" max="6920" width="8.77734375" style="20" customWidth="1"/>
    <col min="6921" max="6921" width="13" style="20" customWidth="1"/>
    <col min="6922" max="6922" width="8.5546875" style="20"/>
    <col min="6923" max="6923" width="5.21875" style="20" bestFit="1" customWidth="1"/>
    <col min="6924" max="6924" width="9.77734375" style="20" customWidth="1"/>
    <col min="6925" max="6925" width="7.21875" style="20" customWidth="1"/>
    <col min="6926" max="6926" width="11.44140625" style="20" customWidth="1"/>
    <col min="6927" max="6927" width="8.5546875" style="20" customWidth="1"/>
    <col min="6928" max="6928" width="10.5546875" style="20" customWidth="1"/>
    <col min="6929" max="6929" width="8.77734375" style="20" customWidth="1"/>
    <col min="6930" max="6930" width="10.21875" style="20" customWidth="1"/>
    <col min="6931" max="6931" width="8.44140625" style="20" customWidth="1"/>
    <col min="6932" max="6932" width="8.5546875" style="20"/>
    <col min="6933" max="6933" width="8.77734375" style="20" bestFit="1" customWidth="1"/>
    <col min="6934" max="7167" width="8.5546875" style="20"/>
    <col min="7168" max="7168" width="30.77734375" style="20" customWidth="1"/>
    <col min="7169" max="7169" width="8.21875" style="20" bestFit="1" customWidth="1"/>
    <col min="7170" max="7170" width="2.77734375" style="20" customWidth="1"/>
    <col min="7171" max="7171" width="14.21875" style="20" customWidth="1"/>
    <col min="7172" max="7172" width="8.77734375" style="20" customWidth="1"/>
    <col min="7173" max="7173" width="11.77734375" style="20" customWidth="1"/>
    <col min="7174" max="7174" width="7.21875" style="20" bestFit="1" customWidth="1"/>
    <col min="7175" max="7175" width="13.21875" style="20" customWidth="1"/>
    <col min="7176" max="7176" width="8.77734375" style="20" customWidth="1"/>
    <col min="7177" max="7177" width="13" style="20" customWidth="1"/>
    <col min="7178" max="7178" width="8.5546875" style="20"/>
    <col min="7179" max="7179" width="5.21875" style="20" bestFit="1" customWidth="1"/>
    <col min="7180" max="7180" width="9.77734375" style="20" customWidth="1"/>
    <col min="7181" max="7181" width="7.21875" style="20" customWidth="1"/>
    <col min="7182" max="7182" width="11.44140625" style="20" customWidth="1"/>
    <col min="7183" max="7183" width="8.5546875" style="20" customWidth="1"/>
    <col min="7184" max="7184" width="10.5546875" style="20" customWidth="1"/>
    <col min="7185" max="7185" width="8.77734375" style="20" customWidth="1"/>
    <col min="7186" max="7186" width="10.21875" style="20" customWidth="1"/>
    <col min="7187" max="7187" width="8.44140625" style="20" customWidth="1"/>
    <col min="7188" max="7188" width="8.5546875" style="20"/>
    <col min="7189" max="7189" width="8.77734375" style="20" bestFit="1" customWidth="1"/>
    <col min="7190" max="7423" width="8.5546875" style="20"/>
    <col min="7424" max="7424" width="30.77734375" style="20" customWidth="1"/>
    <col min="7425" max="7425" width="8.21875" style="20" bestFit="1" customWidth="1"/>
    <col min="7426" max="7426" width="2.77734375" style="20" customWidth="1"/>
    <col min="7427" max="7427" width="14.21875" style="20" customWidth="1"/>
    <col min="7428" max="7428" width="8.77734375" style="20" customWidth="1"/>
    <col min="7429" max="7429" width="11.77734375" style="20" customWidth="1"/>
    <col min="7430" max="7430" width="7.21875" style="20" bestFit="1" customWidth="1"/>
    <col min="7431" max="7431" width="13.21875" style="20" customWidth="1"/>
    <col min="7432" max="7432" width="8.77734375" style="20" customWidth="1"/>
    <col min="7433" max="7433" width="13" style="20" customWidth="1"/>
    <col min="7434" max="7434" width="8.5546875" style="20"/>
    <col min="7435" max="7435" width="5.21875" style="20" bestFit="1" customWidth="1"/>
    <col min="7436" max="7436" width="9.77734375" style="20" customWidth="1"/>
    <col min="7437" max="7437" width="7.21875" style="20" customWidth="1"/>
    <col min="7438" max="7438" width="11.44140625" style="20" customWidth="1"/>
    <col min="7439" max="7439" width="8.5546875" style="20" customWidth="1"/>
    <col min="7440" max="7440" width="10.5546875" style="20" customWidth="1"/>
    <col min="7441" max="7441" width="8.77734375" style="20" customWidth="1"/>
    <col min="7442" max="7442" width="10.21875" style="20" customWidth="1"/>
    <col min="7443" max="7443" width="8.44140625" style="20" customWidth="1"/>
    <col min="7444" max="7444" width="8.5546875" style="20"/>
    <col min="7445" max="7445" width="8.77734375" style="20" bestFit="1" customWidth="1"/>
    <col min="7446" max="7679" width="8.5546875" style="20"/>
    <col min="7680" max="7680" width="30.77734375" style="20" customWidth="1"/>
    <col min="7681" max="7681" width="8.21875" style="20" bestFit="1" customWidth="1"/>
    <col min="7682" max="7682" width="2.77734375" style="20" customWidth="1"/>
    <col min="7683" max="7683" width="14.21875" style="20" customWidth="1"/>
    <col min="7684" max="7684" width="8.77734375" style="20" customWidth="1"/>
    <col min="7685" max="7685" width="11.77734375" style="20" customWidth="1"/>
    <col min="7686" max="7686" width="7.21875" style="20" bestFit="1" customWidth="1"/>
    <col min="7687" max="7687" width="13.21875" style="20" customWidth="1"/>
    <col min="7688" max="7688" width="8.77734375" style="20" customWidth="1"/>
    <col min="7689" max="7689" width="13" style="20" customWidth="1"/>
    <col min="7690" max="7690" width="8.5546875" style="20"/>
    <col min="7691" max="7691" width="5.21875" style="20" bestFit="1" customWidth="1"/>
    <col min="7692" max="7692" width="9.77734375" style="20" customWidth="1"/>
    <col min="7693" max="7693" width="7.21875" style="20" customWidth="1"/>
    <col min="7694" max="7694" width="11.44140625" style="20" customWidth="1"/>
    <col min="7695" max="7695" width="8.5546875" style="20" customWidth="1"/>
    <col min="7696" max="7696" width="10.5546875" style="20" customWidth="1"/>
    <col min="7697" max="7697" width="8.77734375" style="20" customWidth="1"/>
    <col min="7698" max="7698" width="10.21875" style="20" customWidth="1"/>
    <col min="7699" max="7699" width="8.44140625" style="20" customWidth="1"/>
    <col min="7700" max="7700" width="8.5546875" style="20"/>
    <col min="7701" max="7701" width="8.77734375" style="20" bestFit="1" customWidth="1"/>
    <col min="7702" max="7935" width="8.5546875" style="20"/>
    <col min="7936" max="7936" width="30.77734375" style="20" customWidth="1"/>
    <col min="7937" max="7937" width="8.21875" style="20" bestFit="1" customWidth="1"/>
    <col min="7938" max="7938" width="2.77734375" style="20" customWidth="1"/>
    <col min="7939" max="7939" width="14.21875" style="20" customWidth="1"/>
    <col min="7940" max="7940" width="8.77734375" style="20" customWidth="1"/>
    <col min="7941" max="7941" width="11.77734375" style="20" customWidth="1"/>
    <col min="7942" max="7942" width="7.21875" style="20" bestFit="1" customWidth="1"/>
    <col min="7943" max="7943" width="13.21875" style="20" customWidth="1"/>
    <col min="7944" max="7944" width="8.77734375" style="20" customWidth="1"/>
    <col min="7945" max="7945" width="13" style="20" customWidth="1"/>
    <col min="7946" max="7946" width="8.5546875" style="20"/>
    <col min="7947" max="7947" width="5.21875" style="20" bestFit="1" customWidth="1"/>
    <col min="7948" max="7948" width="9.77734375" style="20" customWidth="1"/>
    <col min="7949" max="7949" width="7.21875" style="20" customWidth="1"/>
    <col min="7950" max="7950" width="11.44140625" style="20" customWidth="1"/>
    <col min="7951" max="7951" width="8.5546875" style="20" customWidth="1"/>
    <col min="7952" max="7952" width="10.5546875" style="20" customWidth="1"/>
    <col min="7953" max="7953" width="8.77734375" style="20" customWidth="1"/>
    <col min="7954" max="7954" width="10.21875" style="20" customWidth="1"/>
    <col min="7955" max="7955" width="8.44140625" style="20" customWidth="1"/>
    <col min="7956" max="7956" width="8.5546875" style="20"/>
    <col min="7957" max="7957" width="8.77734375" style="20" bestFit="1" customWidth="1"/>
    <col min="7958" max="8191" width="8.5546875" style="20"/>
    <col min="8192" max="8192" width="30.77734375" style="20" customWidth="1"/>
    <col min="8193" max="8193" width="8.21875" style="20" bestFit="1" customWidth="1"/>
    <col min="8194" max="8194" width="2.77734375" style="20" customWidth="1"/>
    <col min="8195" max="8195" width="14.21875" style="20" customWidth="1"/>
    <col min="8196" max="8196" width="8.77734375" style="20" customWidth="1"/>
    <col min="8197" max="8197" width="11.77734375" style="20" customWidth="1"/>
    <col min="8198" max="8198" width="7.21875" style="20" bestFit="1" customWidth="1"/>
    <col min="8199" max="8199" width="13.21875" style="20" customWidth="1"/>
    <col min="8200" max="8200" width="8.77734375" style="20" customWidth="1"/>
    <col min="8201" max="8201" width="13" style="20" customWidth="1"/>
    <col min="8202" max="8202" width="8.5546875" style="20"/>
    <col min="8203" max="8203" width="5.21875" style="20" bestFit="1" customWidth="1"/>
    <col min="8204" max="8204" width="9.77734375" style="20" customWidth="1"/>
    <col min="8205" max="8205" width="7.21875" style="20" customWidth="1"/>
    <col min="8206" max="8206" width="11.44140625" style="20" customWidth="1"/>
    <col min="8207" max="8207" width="8.5546875" style="20" customWidth="1"/>
    <col min="8208" max="8208" width="10.5546875" style="20" customWidth="1"/>
    <col min="8209" max="8209" width="8.77734375" style="20" customWidth="1"/>
    <col min="8210" max="8210" width="10.21875" style="20" customWidth="1"/>
    <col min="8211" max="8211" width="8.44140625" style="20" customWidth="1"/>
    <col min="8212" max="8212" width="8.5546875" style="20"/>
    <col min="8213" max="8213" width="8.77734375" style="20" bestFit="1" customWidth="1"/>
    <col min="8214" max="8447" width="8.5546875" style="20"/>
    <col min="8448" max="8448" width="30.77734375" style="20" customWidth="1"/>
    <col min="8449" max="8449" width="8.21875" style="20" bestFit="1" customWidth="1"/>
    <col min="8450" max="8450" width="2.77734375" style="20" customWidth="1"/>
    <col min="8451" max="8451" width="14.21875" style="20" customWidth="1"/>
    <col min="8452" max="8452" width="8.77734375" style="20" customWidth="1"/>
    <col min="8453" max="8453" width="11.77734375" style="20" customWidth="1"/>
    <col min="8454" max="8454" width="7.21875" style="20" bestFit="1" customWidth="1"/>
    <col min="8455" max="8455" width="13.21875" style="20" customWidth="1"/>
    <col min="8456" max="8456" width="8.77734375" style="20" customWidth="1"/>
    <col min="8457" max="8457" width="13" style="20" customWidth="1"/>
    <col min="8458" max="8458" width="8.5546875" style="20"/>
    <col min="8459" max="8459" width="5.21875" style="20" bestFit="1" customWidth="1"/>
    <col min="8460" max="8460" width="9.77734375" style="20" customWidth="1"/>
    <col min="8461" max="8461" width="7.21875" style="20" customWidth="1"/>
    <col min="8462" max="8462" width="11.44140625" style="20" customWidth="1"/>
    <col min="8463" max="8463" width="8.5546875" style="20" customWidth="1"/>
    <col min="8464" max="8464" width="10.5546875" style="20" customWidth="1"/>
    <col min="8465" max="8465" width="8.77734375" style="20" customWidth="1"/>
    <col min="8466" max="8466" width="10.21875" style="20" customWidth="1"/>
    <col min="8467" max="8467" width="8.44140625" style="20" customWidth="1"/>
    <col min="8468" max="8468" width="8.5546875" style="20"/>
    <col min="8469" max="8469" width="8.77734375" style="20" bestFit="1" customWidth="1"/>
    <col min="8470" max="8703" width="8.5546875" style="20"/>
    <col min="8704" max="8704" width="30.77734375" style="20" customWidth="1"/>
    <col min="8705" max="8705" width="8.21875" style="20" bestFit="1" customWidth="1"/>
    <col min="8706" max="8706" width="2.77734375" style="20" customWidth="1"/>
    <col min="8707" max="8707" width="14.21875" style="20" customWidth="1"/>
    <col min="8708" max="8708" width="8.77734375" style="20" customWidth="1"/>
    <col min="8709" max="8709" width="11.77734375" style="20" customWidth="1"/>
    <col min="8710" max="8710" width="7.21875" style="20" bestFit="1" customWidth="1"/>
    <col min="8711" max="8711" width="13.21875" style="20" customWidth="1"/>
    <col min="8712" max="8712" width="8.77734375" style="20" customWidth="1"/>
    <col min="8713" max="8713" width="13" style="20" customWidth="1"/>
    <col min="8714" max="8714" width="8.5546875" style="20"/>
    <col min="8715" max="8715" width="5.21875" style="20" bestFit="1" customWidth="1"/>
    <col min="8716" max="8716" width="9.77734375" style="20" customWidth="1"/>
    <col min="8717" max="8717" width="7.21875" style="20" customWidth="1"/>
    <col min="8718" max="8718" width="11.44140625" style="20" customWidth="1"/>
    <col min="8719" max="8719" width="8.5546875" style="20" customWidth="1"/>
    <col min="8720" max="8720" width="10.5546875" style="20" customWidth="1"/>
    <col min="8721" max="8721" width="8.77734375" style="20" customWidth="1"/>
    <col min="8722" max="8722" width="10.21875" style="20" customWidth="1"/>
    <col min="8723" max="8723" width="8.44140625" style="20" customWidth="1"/>
    <col min="8724" max="8724" width="8.5546875" style="20"/>
    <col min="8725" max="8725" width="8.77734375" style="20" bestFit="1" customWidth="1"/>
    <col min="8726" max="8959" width="8.5546875" style="20"/>
    <col min="8960" max="8960" width="30.77734375" style="20" customWidth="1"/>
    <col min="8961" max="8961" width="8.21875" style="20" bestFit="1" customWidth="1"/>
    <col min="8962" max="8962" width="2.77734375" style="20" customWidth="1"/>
    <col min="8963" max="8963" width="14.21875" style="20" customWidth="1"/>
    <col min="8964" max="8964" width="8.77734375" style="20" customWidth="1"/>
    <col min="8965" max="8965" width="11.77734375" style="20" customWidth="1"/>
    <col min="8966" max="8966" width="7.21875" style="20" bestFit="1" customWidth="1"/>
    <col min="8967" max="8967" width="13.21875" style="20" customWidth="1"/>
    <col min="8968" max="8968" width="8.77734375" style="20" customWidth="1"/>
    <col min="8969" max="8969" width="13" style="20" customWidth="1"/>
    <col min="8970" max="8970" width="8.5546875" style="20"/>
    <col min="8971" max="8971" width="5.21875" style="20" bestFit="1" customWidth="1"/>
    <col min="8972" max="8972" width="9.77734375" style="20" customWidth="1"/>
    <col min="8973" max="8973" width="7.21875" style="20" customWidth="1"/>
    <col min="8974" max="8974" width="11.44140625" style="20" customWidth="1"/>
    <col min="8975" max="8975" width="8.5546875" style="20" customWidth="1"/>
    <col min="8976" max="8976" width="10.5546875" style="20" customWidth="1"/>
    <col min="8977" max="8977" width="8.77734375" style="20" customWidth="1"/>
    <col min="8978" max="8978" width="10.21875" style="20" customWidth="1"/>
    <col min="8979" max="8979" width="8.44140625" style="20" customWidth="1"/>
    <col min="8980" max="8980" width="8.5546875" style="20"/>
    <col min="8981" max="8981" width="8.77734375" style="20" bestFit="1" customWidth="1"/>
    <col min="8982" max="9215" width="8.5546875" style="20"/>
    <col min="9216" max="9216" width="30.77734375" style="20" customWidth="1"/>
    <col min="9217" max="9217" width="8.21875" style="20" bestFit="1" customWidth="1"/>
    <col min="9218" max="9218" width="2.77734375" style="20" customWidth="1"/>
    <col min="9219" max="9219" width="14.21875" style="20" customWidth="1"/>
    <col min="9220" max="9220" width="8.77734375" style="20" customWidth="1"/>
    <col min="9221" max="9221" width="11.77734375" style="20" customWidth="1"/>
    <col min="9222" max="9222" width="7.21875" style="20" bestFit="1" customWidth="1"/>
    <col min="9223" max="9223" width="13.21875" style="20" customWidth="1"/>
    <col min="9224" max="9224" width="8.77734375" style="20" customWidth="1"/>
    <col min="9225" max="9225" width="13" style="20" customWidth="1"/>
    <col min="9226" max="9226" width="8.5546875" style="20"/>
    <col min="9227" max="9227" width="5.21875" style="20" bestFit="1" customWidth="1"/>
    <col min="9228" max="9228" width="9.77734375" style="20" customWidth="1"/>
    <col min="9229" max="9229" width="7.21875" style="20" customWidth="1"/>
    <col min="9230" max="9230" width="11.44140625" style="20" customWidth="1"/>
    <col min="9231" max="9231" width="8.5546875" style="20" customWidth="1"/>
    <col min="9232" max="9232" width="10.5546875" style="20" customWidth="1"/>
    <col min="9233" max="9233" width="8.77734375" style="20" customWidth="1"/>
    <col min="9234" max="9234" width="10.21875" style="20" customWidth="1"/>
    <col min="9235" max="9235" width="8.44140625" style="20" customWidth="1"/>
    <col min="9236" max="9236" width="8.5546875" style="20"/>
    <col min="9237" max="9237" width="8.77734375" style="20" bestFit="1" customWidth="1"/>
    <col min="9238" max="9471" width="8.5546875" style="20"/>
    <col min="9472" max="9472" width="30.77734375" style="20" customWidth="1"/>
    <col min="9473" max="9473" width="8.21875" style="20" bestFit="1" customWidth="1"/>
    <col min="9474" max="9474" width="2.77734375" style="20" customWidth="1"/>
    <col min="9475" max="9475" width="14.21875" style="20" customWidth="1"/>
    <col min="9476" max="9476" width="8.77734375" style="20" customWidth="1"/>
    <col min="9477" max="9477" width="11.77734375" style="20" customWidth="1"/>
    <col min="9478" max="9478" width="7.21875" style="20" bestFit="1" customWidth="1"/>
    <col min="9479" max="9479" width="13.21875" style="20" customWidth="1"/>
    <col min="9480" max="9480" width="8.77734375" style="20" customWidth="1"/>
    <col min="9481" max="9481" width="13" style="20" customWidth="1"/>
    <col min="9482" max="9482" width="8.5546875" style="20"/>
    <col min="9483" max="9483" width="5.21875" style="20" bestFit="1" customWidth="1"/>
    <col min="9484" max="9484" width="9.77734375" style="20" customWidth="1"/>
    <col min="9485" max="9485" width="7.21875" style="20" customWidth="1"/>
    <col min="9486" max="9486" width="11.44140625" style="20" customWidth="1"/>
    <col min="9487" max="9487" width="8.5546875" style="20" customWidth="1"/>
    <col min="9488" max="9488" width="10.5546875" style="20" customWidth="1"/>
    <col min="9489" max="9489" width="8.77734375" style="20" customWidth="1"/>
    <col min="9490" max="9490" width="10.21875" style="20" customWidth="1"/>
    <col min="9491" max="9491" width="8.44140625" style="20" customWidth="1"/>
    <col min="9492" max="9492" width="8.5546875" style="20"/>
    <col min="9493" max="9493" width="8.77734375" style="20" bestFit="1" customWidth="1"/>
    <col min="9494" max="9727" width="8.5546875" style="20"/>
    <col min="9728" max="9728" width="30.77734375" style="20" customWidth="1"/>
    <col min="9729" max="9729" width="8.21875" style="20" bestFit="1" customWidth="1"/>
    <col min="9730" max="9730" width="2.77734375" style="20" customWidth="1"/>
    <col min="9731" max="9731" width="14.21875" style="20" customWidth="1"/>
    <col min="9732" max="9732" width="8.77734375" style="20" customWidth="1"/>
    <col min="9733" max="9733" width="11.77734375" style="20" customWidth="1"/>
    <col min="9734" max="9734" width="7.21875" style="20" bestFit="1" customWidth="1"/>
    <col min="9735" max="9735" width="13.21875" style="20" customWidth="1"/>
    <col min="9736" max="9736" width="8.77734375" style="20" customWidth="1"/>
    <col min="9737" max="9737" width="13" style="20" customWidth="1"/>
    <col min="9738" max="9738" width="8.5546875" style="20"/>
    <col min="9739" max="9739" width="5.21875" style="20" bestFit="1" customWidth="1"/>
    <col min="9740" max="9740" width="9.77734375" style="20" customWidth="1"/>
    <col min="9741" max="9741" width="7.21875" style="20" customWidth="1"/>
    <col min="9742" max="9742" width="11.44140625" style="20" customWidth="1"/>
    <col min="9743" max="9743" width="8.5546875" style="20" customWidth="1"/>
    <col min="9744" max="9744" width="10.5546875" style="20" customWidth="1"/>
    <col min="9745" max="9745" width="8.77734375" style="20" customWidth="1"/>
    <col min="9746" max="9746" width="10.21875" style="20" customWidth="1"/>
    <col min="9747" max="9747" width="8.44140625" style="20" customWidth="1"/>
    <col min="9748" max="9748" width="8.5546875" style="20"/>
    <col min="9749" max="9749" width="8.77734375" style="20" bestFit="1" customWidth="1"/>
    <col min="9750" max="9983" width="8.5546875" style="20"/>
    <col min="9984" max="9984" width="30.77734375" style="20" customWidth="1"/>
    <col min="9985" max="9985" width="8.21875" style="20" bestFit="1" customWidth="1"/>
    <col min="9986" max="9986" width="2.77734375" style="20" customWidth="1"/>
    <col min="9987" max="9987" width="14.21875" style="20" customWidth="1"/>
    <col min="9988" max="9988" width="8.77734375" style="20" customWidth="1"/>
    <col min="9989" max="9989" width="11.77734375" style="20" customWidth="1"/>
    <col min="9990" max="9990" width="7.21875" style="20" bestFit="1" customWidth="1"/>
    <col min="9991" max="9991" width="13.21875" style="20" customWidth="1"/>
    <col min="9992" max="9992" width="8.77734375" style="20" customWidth="1"/>
    <col min="9993" max="9993" width="13" style="20" customWidth="1"/>
    <col min="9994" max="9994" width="8.5546875" style="20"/>
    <col min="9995" max="9995" width="5.21875" style="20" bestFit="1" customWidth="1"/>
    <col min="9996" max="9996" width="9.77734375" style="20" customWidth="1"/>
    <col min="9997" max="9997" width="7.21875" style="20" customWidth="1"/>
    <col min="9998" max="9998" width="11.44140625" style="20" customWidth="1"/>
    <col min="9999" max="9999" width="8.5546875" style="20" customWidth="1"/>
    <col min="10000" max="10000" width="10.5546875" style="20" customWidth="1"/>
    <col min="10001" max="10001" width="8.77734375" style="20" customWidth="1"/>
    <col min="10002" max="10002" width="10.21875" style="20" customWidth="1"/>
    <col min="10003" max="10003" width="8.44140625" style="20" customWidth="1"/>
    <col min="10004" max="10004" width="8.5546875" style="20"/>
    <col min="10005" max="10005" width="8.77734375" style="20" bestFit="1" customWidth="1"/>
    <col min="10006" max="10239" width="8.5546875" style="20"/>
    <col min="10240" max="10240" width="30.77734375" style="20" customWidth="1"/>
    <col min="10241" max="10241" width="8.21875" style="20" bestFit="1" customWidth="1"/>
    <col min="10242" max="10242" width="2.77734375" style="20" customWidth="1"/>
    <col min="10243" max="10243" width="14.21875" style="20" customWidth="1"/>
    <col min="10244" max="10244" width="8.77734375" style="20" customWidth="1"/>
    <col min="10245" max="10245" width="11.77734375" style="20" customWidth="1"/>
    <col min="10246" max="10246" width="7.21875" style="20" bestFit="1" customWidth="1"/>
    <col min="10247" max="10247" width="13.21875" style="20" customWidth="1"/>
    <col min="10248" max="10248" width="8.77734375" style="20" customWidth="1"/>
    <col min="10249" max="10249" width="13" style="20" customWidth="1"/>
    <col min="10250" max="10250" width="8.5546875" style="20"/>
    <col min="10251" max="10251" width="5.21875" style="20" bestFit="1" customWidth="1"/>
    <col min="10252" max="10252" width="9.77734375" style="20" customWidth="1"/>
    <col min="10253" max="10253" width="7.21875" style="20" customWidth="1"/>
    <col min="10254" max="10254" width="11.44140625" style="20" customWidth="1"/>
    <col min="10255" max="10255" width="8.5546875" style="20" customWidth="1"/>
    <col min="10256" max="10256" width="10.5546875" style="20" customWidth="1"/>
    <col min="10257" max="10257" width="8.77734375" style="20" customWidth="1"/>
    <col min="10258" max="10258" width="10.21875" style="20" customWidth="1"/>
    <col min="10259" max="10259" width="8.44140625" style="20" customWidth="1"/>
    <col min="10260" max="10260" width="8.5546875" style="20"/>
    <col min="10261" max="10261" width="8.77734375" style="20" bestFit="1" customWidth="1"/>
    <col min="10262" max="10495" width="8.5546875" style="20"/>
    <col min="10496" max="10496" width="30.77734375" style="20" customWidth="1"/>
    <col min="10497" max="10497" width="8.21875" style="20" bestFit="1" customWidth="1"/>
    <col min="10498" max="10498" width="2.77734375" style="20" customWidth="1"/>
    <col min="10499" max="10499" width="14.21875" style="20" customWidth="1"/>
    <col min="10500" max="10500" width="8.77734375" style="20" customWidth="1"/>
    <col min="10501" max="10501" width="11.77734375" style="20" customWidth="1"/>
    <col min="10502" max="10502" width="7.21875" style="20" bestFit="1" customWidth="1"/>
    <col min="10503" max="10503" width="13.21875" style="20" customWidth="1"/>
    <col min="10504" max="10504" width="8.77734375" style="20" customWidth="1"/>
    <col min="10505" max="10505" width="13" style="20" customWidth="1"/>
    <col min="10506" max="10506" width="8.5546875" style="20"/>
    <col min="10507" max="10507" width="5.21875" style="20" bestFit="1" customWidth="1"/>
    <col min="10508" max="10508" width="9.77734375" style="20" customWidth="1"/>
    <col min="10509" max="10509" width="7.21875" style="20" customWidth="1"/>
    <col min="10510" max="10510" width="11.44140625" style="20" customWidth="1"/>
    <col min="10511" max="10511" width="8.5546875" style="20" customWidth="1"/>
    <col min="10512" max="10512" width="10.5546875" style="20" customWidth="1"/>
    <col min="10513" max="10513" width="8.77734375" style="20" customWidth="1"/>
    <col min="10514" max="10514" width="10.21875" style="20" customWidth="1"/>
    <col min="10515" max="10515" width="8.44140625" style="20" customWidth="1"/>
    <col min="10516" max="10516" width="8.5546875" style="20"/>
    <col min="10517" max="10517" width="8.77734375" style="20" bestFit="1" customWidth="1"/>
    <col min="10518" max="10751" width="8.5546875" style="20"/>
    <col min="10752" max="10752" width="30.77734375" style="20" customWidth="1"/>
    <col min="10753" max="10753" width="8.21875" style="20" bestFit="1" customWidth="1"/>
    <col min="10754" max="10754" width="2.77734375" style="20" customWidth="1"/>
    <col min="10755" max="10755" width="14.21875" style="20" customWidth="1"/>
    <col min="10756" max="10756" width="8.77734375" style="20" customWidth="1"/>
    <col min="10757" max="10757" width="11.77734375" style="20" customWidth="1"/>
    <col min="10758" max="10758" width="7.21875" style="20" bestFit="1" customWidth="1"/>
    <col min="10759" max="10759" width="13.21875" style="20" customWidth="1"/>
    <col min="10760" max="10760" width="8.77734375" style="20" customWidth="1"/>
    <col min="10761" max="10761" width="13" style="20" customWidth="1"/>
    <col min="10762" max="10762" width="8.5546875" style="20"/>
    <col min="10763" max="10763" width="5.21875" style="20" bestFit="1" customWidth="1"/>
    <col min="10764" max="10764" width="9.77734375" style="20" customWidth="1"/>
    <col min="10765" max="10765" width="7.21875" style="20" customWidth="1"/>
    <col min="10766" max="10766" width="11.44140625" style="20" customWidth="1"/>
    <col min="10767" max="10767" width="8.5546875" style="20" customWidth="1"/>
    <col min="10768" max="10768" width="10.5546875" style="20" customWidth="1"/>
    <col min="10769" max="10769" width="8.77734375" style="20" customWidth="1"/>
    <col min="10770" max="10770" width="10.21875" style="20" customWidth="1"/>
    <col min="10771" max="10771" width="8.44140625" style="20" customWidth="1"/>
    <col min="10772" max="10772" width="8.5546875" style="20"/>
    <col min="10773" max="10773" width="8.77734375" style="20" bestFit="1" customWidth="1"/>
    <col min="10774" max="11007" width="8.5546875" style="20"/>
    <col min="11008" max="11008" width="30.77734375" style="20" customWidth="1"/>
    <col min="11009" max="11009" width="8.21875" style="20" bestFit="1" customWidth="1"/>
    <col min="11010" max="11010" width="2.77734375" style="20" customWidth="1"/>
    <col min="11011" max="11011" width="14.21875" style="20" customWidth="1"/>
    <col min="11012" max="11012" width="8.77734375" style="20" customWidth="1"/>
    <col min="11013" max="11013" width="11.77734375" style="20" customWidth="1"/>
    <col min="11014" max="11014" width="7.21875" style="20" bestFit="1" customWidth="1"/>
    <col min="11015" max="11015" width="13.21875" style="20" customWidth="1"/>
    <col min="11016" max="11016" width="8.77734375" style="20" customWidth="1"/>
    <col min="11017" max="11017" width="13" style="20" customWidth="1"/>
    <col min="11018" max="11018" width="8.5546875" style="20"/>
    <col min="11019" max="11019" width="5.21875" style="20" bestFit="1" customWidth="1"/>
    <col min="11020" max="11020" width="9.77734375" style="20" customWidth="1"/>
    <col min="11021" max="11021" width="7.21875" style="20" customWidth="1"/>
    <col min="11022" max="11022" width="11.44140625" style="20" customWidth="1"/>
    <col min="11023" max="11023" width="8.5546875" style="20" customWidth="1"/>
    <col min="11024" max="11024" width="10.5546875" style="20" customWidth="1"/>
    <col min="11025" max="11025" width="8.77734375" style="20" customWidth="1"/>
    <col min="11026" max="11026" width="10.21875" style="20" customWidth="1"/>
    <col min="11027" max="11027" width="8.44140625" style="20" customWidth="1"/>
    <col min="11028" max="11028" width="8.5546875" style="20"/>
    <col min="11029" max="11029" width="8.77734375" style="20" bestFit="1" customWidth="1"/>
    <col min="11030" max="11263" width="8.5546875" style="20"/>
    <col min="11264" max="11264" width="30.77734375" style="20" customWidth="1"/>
    <col min="11265" max="11265" width="8.21875" style="20" bestFit="1" customWidth="1"/>
    <col min="11266" max="11266" width="2.77734375" style="20" customWidth="1"/>
    <col min="11267" max="11267" width="14.21875" style="20" customWidth="1"/>
    <col min="11268" max="11268" width="8.77734375" style="20" customWidth="1"/>
    <col min="11269" max="11269" width="11.77734375" style="20" customWidth="1"/>
    <col min="11270" max="11270" width="7.21875" style="20" bestFit="1" customWidth="1"/>
    <col min="11271" max="11271" width="13.21875" style="20" customWidth="1"/>
    <col min="11272" max="11272" width="8.77734375" style="20" customWidth="1"/>
    <col min="11273" max="11273" width="13" style="20" customWidth="1"/>
    <col min="11274" max="11274" width="8.5546875" style="20"/>
    <col min="11275" max="11275" width="5.21875" style="20" bestFit="1" customWidth="1"/>
    <col min="11276" max="11276" width="9.77734375" style="20" customWidth="1"/>
    <col min="11277" max="11277" width="7.21875" style="20" customWidth="1"/>
    <col min="11278" max="11278" width="11.44140625" style="20" customWidth="1"/>
    <col min="11279" max="11279" width="8.5546875" style="20" customWidth="1"/>
    <col min="11280" max="11280" width="10.5546875" style="20" customWidth="1"/>
    <col min="11281" max="11281" width="8.77734375" style="20" customWidth="1"/>
    <col min="11282" max="11282" width="10.21875" style="20" customWidth="1"/>
    <col min="11283" max="11283" width="8.44140625" style="20" customWidth="1"/>
    <col min="11284" max="11284" width="8.5546875" style="20"/>
    <col min="11285" max="11285" width="8.77734375" style="20" bestFit="1" customWidth="1"/>
    <col min="11286" max="11519" width="8.5546875" style="20"/>
    <col min="11520" max="11520" width="30.77734375" style="20" customWidth="1"/>
    <col min="11521" max="11521" width="8.21875" style="20" bestFit="1" customWidth="1"/>
    <col min="11522" max="11522" width="2.77734375" style="20" customWidth="1"/>
    <col min="11523" max="11523" width="14.21875" style="20" customWidth="1"/>
    <col min="11524" max="11524" width="8.77734375" style="20" customWidth="1"/>
    <col min="11525" max="11525" width="11.77734375" style="20" customWidth="1"/>
    <col min="11526" max="11526" width="7.21875" style="20" bestFit="1" customWidth="1"/>
    <col min="11527" max="11527" width="13.21875" style="20" customWidth="1"/>
    <col min="11528" max="11528" width="8.77734375" style="20" customWidth="1"/>
    <col min="11529" max="11529" width="13" style="20" customWidth="1"/>
    <col min="11530" max="11530" width="8.5546875" style="20"/>
    <col min="11531" max="11531" width="5.21875" style="20" bestFit="1" customWidth="1"/>
    <col min="11532" max="11532" width="9.77734375" style="20" customWidth="1"/>
    <col min="11533" max="11533" width="7.21875" style="20" customWidth="1"/>
    <col min="11534" max="11534" width="11.44140625" style="20" customWidth="1"/>
    <col min="11535" max="11535" width="8.5546875" style="20" customWidth="1"/>
    <col min="11536" max="11536" width="10.5546875" style="20" customWidth="1"/>
    <col min="11537" max="11537" width="8.77734375" style="20" customWidth="1"/>
    <col min="11538" max="11538" width="10.21875" style="20" customWidth="1"/>
    <col min="11539" max="11539" width="8.44140625" style="20" customWidth="1"/>
    <col min="11540" max="11540" width="8.5546875" style="20"/>
    <col min="11541" max="11541" width="8.77734375" style="20" bestFit="1" customWidth="1"/>
    <col min="11542" max="11775" width="8.5546875" style="20"/>
    <col min="11776" max="11776" width="30.77734375" style="20" customWidth="1"/>
    <col min="11777" max="11777" width="8.21875" style="20" bestFit="1" customWidth="1"/>
    <col min="11778" max="11778" width="2.77734375" style="20" customWidth="1"/>
    <col min="11779" max="11779" width="14.21875" style="20" customWidth="1"/>
    <col min="11780" max="11780" width="8.77734375" style="20" customWidth="1"/>
    <col min="11781" max="11781" width="11.77734375" style="20" customWidth="1"/>
    <col min="11782" max="11782" width="7.21875" style="20" bestFit="1" customWidth="1"/>
    <col min="11783" max="11783" width="13.21875" style="20" customWidth="1"/>
    <col min="11784" max="11784" width="8.77734375" style="20" customWidth="1"/>
    <col min="11785" max="11785" width="13" style="20" customWidth="1"/>
    <col min="11786" max="11786" width="8.5546875" style="20"/>
    <col min="11787" max="11787" width="5.21875" style="20" bestFit="1" customWidth="1"/>
    <col min="11788" max="11788" width="9.77734375" style="20" customWidth="1"/>
    <col min="11789" max="11789" width="7.21875" style="20" customWidth="1"/>
    <col min="11790" max="11790" width="11.44140625" style="20" customWidth="1"/>
    <col min="11791" max="11791" width="8.5546875" style="20" customWidth="1"/>
    <col min="11792" max="11792" width="10.5546875" style="20" customWidth="1"/>
    <col min="11793" max="11793" width="8.77734375" style="20" customWidth="1"/>
    <col min="11794" max="11794" width="10.21875" style="20" customWidth="1"/>
    <col min="11795" max="11795" width="8.44140625" style="20" customWidth="1"/>
    <col min="11796" max="11796" width="8.5546875" style="20"/>
    <col min="11797" max="11797" width="8.77734375" style="20" bestFit="1" customWidth="1"/>
    <col min="11798" max="12031" width="8.5546875" style="20"/>
    <col min="12032" max="12032" width="30.77734375" style="20" customWidth="1"/>
    <col min="12033" max="12033" width="8.21875" style="20" bestFit="1" customWidth="1"/>
    <col min="12034" max="12034" width="2.77734375" style="20" customWidth="1"/>
    <col min="12035" max="12035" width="14.21875" style="20" customWidth="1"/>
    <col min="12036" max="12036" width="8.77734375" style="20" customWidth="1"/>
    <col min="12037" max="12037" width="11.77734375" style="20" customWidth="1"/>
    <col min="12038" max="12038" width="7.21875" style="20" bestFit="1" customWidth="1"/>
    <col min="12039" max="12039" width="13.21875" style="20" customWidth="1"/>
    <col min="12040" max="12040" width="8.77734375" style="20" customWidth="1"/>
    <col min="12041" max="12041" width="13" style="20" customWidth="1"/>
    <col min="12042" max="12042" width="8.5546875" style="20"/>
    <col min="12043" max="12043" width="5.21875" style="20" bestFit="1" customWidth="1"/>
    <col min="12044" max="12044" width="9.77734375" style="20" customWidth="1"/>
    <col min="12045" max="12045" width="7.21875" style="20" customWidth="1"/>
    <col min="12046" max="12046" width="11.44140625" style="20" customWidth="1"/>
    <col min="12047" max="12047" width="8.5546875" style="20" customWidth="1"/>
    <col min="12048" max="12048" width="10.5546875" style="20" customWidth="1"/>
    <col min="12049" max="12049" width="8.77734375" style="20" customWidth="1"/>
    <col min="12050" max="12050" width="10.21875" style="20" customWidth="1"/>
    <col min="12051" max="12051" width="8.44140625" style="20" customWidth="1"/>
    <col min="12052" max="12052" width="8.5546875" style="20"/>
    <col min="12053" max="12053" width="8.77734375" style="20" bestFit="1" customWidth="1"/>
    <col min="12054" max="12287" width="8.5546875" style="20"/>
    <col min="12288" max="12288" width="30.77734375" style="20" customWidth="1"/>
    <col min="12289" max="12289" width="8.21875" style="20" bestFit="1" customWidth="1"/>
    <col min="12290" max="12290" width="2.77734375" style="20" customWidth="1"/>
    <col min="12291" max="12291" width="14.21875" style="20" customWidth="1"/>
    <col min="12292" max="12292" width="8.77734375" style="20" customWidth="1"/>
    <col min="12293" max="12293" width="11.77734375" style="20" customWidth="1"/>
    <col min="12294" max="12294" width="7.21875" style="20" bestFit="1" customWidth="1"/>
    <col min="12295" max="12295" width="13.21875" style="20" customWidth="1"/>
    <col min="12296" max="12296" width="8.77734375" style="20" customWidth="1"/>
    <col min="12297" max="12297" width="13" style="20" customWidth="1"/>
    <col min="12298" max="12298" width="8.5546875" style="20"/>
    <col min="12299" max="12299" width="5.21875" style="20" bestFit="1" customWidth="1"/>
    <col min="12300" max="12300" width="9.77734375" style="20" customWidth="1"/>
    <col min="12301" max="12301" width="7.21875" style="20" customWidth="1"/>
    <col min="12302" max="12302" width="11.44140625" style="20" customWidth="1"/>
    <col min="12303" max="12303" width="8.5546875" style="20" customWidth="1"/>
    <col min="12304" max="12304" width="10.5546875" style="20" customWidth="1"/>
    <col min="12305" max="12305" width="8.77734375" style="20" customWidth="1"/>
    <col min="12306" max="12306" width="10.21875" style="20" customWidth="1"/>
    <col min="12307" max="12307" width="8.44140625" style="20" customWidth="1"/>
    <col min="12308" max="12308" width="8.5546875" style="20"/>
    <col min="12309" max="12309" width="8.77734375" style="20" bestFit="1" customWidth="1"/>
    <col min="12310" max="12543" width="8.5546875" style="20"/>
    <col min="12544" max="12544" width="30.77734375" style="20" customWidth="1"/>
    <col min="12545" max="12545" width="8.21875" style="20" bestFit="1" customWidth="1"/>
    <col min="12546" max="12546" width="2.77734375" style="20" customWidth="1"/>
    <col min="12547" max="12547" width="14.21875" style="20" customWidth="1"/>
    <col min="12548" max="12548" width="8.77734375" style="20" customWidth="1"/>
    <col min="12549" max="12549" width="11.77734375" style="20" customWidth="1"/>
    <col min="12550" max="12550" width="7.21875" style="20" bestFit="1" customWidth="1"/>
    <col min="12551" max="12551" width="13.21875" style="20" customWidth="1"/>
    <col min="12552" max="12552" width="8.77734375" style="20" customWidth="1"/>
    <col min="12553" max="12553" width="13" style="20" customWidth="1"/>
    <col min="12554" max="12554" width="8.5546875" style="20"/>
    <col min="12555" max="12555" width="5.21875" style="20" bestFit="1" customWidth="1"/>
    <col min="12556" max="12556" width="9.77734375" style="20" customWidth="1"/>
    <col min="12557" max="12557" width="7.21875" style="20" customWidth="1"/>
    <col min="12558" max="12558" width="11.44140625" style="20" customWidth="1"/>
    <col min="12559" max="12559" width="8.5546875" style="20" customWidth="1"/>
    <col min="12560" max="12560" width="10.5546875" style="20" customWidth="1"/>
    <col min="12561" max="12561" width="8.77734375" style="20" customWidth="1"/>
    <col min="12562" max="12562" width="10.21875" style="20" customWidth="1"/>
    <col min="12563" max="12563" width="8.44140625" style="20" customWidth="1"/>
    <col min="12564" max="12564" width="8.5546875" style="20"/>
    <col min="12565" max="12565" width="8.77734375" style="20" bestFit="1" customWidth="1"/>
    <col min="12566" max="12799" width="8.5546875" style="20"/>
    <col min="12800" max="12800" width="30.77734375" style="20" customWidth="1"/>
    <col min="12801" max="12801" width="8.21875" style="20" bestFit="1" customWidth="1"/>
    <col min="12802" max="12802" width="2.77734375" style="20" customWidth="1"/>
    <col min="12803" max="12803" width="14.21875" style="20" customWidth="1"/>
    <col min="12804" max="12804" width="8.77734375" style="20" customWidth="1"/>
    <col min="12805" max="12805" width="11.77734375" style="20" customWidth="1"/>
    <col min="12806" max="12806" width="7.21875" style="20" bestFit="1" customWidth="1"/>
    <col min="12807" max="12807" width="13.21875" style="20" customWidth="1"/>
    <col min="12808" max="12808" width="8.77734375" style="20" customWidth="1"/>
    <col min="12809" max="12809" width="13" style="20" customWidth="1"/>
    <col min="12810" max="12810" width="8.5546875" style="20"/>
    <col min="12811" max="12811" width="5.21875" style="20" bestFit="1" customWidth="1"/>
    <col min="12812" max="12812" width="9.77734375" style="20" customWidth="1"/>
    <col min="12813" max="12813" width="7.21875" style="20" customWidth="1"/>
    <col min="12814" max="12814" width="11.44140625" style="20" customWidth="1"/>
    <col min="12815" max="12815" width="8.5546875" style="20" customWidth="1"/>
    <col min="12816" max="12816" width="10.5546875" style="20" customWidth="1"/>
    <col min="12817" max="12817" width="8.77734375" style="20" customWidth="1"/>
    <col min="12818" max="12818" width="10.21875" style="20" customWidth="1"/>
    <col min="12819" max="12819" width="8.44140625" style="20" customWidth="1"/>
    <col min="12820" max="12820" width="8.5546875" style="20"/>
    <col min="12821" max="12821" width="8.77734375" style="20" bestFit="1" customWidth="1"/>
    <col min="12822" max="13055" width="8.5546875" style="20"/>
    <col min="13056" max="13056" width="30.77734375" style="20" customWidth="1"/>
    <col min="13057" max="13057" width="8.21875" style="20" bestFit="1" customWidth="1"/>
    <col min="13058" max="13058" width="2.77734375" style="20" customWidth="1"/>
    <col min="13059" max="13059" width="14.21875" style="20" customWidth="1"/>
    <col min="13060" max="13060" width="8.77734375" style="20" customWidth="1"/>
    <col min="13061" max="13061" width="11.77734375" style="20" customWidth="1"/>
    <col min="13062" max="13062" width="7.21875" style="20" bestFit="1" customWidth="1"/>
    <col min="13063" max="13063" width="13.21875" style="20" customWidth="1"/>
    <col min="13064" max="13064" width="8.77734375" style="20" customWidth="1"/>
    <col min="13065" max="13065" width="13" style="20" customWidth="1"/>
    <col min="13066" max="13066" width="8.5546875" style="20"/>
    <col min="13067" max="13067" width="5.21875" style="20" bestFit="1" customWidth="1"/>
    <col min="13068" max="13068" width="9.77734375" style="20" customWidth="1"/>
    <col min="13069" max="13069" width="7.21875" style="20" customWidth="1"/>
    <col min="13070" max="13070" width="11.44140625" style="20" customWidth="1"/>
    <col min="13071" max="13071" width="8.5546875" style="20" customWidth="1"/>
    <col min="13072" max="13072" width="10.5546875" style="20" customWidth="1"/>
    <col min="13073" max="13073" width="8.77734375" style="20" customWidth="1"/>
    <col min="13074" max="13074" width="10.21875" style="20" customWidth="1"/>
    <col min="13075" max="13075" width="8.44140625" style="20" customWidth="1"/>
    <col min="13076" max="13076" width="8.5546875" style="20"/>
    <col min="13077" max="13077" width="8.77734375" style="20" bestFit="1" customWidth="1"/>
    <col min="13078" max="13311" width="8.5546875" style="20"/>
    <col min="13312" max="13312" width="30.77734375" style="20" customWidth="1"/>
    <col min="13313" max="13313" width="8.21875" style="20" bestFit="1" customWidth="1"/>
    <col min="13314" max="13314" width="2.77734375" style="20" customWidth="1"/>
    <col min="13315" max="13315" width="14.21875" style="20" customWidth="1"/>
    <col min="13316" max="13316" width="8.77734375" style="20" customWidth="1"/>
    <col min="13317" max="13317" width="11.77734375" style="20" customWidth="1"/>
    <col min="13318" max="13318" width="7.21875" style="20" bestFit="1" customWidth="1"/>
    <col min="13319" max="13319" width="13.21875" style="20" customWidth="1"/>
    <col min="13320" max="13320" width="8.77734375" style="20" customWidth="1"/>
    <col min="13321" max="13321" width="13" style="20" customWidth="1"/>
    <col min="13322" max="13322" width="8.5546875" style="20"/>
    <col min="13323" max="13323" width="5.21875" style="20" bestFit="1" customWidth="1"/>
    <col min="13324" max="13324" width="9.77734375" style="20" customWidth="1"/>
    <col min="13325" max="13325" width="7.21875" style="20" customWidth="1"/>
    <col min="13326" max="13326" width="11.44140625" style="20" customWidth="1"/>
    <col min="13327" max="13327" width="8.5546875" style="20" customWidth="1"/>
    <col min="13328" max="13328" width="10.5546875" style="20" customWidth="1"/>
    <col min="13329" max="13329" width="8.77734375" style="20" customWidth="1"/>
    <col min="13330" max="13330" width="10.21875" style="20" customWidth="1"/>
    <col min="13331" max="13331" width="8.44140625" style="20" customWidth="1"/>
    <col min="13332" max="13332" width="8.5546875" style="20"/>
    <col min="13333" max="13333" width="8.77734375" style="20" bestFit="1" customWidth="1"/>
    <col min="13334" max="13567" width="8.5546875" style="20"/>
    <col min="13568" max="13568" width="30.77734375" style="20" customWidth="1"/>
    <col min="13569" max="13569" width="8.21875" style="20" bestFit="1" customWidth="1"/>
    <col min="13570" max="13570" width="2.77734375" style="20" customWidth="1"/>
    <col min="13571" max="13571" width="14.21875" style="20" customWidth="1"/>
    <col min="13572" max="13572" width="8.77734375" style="20" customWidth="1"/>
    <col min="13573" max="13573" width="11.77734375" style="20" customWidth="1"/>
    <col min="13574" max="13574" width="7.21875" style="20" bestFit="1" customWidth="1"/>
    <col min="13575" max="13575" width="13.21875" style="20" customWidth="1"/>
    <col min="13576" max="13576" width="8.77734375" style="20" customWidth="1"/>
    <col min="13577" max="13577" width="13" style="20" customWidth="1"/>
    <col min="13578" max="13578" width="8.5546875" style="20"/>
    <col min="13579" max="13579" width="5.21875" style="20" bestFit="1" customWidth="1"/>
    <col min="13580" max="13580" width="9.77734375" style="20" customWidth="1"/>
    <col min="13581" max="13581" width="7.21875" style="20" customWidth="1"/>
    <col min="13582" max="13582" width="11.44140625" style="20" customWidth="1"/>
    <col min="13583" max="13583" width="8.5546875" style="20" customWidth="1"/>
    <col min="13584" max="13584" width="10.5546875" style="20" customWidth="1"/>
    <col min="13585" max="13585" width="8.77734375" style="20" customWidth="1"/>
    <col min="13586" max="13586" width="10.21875" style="20" customWidth="1"/>
    <col min="13587" max="13587" width="8.44140625" style="20" customWidth="1"/>
    <col min="13588" max="13588" width="8.5546875" style="20"/>
    <col min="13589" max="13589" width="8.77734375" style="20" bestFit="1" customWidth="1"/>
    <col min="13590" max="13823" width="8.5546875" style="20"/>
    <col min="13824" max="13824" width="30.77734375" style="20" customWidth="1"/>
    <col min="13825" max="13825" width="8.21875" style="20" bestFit="1" customWidth="1"/>
    <col min="13826" max="13826" width="2.77734375" style="20" customWidth="1"/>
    <col min="13827" max="13827" width="14.21875" style="20" customWidth="1"/>
    <col min="13828" max="13828" width="8.77734375" style="20" customWidth="1"/>
    <col min="13829" max="13829" width="11.77734375" style="20" customWidth="1"/>
    <col min="13830" max="13830" width="7.21875" style="20" bestFit="1" customWidth="1"/>
    <col min="13831" max="13831" width="13.21875" style="20" customWidth="1"/>
    <col min="13832" max="13832" width="8.77734375" style="20" customWidth="1"/>
    <col min="13833" max="13833" width="13" style="20" customWidth="1"/>
    <col min="13834" max="13834" width="8.5546875" style="20"/>
    <col min="13835" max="13835" width="5.21875" style="20" bestFit="1" customWidth="1"/>
    <col min="13836" max="13836" width="9.77734375" style="20" customWidth="1"/>
    <col min="13837" max="13837" width="7.21875" style="20" customWidth="1"/>
    <col min="13838" max="13838" width="11.44140625" style="20" customWidth="1"/>
    <col min="13839" max="13839" width="8.5546875" style="20" customWidth="1"/>
    <col min="13840" max="13840" width="10.5546875" style="20" customWidth="1"/>
    <col min="13841" max="13841" width="8.77734375" style="20" customWidth="1"/>
    <col min="13842" max="13842" width="10.21875" style="20" customWidth="1"/>
    <col min="13843" max="13843" width="8.44140625" style="20" customWidth="1"/>
    <col min="13844" max="13844" width="8.5546875" style="20"/>
    <col min="13845" max="13845" width="8.77734375" style="20" bestFit="1" customWidth="1"/>
    <col min="13846" max="14079" width="8.5546875" style="20"/>
    <col min="14080" max="14080" width="30.77734375" style="20" customWidth="1"/>
    <col min="14081" max="14081" width="8.21875" style="20" bestFit="1" customWidth="1"/>
    <col min="14082" max="14082" width="2.77734375" style="20" customWidth="1"/>
    <col min="14083" max="14083" width="14.21875" style="20" customWidth="1"/>
    <col min="14084" max="14084" width="8.77734375" style="20" customWidth="1"/>
    <col min="14085" max="14085" width="11.77734375" style="20" customWidth="1"/>
    <col min="14086" max="14086" width="7.21875" style="20" bestFit="1" customWidth="1"/>
    <col min="14087" max="14087" width="13.21875" style="20" customWidth="1"/>
    <col min="14088" max="14088" width="8.77734375" style="20" customWidth="1"/>
    <col min="14089" max="14089" width="13" style="20" customWidth="1"/>
    <col min="14090" max="14090" width="8.5546875" style="20"/>
    <col min="14091" max="14091" width="5.21875" style="20" bestFit="1" customWidth="1"/>
    <col min="14092" max="14092" width="9.77734375" style="20" customWidth="1"/>
    <col min="14093" max="14093" width="7.21875" style="20" customWidth="1"/>
    <col min="14094" max="14094" width="11.44140625" style="20" customWidth="1"/>
    <col min="14095" max="14095" width="8.5546875" style="20" customWidth="1"/>
    <col min="14096" max="14096" width="10.5546875" style="20" customWidth="1"/>
    <col min="14097" max="14097" width="8.77734375" style="20" customWidth="1"/>
    <col min="14098" max="14098" width="10.21875" style="20" customWidth="1"/>
    <col min="14099" max="14099" width="8.44140625" style="20" customWidth="1"/>
    <col min="14100" max="14100" width="8.5546875" style="20"/>
    <col min="14101" max="14101" width="8.77734375" style="20" bestFit="1" customWidth="1"/>
    <col min="14102" max="14335" width="8.5546875" style="20"/>
    <col min="14336" max="14336" width="30.77734375" style="20" customWidth="1"/>
    <col min="14337" max="14337" width="8.21875" style="20" bestFit="1" customWidth="1"/>
    <col min="14338" max="14338" width="2.77734375" style="20" customWidth="1"/>
    <col min="14339" max="14339" width="14.21875" style="20" customWidth="1"/>
    <col min="14340" max="14340" width="8.77734375" style="20" customWidth="1"/>
    <col min="14341" max="14341" width="11.77734375" style="20" customWidth="1"/>
    <col min="14342" max="14342" width="7.21875" style="20" bestFit="1" customWidth="1"/>
    <col min="14343" max="14343" width="13.21875" style="20" customWidth="1"/>
    <col min="14344" max="14344" width="8.77734375" style="20" customWidth="1"/>
    <col min="14345" max="14345" width="13" style="20" customWidth="1"/>
    <col min="14346" max="14346" width="8.5546875" style="20"/>
    <col min="14347" max="14347" width="5.21875" style="20" bestFit="1" customWidth="1"/>
    <col min="14348" max="14348" width="9.77734375" style="20" customWidth="1"/>
    <col min="14349" max="14349" width="7.21875" style="20" customWidth="1"/>
    <col min="14350" max="14350" width="11.44140625" style="20" customWidth="1"/>
    <col min="14351" max="14351" width="8.5546875" style="20" customWidth="1"/>
    <col min="14352" max="14352" width="10.5546875" style="20" customWidth="1"/>
    <col min="14353" max="14353" width="8.77734375" style="20" customWidth="1"/>
    <col min="14354" max="14354" width="10.21875" style="20" customWidth="1"/>
    <col min="14355" max="14355" width="8.44140625" style="20" customWidth="1"/>
    <col min="14356" max="14356" width="8.5546875" style="20"/>
    <col min="14357" max="14357" width="8.77734375" style="20" bestFit="1" customWidth="1"/>
    <col min="14358" max="14591" width="8.5546875" style="20"/>
    <col min="14592" max="14592" width="30.77734375" style="20" customWidth="1"/>
    <col min="14593" max="14593" width="8.21875" style="20" bestFit="1" customWidth="1"/>
    <col min="14594" max="14594" width="2.77734375" style="20" customWidth="1"/>
    <col min="14595" max="14595" width="14.21875" style="20" customWidth="1"/>
    <col min="14596" max="14596" width="8.77734375" style="20" customWidth="1"/>
    <col min="14597" max="14597" width="11.77734375" style="20" customWidth="1"/>
    <col min="14598" max="14598" width="7.21875" style="20" bestFit="1" customWidth="1"/>
    <col min="14599" max="14599" width="13.21875" style="20" customWidth="1"/>
    <col min="14600" max="14600" width="8.77734375" style="20" customWidth="1"/>
    <col min="14601" max="14601" width="13" style="20" customWidth="1"/>
    <col min="14602" max="14602" width="8.5546875" style="20"/>
    <col min="14603" max="14603" width="5.21875" style="20" bestFit="1" customWidth="1"/>
    <col min="14604" max="14604" width="9.77734375" style="20" customWidth="1"/>
    <col min="14605" max="14605" width="7.21875" style="20" customWidth="1"/>
    <col min="14606" max="14606" width="11.44140625" style="20" customWidth="1"/>
    <col min="14607" max="14607" width="8.5546875" style="20" customWidth="1"/>
    <col min="14608" max="14608" width="10.5546875" style="20" customWidth="1"/>
    <col min="14609" max="14609" width="8.77734375" style="20" customWidth="1"/>
    <col min="14610" max="14610" width="10.21875" style="20" customWidth="1"/>
    <col min="14611" max="14611" width="8.44140625" style="20" customWidth="1"/>
    <col min="14612" max="14612" width="8.5546875" style="20"/>
    <col min="14613" max="14613" width="8.77734375" style="20" bestFit="1" customWidth="1"/>
    <col min="14614" max="14847" width="8.5546875" style="20"/>
    <col min="14848" max="14848" width="30.77734375" style="20" customWidth="1"/>
    <col min="14849" max="14849" width="8.21875" style="20" bestFit="1" customWidth="1"/>
    <col min="14850" max="14850" width="2.77734375" style="20" customWidth="1"/>
    <col min="14851" max="14851" width="14.21875" style="20" customWidth="1"/>
    <col min="14852" max="14852" width="8.77734375" style="20" customWidth="1"/>
    <col min="14853" max="14853" width="11.77734375" style="20" customWidth="1"/>
    <col min="14854" max="14854" width="7.21875" style="20" bestFit="1" customWidth="1"/>
    <col min="14855" max="14855" width="13.21875" style="20" customWidth="1"/>
    <col min="14856" max="14856" width="8.77734375" style="20" customWidth="1"/>
    <col min="14857" max="14857" width="13" style="20" customWidth="1"/>
    <col min="14858" max="14858" width="8.5546875" style="20"/>
    <col min="14859" max="14859" width="5.21875" style="20" bestFit="1" customWidth="1"/>
    <col min="14860" max="14860" width="9.77734375" style="20" customWidth="1"/>
    <col min="14861" max="14861" width="7.21875" style="20" customWidth="1"/>
    <col min="14862" max="14862" width="11.44140625" style="20" customWidth="1"/>
    <col min="14863" max="14863" width="8.5546875" style="20" customWidth="1"/>
    <col min="14864" max="14864" width="10.5546875" style="20" customWidth="1"/>
    <col min="14865" max="14865" width="8.77734375" style="20" customWidth="1"/>
    <col min="14866" max="14866" width="10.21875" style="20" customWidth="1"/>
    <col min="14867" max="14867" width="8.44140625" style="20" customWidth="1"/>
    <col min="14868" max="14868" width="8.5546875" style="20"/>
    <col min="14869" max="14869" width="8.77734375" style="20" bestFit="1" customWidth="1"/>
    <col min="14870" max="15103" width="8.5546875" style="20"/>
    <col min="15104" max="15104" width="30.77734375" style="20" customWidth="1"/>
    <col min="15105" max="15105" width="8.21875" style="20" bestFit="1" customWidth="1"/>
    <col min="15106" max="15106" width="2.77734375" style="20" customWidth="1"/>
    <col min="15107" max="15107" width="14.21875" style="20" customWidth="1"/>
    <col min="15108" max="15108" width="8.77734375" style="20" customWidth="1"/>
    <col min="15109" max="15109" width="11.77734375" style="20" customWidth="1"/>
    <col min="15110" max="15110" width="7.21875" style="20" bestFit="1" customWidth="1"/>
    <col min="15111" max="15111" width="13.21875" style="20" customWidth="1"/>
    <col min="15112" max="15112" width="8.77734375" style="20" customWidth="1"/>
    <col min="15113" max="15113" width="13" style="20" customWidth="1"/>
    <col min="15114" max="15114" width="8.5546875" style="20"/>
    <col min="15115" max="15115" width="5.21875" style="20" bestFit="1" customWidth="1"/>
    <col min="15116" max="15116" width="9.77734375" style="20" customWidth="1"/>
    <col min="15117" max="15117" width="7.21875" style="20" customWidth="1"/>
    <col min="15118" max="15118" width="11.44140625" style="20" customWidth="1"/>
    <col min="15119" max="15119" width="8.5546875" style="20" customWidth="1"/>
    <col min="15120" max="15120" width="10.5546875" style="20" customWidth="1"/>
    <col min="15121" max="15121" width="8.77734375" style="20" customWidth="1"/>
    <col min="15122" max="15122" width="10.21875" style="20" customWidth="1"/>
    <col min="15123" max="15123" width="8.44140625" style="20" customWidth="1"/>
    <col min="15124" max="15124" width="8.5546875" style="20"/>
    <col min="15125" max="15125" width="8.77734375" style="20" bestFit="1" customWidth="1"/>
    <col min="15126" max="15359" width="8.5546875" style="20"/>
    <col min="15360" max="15360" width="30.77734375" style="20" customWidth="1"/>
    <col min="15361" max="15361" width="8.21875" style="20" bestFit="1" customWidth="1"/>
    <col min="15362" max="15362" width="2.77734375" style="20" customWidth="1"/>
    <col min="15363" max="15363" width="14.21875" style="20" customWidth="1"/>
    <col min="15364" max="15364" width="8.77734375" style="20" customWidth="1"/>
    <col min="15365" max="15365" width="11.77734375" style="20" customWidth="1"/>
    <col min="15366" max="15366" width="7.21875" style="20" bestFit="1" customWidth="1"/>
    <col min="15367" max="15367" width="13.21875" style="20" customWidth="1"/>
    <col min="15368" max="15368" width="8.77734375" style="20" customWidth="1"/>
    <col min="15369" max="15369" width="13" style="20" customWidth="1"/>
    <col min="15370" max="15370" width="8.5546875" style="20"/>
    <col min="15371" max="15371" width="5.21875" style="20" bestFit="1" customWidth="1"/>
    <col min="15372" max="15372" width="9.77734375" style="20" customWidth="1"/>
    <col min="15373" max="15373" width="7.21875" style="20" customWidth="1"/>
    <col min="15374" max="15374" width="11.44140625" style="20" customWidth="1"/>
    <col min="15375" max="15375" width="8.5546875" style="20" customWidth="1"/>
    <col min="15376" max="15376" width="10.5546875" style="20" customWidth="1"/>
    <col min="15377" max="15377" width="8.77734375" style="20" customWidth="1"/>
    <col min="15378" max="15378" width="10.21875" style="20" customWidth="1"/>
    <col min="15379" max="15379" width="8.44140625" style="20" customWidth="1"/>
    <col min="15380" max="15380" width="8.5546875" style="20"/>
    <col min="15381" max="15381" width="8.77734375" style="20" bestFit="1" customWidth="1"/>
    <col min="15382" max="15615" width="8.5546875" style="20"/>
    <col min="15616" max="15616" width="30.77734375" style="20" customWidth="1"/>
    <col min="15617" max="15617" width="8.21875" style="20" bestFit="1" customWidth="1"/>
    <col min="15618" max="15618" width="2.77734375" style="20" customWidth="1"/>
    <col min="15619" max="15619" width="14.21875" style="20" customWidth="1"/>
    <col min="15620" max="15620" width="8.77734375" style="20" customWidth="1"/>
    <col min="15621" max="15621" width="11.77734375" style="20" customWidth="1"/>
    <col min="15622" max="15622" width="7.21875" style="20" bestFit="1" customWidth="1"/>
    <col min="15623" max="15623" width="13.21875" style="20" customWidth="1"/>
    <col min="15624" max="15624" width="8.77734375" style="20" customWidth="1"/>
    <col min="15625" max="15625" width="13" style="20" customWidth="1"/>
    <col min="15626" max="15626" width="8.5546875" style="20"/>
    <col min="15627" max="15627" width="5.21875" style="20" bestFit="1" customWidth="1"/>
    <col min="15628" max="15628" width="9.77734375" style="20" customWidth="1"/>
    <col min="15629" max="15629" width="7.21875" style="20" customWidth="1"/>
    <col min="15630" max="15630" width="11.44140625" style="20" customWidth="1"/>
    <col min="15631" max="15631" width="8.5546875" style="20" customWidth="1"/>
    <col min="15632" max="15632" width="10.5546875" style="20" customWidth="1"/>
    <col min="15633" max="15633" width="8.77734375" style="20" customWidth="1"/>
    <col min="15634" max="15634" width="10.21875" style="20" customWidth="1"/>
    <col min="15635" max="15635" width="8.44140625" style="20" customWidth="1"/>
    <col min="15636" max="15636" width="8.5546875" style="20"/>
    <col min="15637" max="15637" width="8.77734375" style="20" bestFit="1" customWidth="1"/>
    <col min="15638" max="15871" width="8.5546875" style="20"/>
    <col min="15872" max="15872" width="30.77734375" style="20" customWidth="1"/>
    <col min="15873" max="15873" width="8.21875" style="20" bestFit="1" customWidth="1"/>
    <col min="15874" max="15874" width="2.77734375" style="20" customWidth="1"/>
    <col min="15875" max="15875" width="14.21875" style="20" customWidth="1"/>
    <col min="15876" max="15876" width="8.77734375" style="20" customWidth="1"/>
    <col min="15877" max="15877" width="11.77734375" style="20" customWidth="1"/>
    <col min="15878" max="15878" width="7.21875" style="20" bestFit="1" customWidth="1"/>
    <col min="15879" max="15879" width="13.21875" style="20" customWidth="1"/>
    <col min="15880" max="15880" width="8.77734375" style="20" customWidth="1"/>
    <col min="15881" max="15881" width="13" style="20" customWidth="1"/>
    <col min="15882" max="15882" width="8.5546875" style="20"/>
    <col min="15883" max="15883" width="5.21875" style="20" bestFit="1" customWidth="1"/>
    <col min="15884" max="15884" width="9.77734375" style="20" customWidth="1"/>
    <col min="15885" max="15885" width="7.21875" style="20" customWidth="1"/>
    <col min="15886" max="15886" width="11.44140625" style="20" customWidth="1"/>
    <col min="15887" max="15887" width="8.5546875" style="20" customWidth="1"/>
    <col min="15888" max="15888" width="10.5546875" style="20" customWidth="1"/>
    <col min="15889" max="15889" width="8.77734375" style="20" customWidth="1"/>
    <col min="15890" max="15890" width="10.21875" style="20" customWidth="1"/>
    <col min="15891" max="15891" width="8.44140625" style="20" customWidth="1"/>
    <col min="15892" max="15892" width="8.5546875" style="20"/>
    <col min="15893" max="15893" width="8.77734375" style="20" bestFit="1" customWidth="1"/>
    <col min="15894" max="16127" width="8.5546875" style="20"/>
    <col min="16128" max="16128" width="30.77734375" style="20" customWidth="1"/>
    <col min="16129" max="16129" width="8.21875" style="20" bestFit="1" customWidth="1"/>
    <col min="16130" max="16130" width="2.77734375" style="20" customWidth="1"/>
    <col min="16131" max="16131" width="14.21875" style="20" customWidth="1"/>
    <col min="16132" max="16132" width="8.77734375" style="20" customWidth="1"/>
    <col min="16133" max="16133" width="11.77734375" style="20" customWidth="1"/>
    <col min="16134" max="16134" width="7.21875" style="20" bestFit="1" customWidth="1"/>
    <col min="16135" max="16135" width="13.21875" style="20" customWidth="1"/>
    <col min="16136" max="16136" width="8.77734375" style="20" customWidth="1"/>
    <col min="16137" max="16137" width="13" style="20" customWidth="1"/>
    <col min="16138" max="16138" width="8.5546875" style="20"/>
    <col min="16139" max="16139" width="5.21875" style="20" bestFit="1" customWidth="1"/>
    <col min="16140" max="16140" width="9.77734375" style="20" customWidth="1"/>
    <col min="16141" max="16141" width="7.21875" style="20" customWidth="1"/>
    <col min="16142" max="16142" width="11.44140625" style="20" customWidth="1"/>
    <col min="16143" max="16143" width="8.5546875" style="20" customWidth="1"/>
    <col min="16144" max="16144" width="10.5546875" style="20" customWidth="1"/>
    <col min="16145" max="16145" width="8.77734375" style="20" customWidth="1"/>
    <col min="16146" max="16146" width="10.21875" style="20" customWidth="1"/>
    <col min="16147" max="16147" width="8.44140625" style="20" customWidth="1"/>
    <col min="16148" max="16148" width="8.5546875" style="20"/>
    <col min="16149" max="16149" width="8.77734375" style="20" bestFit="1" customWidth="1"/>
    <col min="16150" max="16384" width="8.5546875" style="20"/>
  </cols>
  <sheetData>
    <row r="1" spans="1:28" s="2" customFormat="1" ht="45" customHeight="1" x14ac:dyDescent="0.25">
      <c r="A1" s="108" t="s">
        <v>614</v>
      </c>
    </row>
    <row r="2" spans="1:28" s="2" customFormat="1" ht="20.25" customHeight="1" x14ac:dyDescent="0.25">
      <c r="A2" s="127" t="s">
        <v>18</v>
      </c>
    </row>
    <row r="3" spans="1:28" s="2" customFormat="1" ht="20.25" customHeight="1" x14ac:dyDescent="0.25">
      <c r="A3" s="127" t="s">
        <v>162</v>
      </c>
    </row>
    <row r="4" spans="1:28" s="109" customFormat="1" ht="81" customHeight="1" x14ac:dyDescent="0.3">
      <c r="A4" s="132" t="s">
        <v>612</v>
      </c>
      <c r="B4" s="115" t="s">
        <v>488</v>
      </c>
      <c r="C4" s="115" t="s">
        <v>489</v>
      </c>
      <c r="D4" s="115" t="s">
        <v>490</v>
      </c>
      <c r="E4" s="115" t="s">
        <v>491</v>
      </c>
      <c r="F4" s="115" t="s">
        <v>492</v>
      </c>
      <c r="G4" s="116" t="s">
        <v>166</v>
      </c>
      <c r="H4" s="115" t="s">
        <v>493</v>
      </c>
      <c r="I4" s="130" t="s">
        <v>167</v>
      </c>
      <c r="J4" s="114" t="s">
        <v>494</v>
      </c>
      <c r="K4" s="115" t="s">
        <v>78</v>
      </c>
      <c r="L4" s="115" t="s">
        <v>79</v>
      </c>
      <c r="M4" s="115" t="s">
        <v>495</v>
      </c>
      <c r="N4" s="115" t="s">
        <v>496</v>
      </c>
      <c r="O4" s="116" t="s">
        <v>498</v>
      </c>
      <c r="P4" s="115" t="s">
        <v>499</v>
      </c>
      <c r="Q4" s="130" t="s">
        <v>500</v>
      </c>
    </row>
    <row r="5" spans="1:28" ht="15.6" x14ac:dyDescent="0.3">
      <c r="A5" s="128">
        <f ca="1">INDIRECT(calculation_hide!Y3)</f>
        <v>2017</v>
      </c>
      <c r="B5" s="154">
        <f ca="1">INDIRECT(calculation_hide!Z3)</f>
        <v>190.6</v>
      </c>
      <c r="C5" s="154">
        <f ca="1">INDIRECT(calculation_hide!AA3)</f>
        <v>10.31</v>
      </c>
      <c r="D5" s="154">
        <f ca="1">INDIRECT(calculation_hide!AB3)</f>
        <v>69.5</v>
      </c>
      <c r="E5" s="154">
        <f ca="1">INDIRECT(calculation_hide!AC3)</f>
        <v>74.36</v>
      </c>
      <c r="F5" s="154">
        <f ca="1">INDIRECT(calculation_hide!AD3)</f>
        <v>14.280000000000001</v>
      </c>
      <c r="G5" s="154">
        <f ca="1">INDIRECT(calculation_hide!AE3)</f>
        <v>15.129999999999999</v>
      </c>
      <c r="H5" s="154">
        <f ca="1">INDIRECT(calculation_hide!AF3)</f>
        <v>5.76</v>
      </c>
      <c r="I5" s="155">
        <f ca="1">INDIRECT(calculation_hide!AG3)</f>
        <v>1.2599999999999998</v>
      </c>
      <c r="J5" s="154">
        <f ca="1">INDIRECT(calculation_hide!AH3)</f>
        <v>194.01999999999998</v>
      </c>
      <c r="K5" s="154">
        <f ca="1">INDIRECT(calculation_hide!AI3)</f>
        <v>10.69</v>
      </c>
      <c r="L5" s="154">
        <f ca="1">INDIRECT(calculation_hide!AJ3)</f>
        <v>69.52</v>
      </c>
      <c r="M5" s="154">
        <f ca="1">INDIRECT(calculation_hide!AK3)</f>
        <v>77.36</v>
      </c>
      <c r="N5" s="154">
        <f ca="1">INDIRECT(calculation_hide!AL3)</f>
        <v>14.29</v>
      </c>
      <c r="O5" s="154">
        <f ca="1">INDIRECT(calculation_hide!AM3)</f>
        <v>15.13</v>
      </c>
      <c r="P5" s="154">
        <f ca="1">INDIRECT(calculation_hide!AN3)</f>
        <v>5.76</v>
      </c>
      <c r="Q5" s="155">
        <f ca="1">INDIRECT(calculation_hide!AO3)</f>
        <v>1.27</v>
      </c>
      <c r="U5" s="23"/>
      <c r="V5" s="23"/>
      <c r="W5" s="23"/>
    </row>
    <row r="6" spans="1:28" ht="15.6" x14ac:dyDescent="0.3">
      <c r="A6" s="128">
        <f ca="1">INDIRECT(calculation_hide!Y4)</f>
        <v>2018</v>
      </c>
      <c r="B6" s="154">
        <f ca="1">INDIRECT(calculation_hide!Z4)</f>
        <v>189.50999999999996</v>
      </c>
      <c r="C6" s="154">
        <f ca="1">INDIRECT(calculation_hide!AA4)</f>
        <v>8.7100000000000009</v>
      </c>
      <c r="D6" s="154">
        <f ca="1">INDIRECT(calculation_hide!AB4)</f>
        <v>68.819999999999993</v>
      </c>
      <c r="E6" s="154">
        <f ca="1">INDIRECT(calculation_hide!AC4)</f>
        <v>73.739999999999995</v>
      </c>
      <c r="F6" s="154">
        <f ca="1">INDIRECT(calculation_hide!AD4)</f>
        <v>16.079999999999998</v>
      </c>
      <c r="G6" s="154">
        <f ca="1">INDIRECT(calculation_hide!AE4)</f>
        <v>14.059999999999999</v>
      </c>
      <c r="H6" s="154">
        <f ca="1">INDIRECT(calculation_hide!AF4)</f>
        <v>6.45</v>
      </c>
      <c r="I6" s="156">
        <f ca="1">INDIRECT(calculation_hide!AG4)</f>
        <v>1.6500000000000001</v>
      </c>
      <c r="J6" s="154">
        <f ca="1">INDIRECT(calculation_hide!AH4)</f>
        <v>191.02999999999997</v>
      </c>
      <c r="K6" s="154">
        <f ca="1">INDIRECT(calculation_hide!AI4)</f>
        <v>8.73</v>
      </c>
      <c r="L6" s="154">
        <f ca="1">INDIRECT(calculation_hide!AJ4)</f>
        <v>68.81</v>
      </c>
      <c r="M6" s="154">
        <f ca="1">INDIRECT(calculation_hide!AK4)</f>
        <v>75.260000000000005</v>
      </c>
      <c r="N6" s="154">
        <f ca="1">INDIRECT(calculation_hide!AL4)</f>
        <v>16.079999999999998</v>
      </c>
      <c r="O6" s="154">
        <f ca="1">INDIRECT(calculation_hide!AM4)</f>
        <v>14.06</v>
      </c>
      <c r="P6" s="154">
        <f ca="1">INDIRECT(calculation_hide!AN4)</f>
        <v>6.45</v>
      </c>
      <c r="Q6" s="156">
        <f ca="1">INDIRECT(calculation_hide!AO4)</f>
        <v>1.64</v>
      </c>
      <c r="U6" s="23"/>
      <c r="V6" s="23"/>
      <c r="W6" s="23"/>
    </row>
    <row r="7" spans="1:28" ht="15.6" x14ac:dyDescent="0.3">
      <c r="A7" s="128">
        <f ca="1">INDIRECT(calculation_hide!Y5)</f>
        <v>2019</v>
      </c>
      <c r="B7" s="154">
        <f ca="1">INDIRECT(calculation_hide!Z5)</f>
        <v>184.47000000000003</v>
      </c>
      <c r="C7" s="154">
        <f ca="1">INDIRECT(calculation_hide!AA5)</f>
        <v>6.13</v>
      </c>
      <c r="D7" s="154">
        <f ca="1">INDIRECT(calculation_hide!AB5)</f>
        <v>67.37</v>
      </c>
      <c r="E7" s="154">
        <f ca="1">INDIRECT(calculation_hide!AC5)</f>
        <v>72.56</v>
      </c>
      <c r="F7" s="154">
        <f ca="1">INDIRECT(calculation_hide!AD5)</f>
        <v>17.43</v>
      </c>
      <c r="G7" s="154">
        <f ca="1">INDIRECT(calculation_hide!AE5)</f>
        <v>12.09</v>
      </c>
      <c r="H7" s="154">
        <f ca="1">INDIRECT(calculation_hide!AF5)</f>
        <v>7.0600000000000005</v>
      </c>
      <c r="I7" s="156">
        <f ca="1">INDIRECT(calculation_hide!AG5)</f>
        <v>1.83</v>
      </c>
      <c r="J7" s="154">
        <f ca="1">INDIRECT(calculation_hide!AH5)</f>
        <v>186.54999999999998</v>
      </c>
      <c r="K7" s="154">
        <f ca="1">INDIRECT(calculation_hide!AI5)</f>
        <v>6.29</v>
      </c>
      <c r="L7" s="154">
        <f ca="1">INDIRECT(calculation_hide!AJ5)</f>
        <v>67.38</v>
      </c>
      <c r="M7" s="154">
        <f ca="1">INDIRECT(calculation_hide!AK5)</f>
        <v>74.47</v>
      </c>
      <c r="N7" s="154">
        <f ca="1">INDIRECT(calculation_hide!AL5)</f>
        <v>17.43</v>
      </c>
      <c r="O7" s="154">
        <f ca="1">INDIRECT(calculation_hide!AM5)</f>
        <v>12.09</v>
      </c>
      <c r="P7" s="154">
        <f ca="1">INDIRECT(calculation_hide!AN5)</f>
        <v>7.07</v>
      </c>
      <c r="Q7" s="156">
        <f ca="1">INDIRECT(calculation_hide!AO5)</f>
        <v>1.82</v>
      </c>
      <c r="U7" s="23"/>
      <c r="V7" s="23"/>
      <c r="W7" s="23"/>
    </row>
    <row r="8" spans="1:28" ht="15.6" x14ac:dyDescent="0.3">
      <c r="A8" s="128">
        <f ca="1">INDIRECT(calculation_hide!Y6)</f>
        <v>2020</v>
      </c>
      <c r="B8" s="154">
        <f ca="1">INDIRECT(calculation_hide!Z6)</f>
        <v>163.33999999999997</v>
      </c>
      <c r="C8" s="154">
        <f ca="1">INDIRECT(calculation_hide!AA6)</f>
        <v>5.63</v>
      </c>
      <c r="D8" s="154">
        <f ca="1">INDIRECT(calculation_hide!AB6)</f>
        <v>50.879999999999995</v>
      </c>
      <c r="E8" s="154">
        <f ca="1">INDIRECT(calculation_hide!AC6)</f>
        <v>68.430000000000007</v>
      </c>
      <c r="F8" s="154">
        <f ca="1">INDIRECT(calculation_hide!AD6)</f>
        <v>17.939999999999998</v>
      </c>
      <c r="G8" s="154">
        <f ca="1">INDIRECT(calculation_hide!AE6)</f>
        <v>10.72</v>
      </c>
      <c r="H8" s="154">
        <f ca="1">INDIRECT(calculation_hide!AF6)</f>
        <v>8.1999999999999993</v>
      </c>
      <c r="I8" s="156">
        <f ca="1">INDIRECT(calculation_hide!AG6)</f>
        <v>1.54</v>
      </c>
      <c r="J8" s="154">
        <f ca="1">INDIRECT(calculation_hide!AH6)</f>
        <v>167.29999999999995</v>
      </c>
      <c r="K8" s="154">
        <f ca="1">INDIRECT(calculation_hide!AI6)</f>
        <v>5.9</v>
      </c>
      <c r="L8" s="154">
        <f ca="1">INDIRECT(calculation_hide!AJ6)</f>
        <v>50.88</v>
      </c>
      <c r="M8" s="154">
        <f ca="1">INDIRECT(calculation_hide!AK6)</f>
        <v>72.11</v>
      </c>
      <c r="N8" s="154">
        <f ca="1">INDIRECT(calculation_hide!AL6)</f>
        <v>17.95</v>
      </c>
      <c r="O8" s="154">
        <f ca="1">INDIRECT(calculation_hide!AM6)</f>
        <v>10.72</v>
      </c>
      <c r="P8" s="154">
        <f ca="1">INDIRECT(calculation_hide!AN6)</f>
        <v>8.1999999999999993</v>
      </c>
      <c r="Q8" s="156">
        <f ca="1">INDIRECT(calculation_hide!AO6)</f>
        <v>1.54</v>
      </c>
      <c r="T8" s="22"/>
      <c r="U8" s="23"/>
      <c r="V8" s="23"/>
      <c r="W8" s="23"/>
    </row>
    <row r="9" spans="1:28" ht="15.6" x14ac:dyDescent="0.3">
      <c r="A9" s="128" t="str">
        <f ca="1">INDIRECT(calculation_hide!Y7)</f>
        <v>2021 [provisional]</v>
      </c>
      <c r="B9" s="157">
        <f ca="1">INDIRECT(calculation_hide!Z7)</f>
        <v>169.19000000000003</v>
      </c>
      <c r="C9" s="157">
        <f ca="1">INDIRECT(calculation_hide!AA7)</f>
        <v>5.74</v>
      </c>
      <c r="D9" s="157">
        <f ca="1">INDIRECT(calculation_hide!AB7)</f>
        <v>54.53</v>
      </c>
      <c r="E9" s="157">
        <f ca="1">INDIRECT(calculation_hide!AC7)</f>
        <v>71.97</v>
      </c>
      <c r="F9" s="157">
        <f ca="1">INDIRECT(calculation_hide!AD7)</f>
        <v>18.09</v>
      </c>
      <c r="G9" s="157">
        <f ca="1">INDIRECT(calculation_hide!AE7)</f>
        <v>9.77</v>
      </c>
      <c r="H9" s="157">
        <f ca="1">INDIRECT(calculation_hide!AF7)</f>
        <v>6.9799999999999995</v>
      </c>
      <c r="I9" s="158">
        <f ca="1">INDIRECT(calculation_hide!AG7)</f>
        <v>2.1100000000000003</v>
      </c>
      <c r="J9" s="157">
        <f ca="1">INDIRECT(calculation_hide!AH7)</f>
        <v>170.3</v>
      </c>
      <c r="K9" s="157">
        <f ca="1">INDIRECT(calculation_hide!AI7)</f>
        <v>6.05</v>
      </c>
      <c r="L9" s="157">
        <f ca="1">INDIRECT(calculation_hide!AJ7)</f>
        <v>54.53</v>
      </c>
      <c r="M9" s="157">
        <f ca="1">INDIRECT(calculation_hide!AK7)</f>
        <v>72.8</v>
      </c>
      <c r="N9" s="157">
        <f ca="1">INDIRECT(calculation_hide!AL7)</f>
        <v>18.11</v>
      </c>
      <c r="O9" s="157">
        <f ca="1">INDIRECT(calculation_hide!AM7)</f>
        <v>9.7799999999999994</v>
      </c>
      <c r="P9" s="157">
        <f ca="1">INDIRECT(calculation_hide!AN7)</f>
        <v>6.92</v>
      </c>
      <c r="Q9" s="158">
        <f ca="1">INDIRECT(calculation_hide!AO7)</f>
        <v>2.11</v>
      </c>
      <c r="T9" s="22"/>
      <c r="U9" s="23"/>
      <c r="V9" s="23"/>
      <c r="W9" s="23"/>
    </row>
    <row r="10" spans="1:28" s="24" customFormat="1" ht="15.6" x14ac:dyDescent="0.25">
      <c r="A10" s="149" t="s">
        <v>616</v>
      </c>
      <c r="B10" s="139" t="str">
        <f ca="1">IF(((B9-B8)/B8*100)&gt;100,"(+)",IF(((B9-B8)/B8*100)&lt;-100,"(-)",IF(ROUND(((B9-B8)/B8*100),1)=0,"- ",IF(((B9-B8)/B8*100)&gt;0,TEXT(((B9-B8)/B8*100),"+0.0 "),TEXT(((B9-B8)/B8*100),"0.0 ")))))</f>
        <v xml:space="preserve">+3.6 </v>
      </c>
      <c r="C10" s="139" t="str">
        <f ca="1">IF(((C9-C8)/C8*100)&gt;100,"(+)",IF(((C9-C8)/C8*100)&lt;-100,"(-)",IF(ROUND(((C9-C8)/C8*100),1)=0,"- ",IF(((C9-C8)/C8*100)&gt;0,TEXT(((C9-C8)/C8*100),"+0.0 "),TEXT(((C9-C8)/C8*100),"0.0 ")))))</f>
        <v xml:space="preserve">+2.0 </v>
      </c>
      <c r="D10" s="139" t="str">
        <f t="shared" ref="D10:I10" ca="1" si="0">IF(((D9-D8)/D8*100)&gt;100,"(+)",IF(((D9-D8)/D8*100)&lt;-100,"(-)",IF(ROUND(((D9-D8)/D8*100),1)=0,"- ",IF(((D9-D8)/D8*100)&gt;0,TEXT(((D9-D8)/D8*100),"+0.0 "),TEXT(((D9-D8)/D8*100),"0.0 ")))))</f>
        <v xml:space="preserve">+7.2 </v>
      </c>
      <c r="E10" s="139" t="str">
        <f t="shared" ca="1" si="0"/>
        <v xml:space="preserve">+5.2 </v>
      </c>
      <c r="F10" s="139" t="str">
        <f t="shared" ca="1" si="0"/>
        <v xml:space="preserve">+0.8 </v>
      </c>
      <c r="G10" s="139" t="str">
        <f t="shared" ca="1" si="0"/>
        <v xml:space="preserve">-8.9 </v>
      </c>
      <c r="H10" s="139" t="str">
        <f t="shared" ca="1" si="0"/>
        <v xml:space="preserve">-14.9 </v>
      </c>
      <c r="I10" s="144" t="str">
        <f t="shared" ca="1" si="0"/>
        <v xml:space="preserve">+37.0 </v>
      </c>
      <c r="J10" s="140" t="str">
        <f ca="1">IF(((J9-J8)/J8*100)&gt;100,"(+)",IF(((J9-J8)/J8*100)&lt;-100,"(-)",IF(ROUND(((J9-J8)/J8*100),1)=0,"- ",IF(((J9-J8)/J8*100)&gt;0,TEXT(((J9-J8)/J8*100),"+0.0 "),TEXT(((J9-J8)/J8*100),"0.0 ")))))</f>
        <v xml:space="preserve">+1.8 </v>
      </c>
      <c r="K10" s="140" t="str">
        <f ca="1">IF(((K9-K8)/K8*100)&gt;100,"(+)",IF(((K9-K8)/K8*100)&lt;-100,"(-)",IF(ROUND(((K9-K8)/K8*100),1)=0,"- ",IF(((K9-K8)/K8*100)&gt;0,TEXT(((K9-K8)/K8*100),"+0.0 "),TEXT(((K9-K8)/K8*100),"0.0 ")))))</f>
        <v xml:space="preserve">+2.5 </v>
      </c>
      <c r="L10" s="139" t="str">
        <f t="shared" ref="L10:Q10" ca="1" si="1">IF(((L9-L8)/L8*100)&gt;100,"(+)",IF(((L9-L8)/L8*100)&lt;-100,"(-)",IF(ROUND(((L9-L8)/L8*100),1)=0,"- ",IF(((L9-L8)/L8*100)&gt;0,TEXT(((L9-L8)/L8*100),"+0.0 "),TEXT(((L9-L8)/L8*100),"0.0 ")))))</f>
        <v xml:space="preserve">+7.2 </v>
      </c>
      <c r="M10" s="139" t="str">
        <f t="shared" ca="1" si="1"/>
        <v xml:space="preserve">+1.0 </v>
      </c>
      <c r="N10" s="139" t="str">
        <f t="shared" ca="1" si="1"/>
        <v xml:space="preserve">+0.9 </v>
      </c>
      <c r="O10" s="139" t="str">
        <f t="shared" ca="1" si="1"/>
        <v xml:space="preserve">-8.8 </v>
      </c>
      <c r="P10" s="139" t="str">
        <f t="shared" ca="1" si="1"/>
        <v xml:space="preserve">-15.6 </v>
      </c>
      <c r="Q10" s="147" t="str">
        <f t="shared" ca="1" si="1"/>
        <v xml:space="preserve">+37.0 </v>
      </c>
      <c r="S10" s="20"/>
      <c r="U10" s="25"/>
      <c r="V10" s="25"/>
      <c r="W10" s="25"/>
    </row>
    <row r="11" spans="1:28" ht="15.6" x14ac:dyDescent="0.3">
      <c r="A11" s="137" t="str">
        <f ca="1">INDIRECT(calculation_hide!Y29)</f>
        <v>January - December 2020</v>
      </c>
      <c r="B11" s="159">
        <f ca="1">INDIRECT(calculation_hide!Z29)</f>
        <v>163.33999999999997</v>
      </c>
      <c r="C11" s="160">
        <f ca="1">INDIRECT(calculation_hide!AA29)</f>
        <v>5.63</v>
      </c>
      <c r="D11" s="160">
        <f ca="1">INDIRECT(calculation_hide!AB29)</f>
        <v>50.88000000000001</v>
      </c>
      <c r="E11" s="160">
        <f ca="1">INDIRECT(calculation_hide!AC29)</f>
        <v>68.429999999999993</v>
      </c>
      <c r="F11" s="160">
        <f ca="1">INDIRECT(calculation_hide!AD29)</f>
        <v>17.940000000000001</v>
      </c>
      <c r="G11" s="160">
        <f ca="1">INDIRECT(calculation_hide!AE29)</f>
        <v>10.720000000000002</v>
      </c>
      <c r="H11" s="160">
        <f ca="1">INDIRECT(calculation_hide!AF29)</f>
        <v>8.1999999999999993</v>
      </c>
      <c r="I11" s="161">
        <f ca="1">INDIRECT(calculation_hide!AG29)</f>
        <v>1.54</v>
      </c>
      <c r="J11" s="160">
        <f ca="1">INDIRECT(calculation_hide!AH29)</f>
        <v>167.29166666666666</v>
      </c>
      <c r="K11" s="160">
        <f ca="1">INDIRECT(calculation_hide!AI29)</f>
        <v>5.899166666666666</v>
      </c>
      <c r="L11" s="160">
        <f ca="1">INDIRECT(calculation_hide!AJ29)</f>
        <v>50.877499999999998</v>
      </c>
      <c r="M11" s="160">
        <f ca="1">INDIRECT(calculation_hide!AK29)</f>
        <v>72.11</v>
      </c>
      <c r="N11" s="160">
        <f ca="1">INDIRECT(calculation_hide!AL29)</f>
        <v>17.950833333333332</v>
      </c>
      <c r="O11" s="160">
        <f ca="1">INDIRECT(calculation_hide!AM29)</f>
        <v>10.719166666666666</v>
      </c>
      <c r="P11" s="160">
        <f ca="1">INDIRECT(calculation_hide!AN29)</f>
        <v>8.1950000000000003</v>
      </c>
      <c r="Q11" s="162">
        <f ca="1">INDIRECT(calculation_hide!AO29)</f>
        <v>1.54</v>
      </c>
      <c r="T11" s="24"/>
      <c r="U11" s="23"/>
      <c r="V11" s="23"/>
      <c r="W11" s="23"/>
    </row>
    <row r="12" spans="1:28" ht="15.6" x14ac:dyDescent="0.3">
      <c r="A12" s="150" t="str">
        <f ca="1">INDIRECT(calculation_hide!Y30)</f>
        <v>January - December 2021 [provisional]</v>
      </c>
      <c r="B12" s="163">
        <f ca="1">INDIRECT(calculation_hide!Z30)</f>
        <v>169.19</v>
      </c>
      <c r="C12" s="164">
        <f ca="1">INDIRECT(calculation_hide!AA30)</f>
        <v>5.7400000000000011</v>
      </c>
      <c r="D12" s="164">
        <f ca="1">INDIRECT(calculation_hide!AB30)</f>
        <v>54.529999999999987</v>
      </c>
      <c r="E12" s="164">
        <f ca="1">INDIRECT(calculation_hide!AC30)</f>
        <v>71.97</v>
      </c>
      <c r="F12" s="164">
        <f ca="1">INDIRECT(calculation_hide!AD30)</f>
        <v>18.09</v>
      </c>
      <c r="G12" s="164">
        <f ca="1">INDIRECT(calculation_hide!AE30)</f>
        <v>9.7700000000000031</v>
      </c>
      <c r="H12" s="164">
        <f ca="1">INDIRECT(calculation_hide!AF30)</f>
        <v>6.98</v>
      </c>
      <c r="I12" s="165">
        <f ca="1">INDIRECT(calculation_hide!AG30)</f>
        <v>2.11</v>
      </c>
      <c r="J12" s="164">
        <f ca="1">INDIRECT(calculation_hide!AH30)</f>
        <v>170.29666666666668</v>
      </c>
      <c r="K12" s="164">
        <f ca="1">INDIRECT(calculation_hide!AI30)</f>
        <v>6.0491666666666655</v>
      </c>
      <c r="L12" s="164">
        <f ca="1">INDIRECT(calculation_hide!AJ30)</f>
        <v>54.525833333333338</v>
      </c>
      <c r="M12" s="164">
        <f ca="1">INDIRECT(calculation_hide!AK30)</f>
        <v>72.801666666666677</v>
      </c>
      <c r="N12" s="164">
        <f ca="1">INDIRECT(calculation_hide!AL30)</f>
        <v>18.110833333333336</v>
      </c>
      <c r="O12" s="164">
        <f ca="1">INDIRECT(calculation_hide!AM30)</f>
        <v>9.7825000000000006</v>
      </c>
      <c r="P12" s="164">
        <f ca="1">INDIRECT(calculation_hide!AN30)</f>
        <v>6.9141666666666666</v>
      </c>
      <c r="Q12" s="165">
        <f ca="1">INDIRECT(calculation_hide!AO30)</f>
        <v>2.1125000000000003</v>
      </c>
      <c r="T12" s="24"/>
      <c r="U12" s="23"/>
      <c r="V12" s="23"/>
      <c r="W12" s="23"/>
    </row>
    <row r="13" spans="1:28" ht="15.6" x14ac:dyDescent="0.25">
      <c r="A13" s="138" t="s">
        <v>82</v>
      </c>
      <c r="B13" s="141" t="str">
        <f t="shared" ref="B13:I13" ca="1" si="2">IF(((B12-B11)/B11*100)&gt;100,"(+)",IF(((B12-B11)/B11*100)&lt;-100,"(-)",IF(ROUND(((B12-B11)/B11*100),1)=0,"- ",IF(((B12-B11)/B11*100)&gt;0,TEXT(((B12-B11)/B11*100),"+0.0 "),TEXT(((B12-B11)/B11*100),"0.0 ")))))</f>
        <v xml:space="preserve">+3.6 </v>
      </c>
      <c r="C13" s="141" t="str">
        <f t="shared" ca="1" si="2"/>
        <v xml:space="preserve">+2.0 </v>
      </c>
      <c r="D13" s="141" t="str">
        <f t="shared" ca="1" si="2"/>
        <v xml:space="preserve">+7.2 </v>
      </c>
      <c r="E13" s="141" t="str">
        <f t="shared" ca="1" si="2"/>
        <v xml:space="preserve">+5.2 </v>
      </c>
      <c r="F13" s="141" t="str">
        <f t="shared" ca="1" si="2"/>
        <v xml:space="preserve">+0.8 </v>
      </c>
      <c r="G13" s="141" t="str">
        <f t="shared" ca="1" si="2"/>
        <v xml:space="preserve">-8.9 </v>
      </c>
      <c r="H13" s="141" t="str">
        <f t="shared" ca="1" si="2"/>
        <v xml:space="preserve">-14.9 </v>
      </c>
      <c r="I13" s="145" t="str">
        <f t="shared" ca="1" si="2"/>
        <v xml:space="preserve">+37.0 </v>
      </c>
      <c r="J13" s="141" t="str">
        <f t="shared" ref="J13:Q13" ca="1" si="3">IF(((J12-J11)/J11*100)&gt;100,"(+)",IF(((J12-J11)/J11*100)&lt;-100,"(-)",IF(ROUND(((J12-J11)/J11*100),1)=0,"- ",IF(((J12-J11)/J11*100)&gt;0,TEXT(((J12-J11)/J11*100),"+0.0 "),TEXT(((J12-J11)/J11*100),"0.0 ")))))</f>
        <v xml:space="preserve">+1.8 </v>
      </c>
      <c r="K13" s="141" t="str">
        <f t="shared" ca="1" si="3"/>
        <v xml:space="preserve">+2.5 </v>
      </c>
      <c r="L13" s="141" t="str">
        <f t="shared" ca="1" si="3"/>
        <v xml:space="preserve">+7.2 </v>
      </c>
      <c r="M13" s="141" t="str">
        <f t="shared" ca="1" si="3"/>
        <v xml:space="preserve">+1.0 </v>
      </c>
      <c r="N13" s="141" t="str">
        <f t="shared" ca="1" si="3"/>
        <v xml:space="preserve">+0.9 </v>
      </c>
      <c r="O13" s="141" t="str">
        <f t="shared" ca="1" si="3"/>
        <v xml:space="preserve">-8.7 </v>
      </c>
      <c r="P13" s="141" t="str">
        <f t="shared" ca="1" si="3"/>
        <v xml:space="preserve">-15.6 </v>
      </c>
      <c r="Q13" s="145" t="str">
        <f t="shared" ca="1" si="3"/>
        <v xml:space="preserve">+37.2 </v>
      </c>
      <c r="T13" s="24"/>
      <c r="U13" s="23"/>
      <c r="V13" s="23"/>
      <c r="W13" s="23"/>
    </row>
    <row r="14" spans="1:28" ht="15.6" x14ac:dyDescent="0.3">
      <c r="A14" s="153" t="str">
        <f ca="1">INDIRECT(calculation_hide!Y11)</f>
        <v>October 2020</v>
      </c>
      <c r="B14" s="166">
        <f ca="1">INDIRECT(calculation_hide!Z11)</f>
        <v>14.57</v>
      </c>
      <c r="C14" s="166">
        <f ca="1">INDIRECT(calculation_hide!AA11)</f>
        <v>0.4</v>
      </c>
      <c r="D14" s="166">
        <f ca="1">INDIRECT(calculation_hide!AB11)</f>
        <v>4.54</v>
      </c>
      <c r="E14" s="166">
        <f ca="1">INDIRECT(calculation_hide!AC11)</f>
        <v>6.08</v>
      </c>
      <c r="F14" s="166">
        <f ca="1">INDIRECT(calculation_hide!AD11)</f>
        <v>1.64</v>
      </c>
      <c r="G14" s="166">
        <f ca="1">INDIRECT(calculation_hide!AE11)</f>
        <v>1.04</v>
      </c>
      <c r="H14" s="166">
        <f ca="1">INDIRECT(calculation_hide!AF11)</f>
        <v>0.71</v>
      </c>
      <c r="I14" s="167">
        <f ca="1">INDIRECT(calculation_hide!AG11)</f>
        <v>0.16</v>
      </c>
      <c r="J14" s="154">
        <f ca="1">INDIRECT(calculation_hide!AH11)</f>
        <v>174.01</v>
      </c>
      <c r="K14" s="154">
        <f ca="1">INDIRECT(calculation_hide!AI11)</f>
        <v>4.99</v>
      </c>
      <c r="L14" s="154">
        <f ca="1">INDIRECT(calculation_hide!AJ11)</f>
        <v>54.45</v>
      </c>
      <c r="M14" s="154">
        <f ca="1">INDIRECT(calculation_hide!AK11)</f>
        <v>75.11</v>
      </c>
      <c r="N14" s="154">
        <f ca="1">INDIRECT(calculation_hide!AL11)</f>
        <v>17.93</v>
      </c>
      <c r="O14" s="154">
        <f ca="1">INDIRECT(calculation_hide!AM11)</f>
        <v>11.67</v>
      </c>
      <c r="P14" s="154">
        <f ca="1">INDIRECT(calculation_hide!AN11)</f>
        <v>7.95</v>
      </c>
      <c r="Q14" s="155">
        <f ca="1">INDIRECT(calculation_hide!AO11)</f>
        <v>1.91</v>
      </c>
      <c r="T14" s="24"/>
      <c r="U14" s="23"/>
      <c r="V14" s="23"/>
      <c r="W14" s="23"/>
      <c r="X14" s="27"/>
      <c r="Y14" s="27"/>
      <c r="Z14" s="27"/>
      <c r="AA14" s="27"/>
      <c r="AB14" s="27"/>
    </row>
    <row r="15" spans="1:28" ht="15.6" x14ac:dyDescent="0.3">
      <c r="A15" s="153" t="str">
        <f ca="1">INDIRECT(calculation_hide!Y12)</f>
        <v>November 2020</v>
      </c>
      <c r="B15" s="166">
        <f ca="1">INDIRECT(calculation_hide!Z12)</f>
        <v>15.080000000000002</v>
      </c>
      <c r="C15" s="166">
        <f ca="1">INDIRECT(calculation_hide!AA12)</f>
        <v>0.48</v>
      </c>
      <c r="D15" s="166">
        <f ca="1">INDIRECT(calculation_hide!AB12)</f>
        <v>4.41</v>
      </c>
      <c r="E15" s="166">
        <f ca="1">INDIRECT(calculation_hide!AC12)</f>
        <v>6.74</v>
      </c>
      <c r="F15" s="166">
        <f ca="1">INDIRECT(calculation_hide!AD12)</f>
        <v>1.64</v>
      </c>
      <c r="G15" s="166">
        <f ca="1">INDIRECT(calculation_hide!AE12)</f>
        <v>0.97</v>
      </c>
      <c r="H15" s="166">
        <f ca="1">INDIRECT(calculation_hide!AF12)</f>
        <v>0.68</v>
      </c>
      <c r="I15" s="168">
        <f ca="1">INDIRECT(calculation_hide!AG12)</f>
        <v>0.16</v>
      </c>
      <c r="J15" s="154">
        <f ca="1">INDIRECT(calculation_hide!AH12)</f>
        <v>168.67000000000002</v>
      </c>
      <c r="K15" s="154">
        <f ca="1">INDIRECT(calculation_hide!AI12)</f>
        <v>4.57</v>
      </c>
      <c r="L15" s="154">
        <f ca="1">INDIRECT(calculation_hide!AJ12)</f>
        <v>52.91</v>
      </c>
      <c r="M15" s="154">
        <f ca="1">INDIRECT(calculation_hide!AK12)</f>
        <v>72.3</v>
      </c>
      <c r="N15" s="154">
        <f ca="1">INDIRECT(calculation_hide!AL12)</f>
        <v>18</v>
      </c>
      <c r="O15" s="154">
        <f ca="1">INDIRECT(calculation_hide!AM12)</f>
        <v>11.34</v>
      </c>
      <c r="P15" s="154">
        <f ca="1">INDIRECT(calculation_hide!AN12)</f>
        <v>7.59</v>
      </c>
      <c r="Q15" s="156">
        <f ca="1">INDIRECT(calculation_hide!AO12)</f>
        <v>1.96</v>
      </c>
      <c r="T15" s="24"/>
      <c r="U15" s="23"/>
      <c r="V15" s="23"/>
      <c r="W15" s="23"/>
      <c r="X15" s="27"/>
      <c r="Y15" s="27"/>
      <c r="Z15" s="27"/>
    </row>
    <row r="16" spans="1:28" ht="15.6" x14ac:dyDescent="0.3">
      <c r="A16" s="153" t="str">
        <f ca="1">INDIRECT(calculation_hide!Y13)</f>
        <v>December 2020</v>
      </c>
      <c r="B16" s="166">
        <f ca="1">INDIRECT(calculation_hide!Z13)</f>
        <v>16.8</v>
      </c>
      <c r="C16" s="166">
        <f ca="1">INDIRECT(calculation_hide!AA13)</f>
        <v>0.53</v>
      </c>
      <c r="D16" s="166">
        <f ca="1">INDIRECT(calculation_hide!AB13)</f>
        <v>4.28</v>
      </c>
      <c r="E16" s="166">
        <f ca="1">INDIRECT(calculation_hide!AC13)</f>
        <v>8.4499999999999993</v>
      </c>
      <c r="F16" s="166">
        <f ca="1">INDIRECT(calculation_hide!AD13)</f>
        <v>1.64</v>
      </c>
      <c r="G16" s="166">
        <f ca="1">INDIRECT(calculation_hide!AE13)</f>
        <v>1.06</v>
      </c>
      <c r="H16" s="166">
        <f ca="1">INDIRECT(calculation_hide!AF13)</f>
        <v>0.71</v>
      </c>
      <c r="I16" s="168">
        <f ca="1">INDIRECT(calculation_hide!AG13)</f>
        <v>0.13</v>
      </c>
      <c r="J16" s="154">
        <f ca="1">INDIRECT(calculation_hide!AH13)</f>
        <v>168.1</v>
      </c>
      <c r="K16" s="154">
        <f ca="1">INDIRECT(calculation_hide!AI13)</f>
        <v>4.93</v>
      </c>
      <c r="L16" s="154">
        <f ca="1">INDIRECT(calculation_hide!AJ13)</f>
        <v>51.41</v>
      </c>
      <c r="M16" s="154">
        <f ca="1">INDIRECT(calculation_hide!AK13)</f>
        <v>73.099999999999994</v>
      </c>
      <c r="N16" s="154">
        <f ca="1">INDIRECT(calculation_hide!AL13)</f>
        <v>18.03</v>
      </c>
      <c r="O16" s="154">
        <f ca="1">INDIRECT(calculation_hide!AM13)</f>
        <v>11.42</v>
      </c>
      <c r="P16" s="154">
        <f ca="1">INDIRECT(calculation_hide!AN13)</f>
        <v>7.6</v>
      </c>
      <c r="Q16" s="156">
        <f ca="1">INDIRECT(calculation_hide!AO13)</f>
        <v>1.61</v>
      </c>
      <c r="T16" s="24"/>
      <c r="U16" s="23"/>
      <c r="V16" s="23"/>
      <c r="W16" s="23"/>
      <c r="X16" s="27"/>
      <c r="Y16" s="27"/>
      <c r="Z16" s="27"/>
    </row>
    <row r="17" spans="1:26" s="30" customFormat="1" ht="15.6" x14ac:dyDescent="0.3">
      <c r="A17" s="135" t="s">
        <v>75</v>
      </c>
      <c r="B17" s="169">
        <f t="shared" ref="B17:I17" ca="1" si="4">SUM(B14:B16)</f>
        <v>46.45</v>
      </c>
      <c r="C17" s="169">
        <f t="shared" ca="1" si="4"/>
        <v>1.4100000000000001</v>
      </c>
      <c r="D17" s="169">
        <f t="shared" ca="1" si="4"/>
        <v>13.23</v>
      </c>
      <c r="E17" s="169">
        <f t="shared" ca="1" si="4"/>
        <v>21.27</v>
      </c>
      <c r="F17" s="169">
        <f t="shared" ca="1" si="4"/>
        <v>4.92</v>
      </c>
      <c r="G17" s="169">
        <f t="shared" ca="1" si="4"/>
        <v>3.07</v>
      </c>
      <c r="H17" s="169">
        <f t="shared" ca="1" si="4"/>
        <v>2.1</v>
      </c>
      <c r="I17" s="170">
        <f t="shared" ca="1" si="4"/>
        <v>0.45</v>
      </c>
      <c r="J17" s="169">
        <f t="shared" ref="J17:K17" ca="1" si="5">ROUND((AVERAGE(J14:J16)),2)</f>
        <v>170.26</v>
      </c>
      <c r="K17" s="169">
        <f t="shared" ca="1" si="5"/>
        <v>4.83</v>
      </c>
      <c r="L17" s="169">
        <f ca="1">ROUND((AVERAGE(L14:L16)),2)</f>
        <v>52.92</v>
      </c>
      <c r="M17" s="169">
        <f t="shared" ref="M17:Q17" ca="1" si="6">ROUND((AVERAGE(M14:M16)),2)</f>
        <v>73.5</v>
      </c>
      <c r="N17" s="169">
        <f t="shared" ca="1" si="6"/>
        <v>17.989999999999998</v>
      </c>
      <c r="O17" s="169">
        <f t="shared" ca="1" si="6"/>
        <v>11.48</v>
      </c>
      <c r="P17" s="169">
        <f t="shared" ca="1" si="6"/>
        <v>7.71</v>
      </c>
      <c r="Q17" s="170">
        <f t="shared" ca="1" si="6"/>
        <v>1.83</v>
      </c>
      <c r="S17" s="20"/>
      <c r="T17" s="24"/>
      <c r="U17" s="28"/>
      <c r="V17" s="28"/>
      <c r="W17" s="28"/>
      <c r="X17" s="29"/>
      <c r="Y17" s="29"/>
      <c r="Z17" s="29"/>
    </row>
    <row r="18" spans="1:26" ht="15.6" x14ac:dyDescent="0.3">
      <c r="A18" s="153" t="str">
        <f ca="1">INDIRECT(calculation_hide!Y23)</f>
        <v>October 2021</v>
      </c>
      <c r="B18" s="166">
        <f ca="1">INDIRECT(calculation_hide!Z23)</f>
        <v>13.729999999999999</v>
      </c>
      <c r="C18" s="166">
        <f ca="1">INDIRECT(calculation_hide!AA23)</f>
        <v>0.41</v>
      </c>
      <c r="D18" s="166">
        <f ca="1">INDIRECT(calculation_hide!AB23)</f>
        <v>5.01</v>
      </c>
      <c r="E18" s="166">
        <f ca="1">INDIRECT(calculation_hide!AC23)</f>
        <v>5.03</v>
      </c>
      <c r="F18" s="166">
        <f ca="1">INDIRECT(calculation_hide!AD23)</f>
        <v>1.63</v>
      </c>
      <c r="G18" s="166">
        <f ca="1">INDIRECT(calculation_hide!AE23)</f>
        <v>0.75</v>
      </c>
      <c r="H18" s="166">
        <f ca="1">INDIRECT(calculation_hide!AF23)</f>
        <v>0.74</v>
      </c>
      <c r="I18" s="168">
        <f ca="1">INDIRECT(calculation_hide!AG23)</f>
        <v>0.16</v>
      </c>
      <c r="J18" s="154">
        <f ca="1">INDIRECT(calculation_hide!AH23)</f>
        <v>169.32999999999998</v>
      </c>
      <c r="K18" s="154">
        <f ca="1">INDIRECT(calculation_hide!AI23)</f>
        <v>5.37</v>
      </c>
      <c r="L18" s="154">
        <f ca="1">INDIRECT(calculation_hide!AJ23)</f>
        <v>60.15</v>
      </c>
      <c r="M18" s="154">
        <f ca="1">INDIRECT(calculation_hide!AK23)</f>
        <v>67.39</v>
      </c>
      <c r="N18" s="154">
        <f ca="1">INDIRECT(calculation_hide!AL23)</f>
        <v>17.7</v>
      </c>
      <c r="O18" s="154">
        <f ca="1">INDIRECT(calculation_hide!AM23)</f>
        <v>8.41</v>
      </c>
      <c r="P18" s="154">
        <f ca="1">INDIRECT(calculation_hide!AN23)</f>
        <v>8.35</v>
      </c>
      <c r="Q18" s="155">
        <f ca="1">INDIRECT(calculation_hide!AO23)</f>
        <v>1.96</v>
      </c>
      <c r="T18" s="24"/>
      <c r="U18" s="23"/>
      <c r="V18" s="23"/>
      <c r="W18" s="23"/>
      <c r="X18" s="27"/>
      <c r="Y18" s="27"/>
      <c r="Z18" s="27"/>
    </row>
    <row r="19" spans="1:26" ht="15.6" x14ac:dyDescent="0.3">
      <c r="A19" s="153" t="str">
        <f ca="1">INDIRECT(calculation_hide!Y24)</f>
        <v>November 2021</v>
      </c>
      <c r="B19" s="166">
        <f ca="1">INDIRECT(calculation_hide!Z24)</f>
        <v>15.969999999999997</v>
      </c>
      <c r="C19" s="166">
        <f ca="1">INDIRECT(calculation_hide!AA24)</f>
        <v>0.52</v>
      </c>
      <c r="D19" s="166">
        <f ca="1">INDIRECT(calculation_hide!AB24)</f>
        <v>4.93</v>
      </c>
      <c r="E19" s="166">
        <f ca="1">INDIRECT(calculation_hide!AC24)</f>
        <v>7.18</v>
      </c>
      <c r="F19" s="166">
        <f ca="1">INDIRECT(calculation_hide!AD24)</f>
        <v>1.63</v>
      </c>
      <c r="G19" s="166">
        <f ca="1">INDIRECT(calculation_hide!AE24)</f>
        <v>0.92</v>
      </c>
      <c r="H19" s="166">
        <f ca="1">INDIRECT(calculation_hide!AF24)</f>
        <v>0.69</v>
      </c>
      <c r="I19" s="168">
        <f ca="1">INDIRECT(calculation_hide!AG24)</f>
        <v>0.1</v>
      </c>
      <c r="J19" s="154">
        <f ca="1">INDIRECT(calculation_hide!AH24)</f>
        <v>174.34000000000003</v>
      </c>
      <c r="K19" s="154">
        <f ca="1">INDIRECT(calculation_hide!AI24)</f>
        <v>4.87</v>
      </c>
      <c r="L19" s="154">
        <f ca="1">INDIRECT(calculation_hide!AJ24)</f>
        <v>59.12</v>
      </c>
      <c r="M19" s="154">
        <f ca="1">INDIRECT(calculation_hide!AK24)</f>
        <v>73.2</v>
      </c>
      <c r="N19" s="154">
        <f ca="1">INDIRECT(calculation_hide!AL24)</f>
        <v>17.739999999999998</v>
      </c>
      <c r="O19" s="154">
        <f ca="1">INDIRECT(calculation_hide!AM24)</f>
        <v>10.61</v>
      </c>
      <c r="P19" s="154">
        <f ca="1">INDIRECT(calculation_hide!AN24)</f>
        <v>7.62</v>
      </c>
      <c r="Q19" s="156">
        <f ca="1">INDIRECT(calculation_hide!AO24)</f>
        <v>1.18</v>
      </c>
      <c r="T19" s="24"/>
      <c r="U19" s="23"/>
      <c r="V19" s="23"/>
      <c r="W19" s="23"/>
      <c r="X19" s="27"/>
      <c r="Y19" s="27"/>
      <c r="Z19" s="27"/>
    </row>
    <row r="20" spans="1:26" ht="15.6" x14ac:dyDescent="0.3">
      <c r="A20" s="153" t="str">
        <f ca="1">INDIRECT(calculation_hide!Y25)</f>
        <v>December 2021 [provisional]</v>
      </c>
      <c r="B20" s="166">
        <f ca="1">INDIRECT(calculation_hide!Z25)</f>
        <v>16.87</v>
      </c>
      <c r="C20" s="166">
        <f ca="1">INDIRECT(calculation_hide!AA25)</f>
        <v>0.53</v>
      </c>
      <c r="D20" s="166">
        <f ca="1">INDIRECT(calculation_hide!AB25)</f>
        <v>5.27</v>
      </c>
      <c r="E20" s="166">
        <f ca="1">INDIRECT(calculation_hide!AC25)</f>
        <v>7.69</v>
      </c>
      <c r="F20" s="166">
        <f ca="1">INDIRECT(calculation_hide!AD25)</f>
        <v>1.63</v>
      </c>
      <c r="G20" s="166">
        <f ca="1">INDIRECT(calculation_hide!AE25)</f>
        <v>0.96</v>
      </c>
      <c r="H20" s="166">
        <f ca="1">INDIRECT(calculation_hide!AF25)</f>
        <v>0.66</v>
      </c>
      <c r="I20" s="168">
        <f ca="1">INDIRECT(calculation_hide!AG25)</f>
        <v>0.13</v>
      </c>
      <c r="J20" s="154">
        <f ca="1">INDIRECT(calculation_hide!AH25)</f>
        <v>174.45</v>
      </c>
      <c r="K20" s="154">
        <f ca="1">INDIRECT(calculation_hide!AI25)</f>
        <v>5.1100000000000003</v>
      </c>
      <c r="L20" s="154">
        <f ca="1">INDIRECT(calculation_hide!AJ25)</f>
        <v>63.22</v>
      </c>
      <c r="M20" s="154">
        <f ca="1">INDIRECT(calculation_hide!AK25)</f>
        <v>69.56</v>
      </c>
      <c r="N20" s="154">
        <f ca="1">INDIRECT(calculation_hide!AL25)</f>
        <v>17.78</v>
      </c>
      <c r="O20" s="154">
        <f ca="1">INDIRECT(calculation_hide!AM25)</f>
        <v>10.31</v>
      </c>
      <c r="P20" s="154">
        <f ca="1">INDIRECT(calculation_hide!AN25)</f>
        <v>6.94</v>
      </c>
      <c r="Q20" s="156">
        <f ca="1">INDIRECT(calculation_hide!AO25)</f>
        <v>1.53</v>
      </c>
      <c r="T20" s="24"/>
      <c r="U20" s="23"/>
      <c r="V20" s="23"/>
      <c r="W20" s="23"/>
    </row>
    <row r="21" spans="1:26" s="30" customFormat="1" ht="15.6" x14ac:dyDescent="0.3">
      <c r="A21" s="136" t="s">
        <v>75</v>
      </c>
      <c r="B21" s="169">
        <f ca="1">SUM(B18:B20)</f>
        <v>46.569999999999993</v>
      </c>
      <c r="C21" s="169">
        <f t="shared" ref="C21:I21" ca="1" si="7">SUM(C18:C20)</f>
        <v>1.46</v>
      </c>
      <c r="D21" s="169">
        <f t="shared" ca="1" si="7"/>
        <v>15.209999999999999</v>
      </c>
      <c r="E21" s="169">
        <f t="shared" ca="1" si="7"/>
        <v>19.900000000000002</v>
      </c>
      <c r="F21" s="169">
        <f t="shared" ca="1" si="7"/>
        <v>4.8899999999999997</v>
      </c>
      <c r="G21" s="169">
        <f t="shared" ca="1" si="7"/>
        <v>2.63</v>
      </c>
      <c r="H21" s="169">
        <f t="shared" ca="1" si="7"/>
        <v>2.09</v>
      </c>
      <c r="I21" s="170">
        <f t="shared" ca="1" si="7"/>
        <v>0.39</v>
      </c>
      <c r="J21" s="169">
        <f t="shared" ref="J21:Q21" ca="1" si="8">ROUND((AVERAGE(J18:J20)),2)</f>
        <v>172.71</v>
      </c>
      <c r="K21" s="169">
        <f t="shared" ca="1" si="8"/>
        <v>5.12</v>
      </c>
      <c r="L21" s="169">
        <f t="shared" ca="1" si="8"/>
        <v>60.83</v>
      </c>
      <c r="M21" s="169">
        <f t="shared" ca="1" si="8"/>
        <v>70.05</v>
      </c>
      <c r="N21" s="169">
        <f t="shared" ca="1" si="8"/>
        <v>17.739999999999998</v>
      </c>
      <c r="O21" s="169">
        <f t="shared" ca="1" si="8"/>
        <v>9.7799999999999994</v>
      </c>
      <c r="P21" s="169">
        <f t="shared" ca="1" si="8"/>
        <v>7.64</v>
      </c>
      <c r="Q21" s="170">
        <f t="shared" ca="1" si="8"/>
        <v>1.56</v>
      </c>
      <c r="S21" s="20"/>
      <c r="T21" s="24"/>
      <c r="U21" s="28"/>
      <c r="V21" s="28"/>
      <c r="W21" s="28"/>
    </row>
    <row r="22" spans="1:26" ht="20.25" customHeight="1" x14ac:dyDescent="0.25">
      <c r="A22" s="149" t="s">
        <v>617</v>
      </c>
      <c r="B22" s="142" t="str">
        <f t="shared" ref="B22:I22" ca="1" si="9">IF(((B21-B17)/B17*100)&gt;100,"(+)",IF(((B21-B17)/B17*100)&lt;-100,"(-)",IF(ROUND(((B21-B17)/B17*100),1)=0,"- ",IF(((B21-B17)/B17*100)&gt;0,TEXT(((B21-B17)/B17*100),"+0.0 "),TEXT(((B21-B17)/B17*100),"0.0 ")))))</f>
        <v xml:space="preserve">+0.3 </v>
      </c>
      <c r="C22" s="142" t="str">
        <f t="shared" ca="1" si="9"/>
        <v xml:space="preserve">+3.5 </v>
      </c>
      <c r="D22" s="142" t="str">
        <f t="shared" ca="1" si="9"/>
        <v xml:space="preserve">+15.0 </v>
      </c>
      <c r="E22" s="142" t="str">
        <f t="shared" ca="1" si="9"/>
        <v xml:space="preserve">-6.4 </v>
      </c>
      <c r="F22" s="142" t="str">
        <f t="shared" ca="1" si="9"/>
        <v xml:space="preserve">-0.6 </v>
      </c>
      <c r="G22" s="142" t="str">
        <f t="shared" ca="1" si="9"/>
        <v xml:space="preserve">-14.3 </v>
      </c>
      <c r="H22" s="142" t="str">
        <f t="shared" ca="1" si="9"/>
        <v xml:space="preserve">-0.5 </v>
      </c>
      <c r="I22" s="146" t="str">
        <f t="shared" ca="1" si="9"/>
        <v xml:space="preserve">-13.3 </v>
      </c>
      <c r="J22" s="142" t="str">
        <f t="shared" ref="J22:Q22" ca="1" si="10">IF(((J21-J17)/J17*100)&gt;100,"(+)",IF(((J21-J17)/J17*100)&lt;-100,"(-)",IF(ROUND(((J21-J17)/J17*100),1)=0,"- ",IF(((J21-J17)/J17*100)&gt;0,TEXT(((J21-J17)/J17*100),"+0.0 "),TEXT(((J21-J17)/J17*100),"0.0 ")))))</f>
        <v xml:space="preserve">+1.4 </v>
      </c>
      <c r="K22" s="142" t="str">
        <f t="shared" ca="1" si="10"/>
        <v xml:space="preserve">+6.0 </v>
      </c>
      <c r="L22" s="142" t="str">
        <f t="shared" ca="1" si="10"/>
        <v xml:space="preserve">+14.9 </v>
      </c>
      <c r="M22" s="142" t="str">
        <f t="shared" ca="1" si="10"/>
        <v xml:space="preserve">-4.7 </v>
      </c>
      <c r="N22" s="142" t="str">
        <f t="shared" ca="1" si="10"/>
        <v xml:space="preserve">-1.4 </v>
      </c>
      <c r="O22" s="142" t="str">
        <f t="shared" ca="1" si="10"/>
        <v xml:space="preserve">-14.8 </v>
      </c>
      <c r="P22" s="143" t="str">
        <f t="shared" ca="1" si="10"/>
        <v xml:space="preserve">-0.9 </v>
      </c>
      <c r="Q22" s="148" t="str">
        <f t="shared" ca="1" si="10"/>
        <v xml:space="preserve">-14.8 </v>
      </c>
      <c r="T22" s="24"/>
      <c r="U22" s="23"/>
      <c r="V22" s="23"/>
      <c r="W22" s="23"/>
    </row>
    <row r="23" spans="1:26" ht="3.75" customHeight="1" x14ac:dyDescent="0.25">
      <c r="T23" s="24"/>
      <c r="U23" s="23"/>
    </row>
    <row r="24" spans="1:26" s="32" customFormat="1" x14ac:dyDescent="0.25">
      <c r="L24" s="33"/>
      <c r="M24" s="34"/>
      <c r="P24" s="35"/>
      <c r="S24" s="20"/>
      <c r="T24" s="24"/>
      <c r="U24" s="23"/>
    </row>
    <row r="25" spans="1:26" s="32" customFormat="1" ht="20.399999999999999" x14ac:dyDescent="0.35">
      <c r="B25" s="191"/>
      <c r="C25" s="191"/>
      <c r="D25" s="191"/>
      <c r="J25" s="196"/>
      <c r="L25" s="33"/>
      <c r="M25" s="36"/>
      <c r="N25" s="37"/>
      <c r="O25" s="38"/>
      <c r="P25" s="38"/>
      <c r="Q25" s="39"/>
      <c r="R25" s="39"/>
      <c r="S25" s="20"/>
      <c r="T25" s="24"/>
      <c r="U25" s="23"/>
    </row>
    <row r="26" spans="1:26" s="32" customFormat="1" x14ac:dyDescent="0.25">
      <c r="L26" s="186"/>
      <c r="M26" s="38"/>
      <c r="N26" s="38"/>
      <c r="O26" s="38"/>
      <c r="P26" s="38"/>
      <c r="Q26" s="38"/>
      <c r="R26" s="38"/>
      <c r="S26" s="20"/>
      <c r="T26" s="40"/>
      <c r="U26" s="23"/>
    </row>
    <row r="27" spans="1:26" s="32" customFormat="1" x14ac:dyDescent="0.25">
      <c r="L27" s="33"/>
      <c r="M27" s="40"/>
      <c r="N27" s="41"/>
      <c r="O27" s="41"/>
      <c r="P27" s="41"/>
      <c r="Q27" s="41"/>
      <c r="R27" s="41"/>
      <c r="S27" s="41"/>
      <c r="T27" s="40"/>
      <c r="U27" s="23"/>
    </row>
    <row r="28" spans="1:26" s="32" customFormat="1" x14ac:dyDescent="0.25">
      <c r="A28" s="42"/>
      <c r="L28" s="33"/>
      <c r="M28" s="40"/>
      <c r="N28" s="41"/>
      <c r="O28" s="41"/>
      <c r="P28" s="41"/>
      <c r="Q28" s="41"/>
      <c r="R28" s="41"/>
      <c r="S28" s="41"/>
      <c r="T28" s="40"/>
      <c r="U28" s="23"/>
    </row>
    <row r="29" spans="1:26" s="32" customFormat="1" ht="10.199999999999999" x14ac:dyDescent="0.2">
      <c r="A29" s="43"/>
      <c r="J29" s="151"/>
      <c r="L29" s="33"/>
      <c r="M29" s="44"/>
      <c r="N29" s="45"/>
      <c r="O29" s="45"/>
      <c r="P29" s="45"/>
      <c r="Q29" s="45"/>
      <c r="R29" s="45"/>
      <c r="S29" s="45"/>
      <c r="T29" s="40"/>
    </row>
    <row r="30" spans="1:26" s="32" customFormat="1" ht="10.199999999999999" x14ac:dyDescent="0.2">
      <c r="L30" s="33"/>
      <c r="M30" s="44"/>
      <c r="N30" s="45"/>
      <c r="O30" s="45"/>
      <c r="P30" s="45"/>
      <c r="Q30" s="45"/>
      <c r="R30" s="45"/>
      <c r="S30" s="45"/>
      <c r="T30" s="40"/>
    </row>
    <row r="31" spans="1:26" s="32" customFormat="1" ht="10.199999999999999" x14ac:dyDescent="0.2">
      <c r="L31" s="33"/>
      <c r="M31" s="46"/>
      <c r="N31" s="45"/>
      <c r="O31" s="45"/>
      <c r="P31" s="45"/>
      <c r="Q31" s="45"/>
      <c r="R31" s="45"/>
      <c r="S31" s="45"/>
      <c r="T31" s="40"/>
    </row>
    <row r="32" spans="1:26" s="32" customFormat="1" ht="10.199999999999999" x14ac:dyDescent="0.2">
      <c r="L32" s="33"/>
      <c r="M32" s="47"/>
      <c r="N32" s="41"/>
      <c r="O32" s="41"/>
      <c r="P32" s="41"/>
      <c r="Q32" s="41"/>
      <c r="R32" s="41"/>
      <c r="S32" s="41"/>
    </row>
    <row r="33" spans="1:19" s="32" customFormat="1" ht="10.199999999999999" x14ac:dyDescent="0.2">
      <c r="B33" s="33"/>
      <c r="C33" s="33"/>
      <c r="D33" s="33"/>
      <c r="E33" s="33"/>
      <c r="F33" s="33"/>
      <c r="G33" s="33"/>
      <c r="H33" s="33"/>
      <c r="I33" s="33"/>
      <c r="J33" s="152"/>
      <c r="K33" s="33"/>
      <c r="L33" s="33"/>
      <c r="M33" s="47"/>
      <c r="N33" s="41"/>
      <c r="O33" s="41"/>
      <c r="P33" s="41"/>
      <c r="Q33" s="41"/>
      <c r="R33" s="41"/>
      <c r="S33" s="41"/>
    </row>
    <row r="34" spans="1:19" s="32" customFormat="1" ht="10.199999999999999" x14ac:dyDescent="0.2">
      <c r="B34" s="191"/>
      <c r="C34" s="191"/>
      <c r="D34" s="191"/>
      <c r="E34" s="191"/>
      <c r="F34" s="191"/>
      <c r="G34" s="191"/>
      <c r="H34" s="191"/>
      <c r="I34" s="191"/>
      <c r="J34" s="191"/>
      <c r="K34" s="191"/>
      <c r="L34" s="191"/>
      <c r="M34" s="191"/>
      <c r="N34" s="191"/>
      <c r="O34" s="191"/>
      <c r="P34" s="191"/>
      <c r="Q34" s="191"/>
      <c r="R34" s="41"/>
      <c r="S34" s="41"/>
    </row>
    <row r="35" spans="1:19" s="49" customFormat="1" ht="12.75" customHeight="1" x14ac:dyDescent="0.2">
      <c r="A35" s="48"/>
      <c r="B35" s="32"/>
      <c r="C35" s="32"/>
      <c r="D35" s="32"/>
      <c r="E35" s="32"/>
      <c r="F35" s="32"/>
      <c r="G35" s="32"/>
      <c r="H35" s="32"/>
      <c r="I35" s="32"/>
      <c r="J35" s="32"/>
      <c r="K35" s="32"/>
      <c r="L35" s="33"/>
      <c r="M35" s="32"/>
      <c r="N35" s="41"/>
      <c r="O35" s="41"/>
      <c r="P35" s="41"/>
      <c r="Q35" s="41"/>
      <c r="R35" s="41"/>
      <c r="S35" s="41"/>
    </row>
    <row r="36" spans="1:19" s="32" customFormat="1" ht="12.75" customHeight="1" x14ac:dyDescent="0.2">
      <c r="L36" s="33"/>
      <c r="N36" s="41"/>
      <c r="O36" s="41"/>
      <c r="P36" s="41"/>
      <c r="Q36" s="41"/>
      <c r="R36" s="41"/>
      <c r="S36" s="41"/>
    </row>
    <row r="37" spans="1:19" x14ac:dyDescent="0.25">
      <c r="D37" s="50"/>
      <c r="E37" s="50"/>
      <c r="F37" s="50"/>
      <c r="G37" s="50"/>
      <c r="H37" s="50"/>
      <c r="I37" s="50"/>
      <c r="J37" s="51"/>
      <c r="K37" s="51"/>
      <c r="M37" s="50"/>
      <c r="N37" s="45"/>
      <c r="O37" s="45"/>
      <c r="P37" s="45"/>
      <c r="Q37" s="45"/>
      <c r="R37" s="45"/>
      <c r="S37" s="45"/>
    </row>
    <row r="38" spans="1:19" x14ac:dyDescent="0.25">
      <c r="A38" s="52"/>
      <c r="D38" s="53"/>
      <c r="E38" s="53"/>
      <c r="F38" s="53"/>
      <c r="G38" s="53"/>
      <c r="H38" s="53"/>
      <c r="I38" s="53"/>
      <c r="J38" s="53"/>
      <c r="K38" s="53"/>
      <c r="L38" s="53"/>
      <c r="M38" s="53"/>
      <c r="N38" s="53"/>
      <c r="O38" s="53"/>
      <c r="P38" s="53"/>
      <c r="Q38" s="53"/>
      <c r="R38" s="53"/>
      <c r="S38" s="53"/>
    </row>
    <row r="39" spans="1:19" x14ac:dyDescent="0.25">
      <c r="D39" s="53"/>
      <c r="E39" s="53"/>
      <c r="F39" s="53"/>
      <c r="G39" s="53"/>
      <c r="H39" s="53"/>
      <c r="I39" s="53"/>
      <c r="J39" s="53"/>
      <c r="K39" s="53"/>
      <c r="L39" s="53"/>
      <c r="M39" s="53"/>
      <c r="N39" s="53"/>
      <c r="O39" s="53"/>
      <c r="P39" s="53"/>
      <c r="Q39" s="53"/>
      <c r="R39" s="53"/>
      <c r="S39" s="53"/>
    </row>
    <row r="40" spans="1:19" x14ac:dyDescent="0.25">
      <c r="D40" s="53"/>
      <c r="E40" s="53"/>
      <c r="F40" s="53"/>
      <c r="G40" s="53"/>
      <c r="H40" s="53"/>
      <c r="I40" s="53"/>
      <c r="J40" s="53"/>
      <c r="K40" s="53"/>
      <c r="L40" s="53"/>
      <c r="M40" s="53"/>
      <c r="N40" s="53"/>
      <c r="O40" s="53"/>
      <c r="P40" s="53"/>
      <c r="Q40" s="53"/>
      <c r="R40" s="53"/>
      <c r="S40" s="53"/>
    </row>
    <row r="41" spans="1:19" x14ac:dyDescent="0.25">
      <c r="D41" s="54"/>
      <c r="E41" s="54"/>
      <c r="F41" s="54"/>
      <c r="G41" s="54"/>
      <c r="H41" s="54"/>
      <c r="I41" s="54"/>
      <c r="J41" s="54"/>
      <c r="K41" s="54"/>
      <c r="L41" s="54"/>
      <c r="M41" s="54"/>
      <c r="N41" s="54"/>
      <c r="O41" s="54"/>
      <c r="P41" s="54"/>
      <c r="Q41" s="54"/>
      <c r="R41" s="54"/>
      <c r="S41" s="54"/>
    </row>
    <row r="42" spans="1:19" x14ac:dyDescent="0.25">
      <c r="D42" s="54"/>
      <c r="E42" s="54"/>
      <c r="F42" s="54"/>
      <c r="G42" s="54"/>
      <c r="H42" s="54"/>
      <c r="I42" s="54"/>
      <c r="J42" s="54"/>
      <c r="K42" s="54"/>
      <c r="L42" s="54"/>
      <c r="M42" s="54"/>
      <c r="N42" s="54"/>
      <c r="O42" s="54"/>
      <c r="P42" s="54"/>
      <c r="Q42" s="54"/>
      <c r="R42" s="54"/>
      <c r="S42" s="54"/>
    </row>
    <row r="44" spans="1:19" x14ac:dyDescent="0.25">
      <c r="D44" s="55"/>
      <c r="E44" s="55"/>
      <c r="F44" s="55"/>
      <c r="G44" s="55"/>
      <c r="H44" s="55"/>
      <c r="I44" s="55"/>
      <c r="J44" s="55"/>
      <c r="K44" s="55"/>
      <c r="L44" s="55"/>
      <c r="M44" s="55"/>
      <c r="N44" s="55"/>
      <c r="O44" s="55"/>
      <c r="P44" s="55"/>
      <c r="Q44" s="55"/>
      <c r="R44" s="55"/>
      <c r="S44" s="55"/>
    </row>
    <row r="45" spans="1:19" x14ac:dyDescent="0.25">
      <c r="D45" s="55"/>
      <c r="E45" s="55"/>
      <c r="F45" s="55"/>
      <c r="G45" s="55"/>
      <c r="H45" s="55"/>
      <c r="I45" s="55"/>
      <c r="J45" s="55"/>
      <c r="K45" s="55"/>
      <c r="L45" s="55"/>
      <c r="M45" s="55"/>
      <c r="N45" s="55"/>
      <c r="O45" s="55"/>
      <c r="P45" s="55"/>
      <c r="Q45" s="55"/>
      <c r="R45" s="55"/>
      <c r="S45" s="55"/>
    </row>
    <row r="47" spans="1:19" x14ac:dyDescent="0.25">
      <c r="S47" s="56"/>
    </row>
  </sheetData>
  <phoneticPr fontId="35" type="noConversion"/>
  <pageMargins left="0.74803149606299213" right="0.74803149606299213" top="0.98425196850393704" bottom="0.98425196850393704" header="0.51181102362204722" footer="0.51181102362204722"/>
  <pageSetup paperSize="9" scale="64" orientation="landscape" verticalDpi="4" r:id="rId1"/>
  <headerFooter alignWithMargins="0"/>
  <ignoredErrors>
    <ignoredError sqref="B17 J5" formula="1"/>
  </ignoredErrors>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6D9F8-34EB-4E79-8ECD-A70FCCAB9362}">
  <sheetPr codeName="Sheet1">
    <pageSetUpPr fitToPage="1"/>
  </sheetPr>
  <dimension ref="A1:AG43"/>
  <sheetViews>
    <sheetView showGridLines="0" zoomScaleNormal="100" zoomScaleSheetLayoutView="100" workbookViewId="0"/>
  </sheetViews>
  <sheetFormatPr defaultColWidth="8.5546875" defaultRowHeight="13.2" x14ac:dyDescent="0.25"/>
  <cols>
    <col min="1" max="1" width="34.5546875" style="20" customWidth="1"/>
    <col min="2" max="2" width="16.21875" style="20" customWidth="1"/>
    <col min="3" max="4" width="12.5546875" style="20" customWidth="1"/>
    <col min="5" max="5" width="14.21875" style="20" customWidth="1"/>
    <col min="6" max="6" width="18.21875" style="20" customWidth="1"/>
    <col min="7" max="7" width="19.5546875" style="20" customWidth="1"/>
    <col min="8" max="8" width="22.5546875" style="20" customWidth="1"/>
    <col min="9" max="9" width="19.21875" style="20" customWidth="1"/>
    <col min="10" max="10" width="21.21875" style="20" customWidth="1"/>
    <col min="11" max="11" width="10.21875" style="20" customWidth="1"/>
    <col min="12" max="12" width="11.5546875" style="20" customWidth="1"/>
    <col min="13" max="13" width="12.21875" style="20" customWidth="1"/>
    <col min="14" max="14" width="18.5546875" style="20" customWidth="1"/>
    <col min="15" max="15" width="18.21875" style="20" customWidth="1"/>
    <col min="16" max="16" width="19.5546875" style="20" customWidth="1"/>
    <col min="17" max="17" width="17.44140625" style="20" customWidth="1"/>
    <col min="18" max="25" width="8.5546875" style="20"/>
    <col min="26" max="26" width="17.21875" style="20" bestFit="1" customWidth="1"/>
    <col min="27" max="249" width="8.5546875" style="20"/>
    <col min="250" max="250" width="0" style="20" hidden="1" customWidth="1"/>
    <col min="251" max="252" width="8.5546875" style="20"/>
    <col min="253" max="253" width="2.21875" style="20" customWidth="1"/>
    <col min="254" max="254" width="6.77734375" style="20" customWidth="1"/>
    <col min="255" max="255" width="6.21875" style="20" customWidth="1"/>
    <col min="256" max="256" width="10.77734375" style="20" bestFit="1" customWidth="1"/>
    <col min="257" max="257" width="6.44140625" style="20" customWidth="1"/>
    <col min="258" max="258" width="11.77734375" style="20" bestFit="1" customWidth="1"/>
    <col min="259" max="259" width="7.77734375" style="20" bestFit="1" customWidth="1"/>
    <col min="260" max="260" width="10.44140625" style="20" bestFit="1" customWidth="1"/>
    <col min="261" max="261" width="6.77734375" style="20" bestFit="1" customWidth="1"/>
    <col min="262" max="262" width="5.5546875" style="20" customWidth="1"/>
    <col min="263" max="263" width="7.5546875" style="20" customWidth="1"/>
    <col min="264" max="264" width="6.44140625" style="20" customWidth="1"/>
    <col min="265" max="265" width="9.77734375" style="20" bestFit="1" customWidth="1"/>
    <col min="266" max="266" width="7.21875" style="20" bestFit="1" customWidth="1"/>
    <col min="267" max="267" width="9.77734375" style="20" bestFit="1" customWidth="1"/>
    <col min="268" max="268" width="8.21875" style="20" bestFit="1" customWidth="1"/>
    <col min="269" max="269" width="10.5546875" style="20" bestFit="1" customWidth="1"/>
    <col min="270" max="270" width="6.5546875" style="20" customWidth="1"/>
    <col min="271" max="271" width="1.77734375" style="20" customWidth="1"/>
    <col min="272" max="281" width="8.5546875" style="20"/>
    <col min="282" max="282" width="17.21875" style="20" bestFit="1" customWidth="1"/>
    <col min="283" max="505" width="8.5546875" style="20"/>
    <col min="506" max="506" width="0" style="20" hidden="1" customWidth="1"/>
    <col min="507" max="508" width="8.5546875" style="20"/>
    <col min="509" max="509" width="2.21875" style="20" customWidth="1"/>
    <col min="510" max="510" width="6.77734375" style="20" customWidth="1"/>
    <col min="511" max="511" width="6.21875" style="20" customWidth="1"/>
    <col min="512" max="512" width="10.77734375" style="20" bestFit="1" customWidth="1"/>
    <col min="513" max="513" width="6.44140625" style="20" customWidth="1"/>
    <col min="514" max="514" width="11.77734375" style="20" bestFit="1" customWidth="1"/>
    <col min="515" max="515" width="7.77734375" style="20" bestFit="1" customWidth="1"/>
    <col min="516" max="516" width="10.44140625" style="20" bestFit="1" customWidth="1"/>
    <col min="517" max="517" width="6.77734375" style="20" bestFit="1" customWidth="1"/>
    <col min="518" max="518" width="5.5546875" style="20" customWidth="1"/>
    <col min="519" max="519" width="7.5546875" style="20" customWidth="1"/>
    <col min="520" max="520" width="6.44140625" style="20" customWidth="1"/>
    <col min="521" max="521" width="9.77734375" style="20" bestFit="1" customWidth="1"/>
    <col min="522" max="522" width="7.21875" style="20" bestFit="1" customWidth="1"/>
    <col min="523" max="523" width="9.77734375" style="20" bestFit="1" customWidth="1"/>
    <col min="524" max="524" width="8.21875" style="20" bestFit="1" customWidth="1"/>
    <col min="525" max="525" width="10.5546875" style="20" bestFit="1" customWidth="1"/>
    <col min="526" max="526" width="6.5546875" style="20" customWidth="1"/>
    <col min="527" max="527" width="1.77734375" style="20" customWidth="1"/>
    <col min="528" max="537" width="8.5546875" style="20"/>
    <col min="538" max="538" width="17.21875" style="20" bestFit="1" customWidth="1"/>
    <col min="539" max="761" width="8.5546875" style="20"/>
    <col min="762" max="762" width="0" style="20" hidden="1" customWidth="1"/>
    <col min="763" max="764" width="8.5546875" style="20"/>
    <col min="765" max="765" width="2.21875" style="20" customWidth="1"/>
    <col min="766" max="766" width="6.77734375" style="20" customWidth="1"/>
    <col min="767" max="767" width="6.21875" style="20" customWidth="1"/>
    <col min="768" max="768" width="10.77734375" style="20" bestFit="1" customWidth="1"/>
    <col min="769" max="769" width="6.44140625" style="20" customWidth="1"/>
    <col min="770" max="770" width="11.77734375" style="20" bestFit="1" customWidth="1"/>
    <col min="771" max="771" width="7.77734375" style="20" bestFit="1" customWidth="1"/>
    <col min="772" max="772" width="10.44140625" style="20" bestFit="1" customWidth="1"/>
    <col min="773" max="773" width="6.77734375" style="20" bestFit="1" customWidth="1"/>
    <col min="774" max="774" width="5.5546875" style="20" customWidth="1"/>
    <col min="775" max="775" width="7.5546875" style="20" customWidth="1"/>
    <col min="776" max="776" width="6.44140625" style="20" customWidth="1"/>
    <col min="777" max="777" width="9.77734375" style="20" bestFit="1" customWidth="1"/>
    <col min="778" max="778" width="7.21875" style="20" bestFit="1" customWidth="1"/>
    <col min="779" max="779" width="9.77734375" style="20" bestFit="1" customWidth="1"/>
    <col min="780" max="780" width="8.21875" style="20" bestFit="1" customWidth="1"/>
    <col min="781" max="781" width="10.5546875" style="20" bestFit="1" customWidth="1"/>
    <col min="782" max="782" width="6.5546875" style="20" customWidth="1"/>
    <col min="783" max="783" width="1.77734375" style="20" customWidth="1"/>
    <col min="784" max="793" width="8.5546875" style="20"/>
    <col min="794" max="794" width="17.21875" style="20" bestFit="1" customWidth="1"/>
    <col min="795" max="1017" width="8.5546875" style="20"/>
    <col min="1018" max="1018" width="0" style="20" hidden="1" customWidth="1"/>
    <col min="1019" max="1020" width="8.5546875" style="20"/>
    <col min="1021" max="1021" width="2.21875" style="20" customWidth="1"/>
    <col min="1022" max="1022" width="6.77734375" style="20" customWidth="1"/>
    <col min="1023" max="1023" width="6.21875" style="20" customWidth="1"/>
    <col min="1024" max="1024" width="10.77734375" style="20" bestFit="1" customWidth="1"/>
    <col min="1025" max="1025" width="6.44140625" style="20" customWidth="1"/>
    <col min="1026" max="1026" width="11.77734375" style="20" bestFit="1" customWidth="1"/>
    <col min="1027" max="1027" width="7.77734375" style="20" bestFit="1" customWidth="1"/>
    <col min="1028" max="1028" width="10.44140625" style="20" bestFit="1" customWidth="1"/>
    <col min="1029" max="1029" width="6.77734375" style="20" bestFit="1" customWidth="1"/>
    <col min="1030" max="1030" width="5.5546875" style="20" customWidth="1"/>
    <col min="1031" max="1031" width="7.5546875" style="20" customWidth="1"/>
    <col min="1032" max="1032" width="6.44140625" style="20" customWidth="1"/>
    <col min="1033" max="1033" width="9.77734375" style="20" bestFit="1" customWidth="1"/>
    <col min="1034" max="1034" width="7.21875" style="20" bestFit="1" customWidth="1"/>
    <col min="1035" max="1035" width="9.77734375" style="20" bestFit="1" customWidth="1"/>
    <col min="1036" max="1036" width="8.21875" style="20" bestFit="1" customWidth="1"/>
    <col min="1037" max="1037" width="10.5546875" style="20" bestFit="1" customWidth="1"/>
    <col min="1038" max="1038" width="6.5546875" style="20" customWidth="1"/>
    <col min="1039" max="1039" width="1.77734375" style="20" customWidth="1"/>
    <col min="1040" max="1049" width="8.5546875" style="20"/>
    <col min="1050" max="1050" width="17.21875" style="20" bestFit="1" customWidth="1"/>
    <col min="1051" max="1273" width="8.5546875" style="20"/>
    <col min="1274" max="1274" width="0" style="20" hidden="1" customWidth="1"/>
    <col min="1275" max="1276" width="8.5546875" style="20"/>
    <col min="1277" max="1277" width="2.21875" style="20" customWidth="1"/>
    <col min="1278" max="1278" width="6.77734375" style="20" customWidth="1"/>
    <col min="1279" max="1279" width="6.21875" style="20" customWidth="1"/>
    <col min="1280" max="1280" width="10.77734375" style="20" bestFit="1" customWidth="1"/>
    <col min="1281" max="1281" width="6.44140625" style="20" customWidth="1"/>
    <col min="1282" max="1282" width="11.77734375" style="20" bestFit="1" customWidth="1"/>
    <col min="1283" max="1283" width="7.77734375" style="20" bestFit="1" customWidth="1"/>
    <col min="1284" max="1284" width="10.44140625" style="20" bestFit="1" customWidth="1"/>
    <col min="1285" max="1285" width="6.77734375" style="20" bestFit="1" customWidth="1"/>
    <col min="1286" max="1286" width="5.5546875" style="20" customWidth="1"/>
    <col min="1287" max="1287" width="7.5546875" style="20" customWidth="1"/>
    <col min="1288" max="1288" width="6.44140625" style="20" customWidth="1"/>
    <col min="1289" max="1289" width="9.77734375" style="20" bestFit="1" customWidth="1"/>
    <col min="1290" max="1290" width="7.21875" style="20" bestFit="1" customWidth="1"/>
    <col min="1291" max="1291" width="9.77734375" style="20" bestFit="1" customWidth="1"/>
    <col min="1292" max="1292" width="8.21875" style="20" bestFit="1" customWidth="1"/>
    <col min="1293" max="1293" width="10.5546875" style="20" bestFit="1" customWidth="1"/>
    <col min="1294" max="1294" width="6.5546875" style="20" customWidth="1"/>
    <col min="1295" max="1295" width="1.77734375" style="20" customWidth="1"/>
    <col min="1296" max="1305" width="8.5546875" style="20"/>
    <col min="1306" max="1306" width="17.21875" style="20" bestFit="1" customWidth="1"/>
    <col min="1307" max="1529" width="8.5546875" style="20"/>
    <col min="1530" max="1530" width="0" style="20" hidden="1" customWidth="1"/>
    <col min="1531" max="1532" width="8.5546875" style="20"/>
    <col min="1533" max="1533" width="2.21875" style="20" customWidth="1"/>
    <col min="1534" max="1534" width="6.77734375" style="20" customWidth="1"/>
    <col min="1535" max="1535" width="6.21875" style="20" customWidth="1"/>
    <col min="1536" max="1536" width="10.77734375" style="20" bestFit="1" customWidth="1"/>
    <col min="1537" max="1537" width="6.44140625" style="20" customWidth="1"/>
    <col min="1538" max="1538" width="11.77734375" style="20" bestFit="1" customWidth="1"/>
    <col min="1539" max="1539" width="7.77734375" style="20" bestFit="1" customWidth="1"/>
    <col min="1540" max="1540" width="10.44140625" style="20" bestFit="1" customWidth="1"/>
    <col min="1541" max="1541" width="6.77734375" style="20" bestFit="1" customWidth="1"/>
    <col min="1542" max="1542" width="5.5546875" style="20" customWidth="1"/>
    <col min="1543" max="1543" width="7.5546875" style="20" customWidth="1"/>
    <col min="1544" max="1544" width="6.44140625" style="20" customWidth="1"/>
    <col min="1545" max="1545" width="9.77734375" style="20" bestFit="1" customWidth="1"/>
    <col min="1546" max="1546" width="7.21875" style="20" bestFit="1" customWidth="1"/>
    <col min="1547" max="1547" width="9.77734375" style="20" bestFit="1" customWidth="1"/>
    <col min="1548" max="1548" width="8.21875" style="20" bestFit="1" customWidth="1"/>
    <col min="1549" max="1549" width="10.5546875" style="20" bestFit="1" customWidth="1"/>
    <col min="1550" max="1550" width="6.5546875" style="20" customWidth="1"/>
    <col min="1551" max="1551" width="1.77734375" style="20" customWidth="1"/>
    <col min="1552" max="1561" width="8.5546875" style="20"/>
    <col min="1562" max="1562" width="17.21875" style="20" bestFit="1" customWidth="1"/>
    <col min="1563" max="1785" width="8.5546875" style="20"/>
    <col min="1786" max="1786" width="0" style="20" hidden="1" customWidth="1"/>
    <col min="1787" max="1788" width="8.5546875" style="20"/>
    <col min="1789" max="1789" width="2.21875" style="20" customWidth="1"/>
    <col min="1790" max="1790" width="6.77734375" style="20" customWidth="1"/>
    <col min="1791" max="1791" width="6.21875" style="20" customWidth="1"/>
    <col min="1792" max="1792" width="10.77734375" style="20" bestFit="1" customWidth="1"/>
    <col min="1793" max="1793" width="6.44140625" style="20" customWidth="1"/>
    <col min="1794" max="1794" width="11.77734375" style="20" bestFit="1" customWidth="1"/>
    <col min="1795" max="1795" width="7.77734375" style="20" bestFit="1" customWidth="1"/>
    <col min="1796" max="1796" width="10.44140625" style="20" bestFit="1" customWidth="1"/>
    <col min="1797" max="1797" width="6.77734375" style="20" bestFit="1" customWidth="1"/>
    <col min="1798" max="1798" width="5.5546875" style="20" customWidth="1"/>
    <col min="1799" max="1799" width="7.5546875" style="20" customWidth="1"/>
    <col min="1800" max="1800" width="6.44140625" style="20" customWidth="1"/>
    <col min="1801" max="1801" width="9.77734375" style="20" bestFit="1" customWidth="1"/>
    <col min="1802" max="1802" width="7.21875" style="20" bestFit="1" customWidth="1"/>
    <col min="1803" max="1803" width="9.77734375" style="20" bestFit="1" customWidth="1"/>
    <col min="1804" max="1804" width="8.21875" style="20" bestFit="1" customWidth="1"/>
    <col min="1805" max="1805" width="10.5546875" style="20" bestFit="1" customWidth="1"/>
    <col min="1806" max="1806" width="6.5546875" style="20" customWidth="1"/>
    <col min="1807" max="1807" width="1.77734375" style="20" customWidth="1"/>
    <col min="1808" max="1817" width="8.5546875" style="20"/>
    <col min="1818" max="1818" width="17.21875" style="20" bestFit="1" customWidth="1"/>
    <col min="1819" max="2041" width="8.5546875" style="20"/>
    <col min="2042" max="2042" width="0" style="20" hidden="1" customWidth="1"/>
    <col min="2043" max="2044" width="8.5546875" style="20"/>
    <col min="2045" max="2045" width="2.21875" style="20" customWidth="1"/>
    <col min="2046" max="2046" width="6.77734375" style="20" customWidth="1"/>
    <col min="2047" max="2047" width="6.21875" style="20" customWidth="1"/>
    <col min="2048" max="2048" width="10.77734375" style="20" bestFit="1" customWidth="1"/>
    <col min="2049" max="2049" width="6.44140625" style="20" customWidth="1"/>
    <col min="2050" max="2050" width="11.77734375" style="20" bestFit="1" customWidth="1"/>
    <col min="2051" max="2051" width="7.77734375" style="20" bestFit="1" customWidth="1"/>
    <col min="2052" max="2052" width="10.44140625" style="20" bestFit="1" customWidth="1"/>
    <col min="2053" max="2053" width="6.77734375" style="20" bestFit="1" customWidth="1"/>
    <col min="2054" max="2054" width="5.5546875" style="20" customWidth="1"/>
    <col min="2055" max="2055" width="7.5546875" style="20" customWidth="1"/>
    <col min="2056" max="2056" width="6.44140625" style="20" customWidth="1"/>
    <col min="2057" max="2057" width="9.77734375" style="20" bestFit="1" customWidth="1"/>
    <col min="2058" max="2058" width="7.21875" style="20" bestFit="1" customWidth="1"/>
    <col min="2059" max="2059" width="9.77734375" style="20" bestFit="1" customWidth="1"/>
    <col min="2060" max="2060" width="8.21875" style="20" bestFit="1" customWidth="1"/>
    <col min="2061" max="2061" width="10.5546875" style="20" bestFit="1" customWidth="1"/>
    <col min="2062" max="2062" width="6.5546875" style="20" customWidth="1"/>
    <col min="2063" max="2063" width="1.77734375" style="20" customWidth="1"/>
    <col min="2064" max="2073" width="8.5546875" style="20"/>
    <col min="2074" max="2074" width="17.21875" style="20" bestFit="1" customWidth="1"/>
    <col min="2075" max="2297" width="8.5546875" style="20"/>
    <col min="2298" max="2298" width="0" style="20" hidden="1" customWidth="1"/>
    <col min="2299" max="2300" width="8.5546875" style="20"/>
    <col min="2301" max="2301" width="2.21875" style="20" customWidth="1"/>
    <col min="2302" max="2302" width="6.77734375" style="20" customWidth="1"/>
    <col min="2303" max="2303" width="6.21875" style="20" customWidth="1"/>
    <col min="2304" max="2304" width="10.77734375" style="20" bestFit="1" customWidth="1"/>
    <col min="2305" max="2305" width="6.44140625" style="20" customWidth="1"/>
    <col min="2306" max="2306" width="11.77734375" style="20" bestFit="1" customWidth="1"/>
    <col min="2307" max="2307" width="7.77734375" style="20" bestFit="1" customWidth="1"/>
    <col min="2308" max="2308" width="10.44140625" style="20" bestFit="1" customWidth="1"/>
    <col min="2309" max="2309" width="6.77734375" style="20" bestFit="1" customWidth="1"/>
    <col min="2310" max="2310" width="5.5546875" style="20" customWidth="1"/>
    <col min="2311" max="2311" width="7.5546875" style="20" customWidth="1"/>
    <col min="2312" max="2312" width="6.44140625" style="20" customWidth="1"/>
    <col min="2313" max="2313" width="9.77734375" style="20" bestFit="1" customWidth="1"/>
    <col min="2314" max="2314" width="7.21875" style="20" bestFit="1" customWidth="1"/>
    <col min="2315" max="2315" width="9.77734375" style="20" bestFit="1" customWidth="1"/>
    <col min="2316" max="2316" width="8.21875" style="20" bestFit="1" customWidth="1"/>
    <col min="2317" max="2317" width="10.5546875" style="20" bestFit="1" customWidth="1"/>
    <col min="2318" max="2318" width="6.5546875" style="20" customWidth="1"/>
    <col min="2319" max="2319" width="1.77734375" style="20" customWidth="1"/>
    <col min="2320" max="2329" width="8.5546875" style="20"/>
    <col min="2330" max="2330" width="17.21875" style="20" bestFit="1" customWidth="1"/>
    <col min="2331" max="2553" width="8.5546875" style="20"/>
    <col min="2554" max="2554" width="0" style="20" hidden="1" customWidth="1"/>
    <col min="2555" max="2556" width="8.5546875" style="20"/>
    <col min="2557" max="2557" width="2.21875" style="20" customWidth="1"/>
    <col min="2558" max="2558" width="6.77734375" style="20" customWidth="1"/>
    <col min="2559" max="2559" width="6.21875" style="20" customWidth="1"/>
    <col min="2560" max="2560" width="10.77734375" style="20" bestFit="1" customWidth="1"/>
    <col min="2561" max="2561" width="6.44140625" style="20" customWidth="1"/>
    <col min="2562" max="2562" width="11.77734375" style="20" bestFit="1" customWidth="1"/>
    <col min="2563" max="2563" width="7.77734375" style="20" bestFit="1" customWidth="1"/>
    <col min="2564" max="2564" width="10.44140625" style="20" bestFit="1" customWidth="1"/>
    <col min="2565" max="2565" width="6.77734375" style="20" bestFit="1" customWidth="1"/>
    <col min="2566" max="2566" width="5.5546875" style="20" customWidth="1"/>
    <col min="2567" max="2567" width="7.5546875" style="20" customWidth="1"/>
    <col min="2568" max="2568" width="6.44140625" style="20" customWidth="1"/>
    <col min="2569" max="2569" width="9.77734375" style="20" bestFit="1" customWidth="1"/>
    <col min="2570" max="2570" width="7.21875" style="20" bestFit="1" customWidth="1"/>
    <col min="2571" max="2571" width="9.77734375" style="20" bestFit="1" customWidth="1"/>
    <col min="2572" max="2572" width="8.21875" style="20" bestFit="1" customWidth="1"/>
    <col min="2573" max="2573" width="10.5546875" style="20" bestFit="1" customWidth="1"/>
    <col min="2574" max="2574" width="6.5546875" style="20" customWidth="1"/>
    <col min="2575" max="2575" width="1.77734375" style="20" customWidth="1"/>
    <col min="2576" max="2585" width="8.5546875" style="20"/>
    <col min="2586" max="2586" width="17.21875" style="20" bestFit="1" customWidth="1"/>
    <col min="2587" max="2809" width="8.5546875" style="20"/>
    <col min="2810" max="2810" width="0" style="20" hidden="1" customWidth="1"/>
    <col min="2811" max="2812" width="8.5546875" style="20"/>
    <col min="2813" max="2813" width="2.21875" style="20" customWidth="1"/>
    <col min="2814" max="2814" width="6.77734375" style="20" customWidth="1"/>
    <col min="2815" max="2815" width="6.21875" style="20" customWidth="1"/>
    <col min="2816" max="2816" width="10.77734375" style="20" bestFit="1" customWidth="1"/>
    <col min="2817" max="2817" width="6.44140625" style="20" customWidth="1"/>
    <col min="2818" max="2818" width="11.77734375" style="20" bestFit="1" customWidth="1"/>
    <col min="2819" max="2819" width="7.77734375" style="20" bestFit="1" customWidth="1"/>
    <col min="2820" max="2820" width="10.44140625" style="20" bestFit="1" customWidth="1"/>
    <col min="2821" max="2821" width="6.77734375" style="20" bestFit="1" customWidth="1"/>
    <col min="2822" max="2822" width="5.5546875" style="20" customWidth="1"/>
    <col min="2823" max="2823" width="7.5546875" style="20" customWidth="1"/>
    <col min="2824" max="2824" width="6.44140625" style="20" customWidth="1"/>
    <col min="2825" max="2825" width="9.77734375" style="20" bestFit="1" customWidth="1"/>
    <col min="2826" max="2826" width="7.21875" style="20" bestFit="1" customWidth="1"/>
    <col min="2827" max="2827" width="9.77734375" style="20" bestFit="1" customWidth="1"/>
    <col min="2828" max="2828" width="8.21875" style="20" bestFit="1" customWidth="1"/>
    <col min="2829" max="2829" width="10.5546875" style="20" bestFit="1" customWidth="1"/>
    <col min="2830" max="2830" width="6.5546875" style="20" customWidth="1"/>
    <col min="2831" max="2831" width="1.77734375" style="20" customWidth="1"/>
    <col min="2832" max="2841" width="8.5546875" style="20"/>
    <col min="2842" max="2842" width="17.21875" style="20" bestFit="1" customWidth="1"/>
    <col min="2843" max="3065" width="8.5546875" style="20"/>
    <col min="3066" max="3066" width="0" style="20" hidden="1" customWidth="1"/>
    <col min="3067" max="3068" width="8.5546875" style="20"/>
    <col min="3069" max="3069" width="2.21875" style="20" customWidth="1"/>
    <col min="3070" max="3070" width="6.77734375" style="20" customWidth="1"/>
    <col min="3071" max="3071" width="6.21875" style="20" customWidth="1"/>
    <col min="3072" max="3072" width="10.77734375" style="20" bestFit="1" customWidth="1"/>
    <col min="3073" max="3073" width="6.44140625" style="20" customWidth="1"/>
    <col min="3074" max="3074" width="11.77734375" style="20" bestFit="1" customWidth="1"/>
    <col min="3075" max="3075" width="7.77734375" style="20" bestFit="1" customWidth="1"/>
    <col min="3076" max="3076" width="10.44140625" style="20" bestFit="1" customWidth="1"/>
    <col min="3077" max="3077" width="6.77734375" style="20" bestFit="1" customWidth="1"/>
    <col min="3078" max="3078" width="5.5546875" style="20" customWidth="1"/>
    <col min="3079" max="3079" width="7.5546875" style="20" customWidth="1"/>
    <col min="3080" max="3080" width="6.44140625" style="20" customWidth="1"/>
    <col min="3081" max="3081" width="9.77734375" style="20" bestFit="1" customWidth="1"/>
    <col min="3082" max="3082" width="7.21875" style="20" bestFit="1" customWidth="1"/>
    <col min="3083" max="3083" width="9.77734375" style="20" bestFit="1" customWidth="1"/>
    <col min="3084" max="3084" width="8.21875" style="20" bestFit="1" customWidth="1"/>
    <col min="3085" max="3085" width="10.5546875" style="20" bestFit="1" customWidth="1"/>
    <col min="3086" max="3086" width="6.5546875" style="20" customWidth="1"/>
    <col min="3087" max="3087" width="1.77734375" style="20" customWidth="1"/>
    <col min="3088" max="3097" width="8.5546875" style="20"/>
    <col min="3098" max="3098" width="17.21875" style="20" bestFit="1" customWidth="1"/>
    <col min="3099" max="3321" width="8.5546875" style="20"/>
    <col min="3322" max="3322" width="0" style="20" hidden="1" customWidth="1"/>
    <col min="3323" max="3324" width="8.5546875" style="20"/>
    <col min="3325" max="3325" width="2.21875" style="20" customWidth="1"/>
    <col min="3326" max="3326" width="6.77734375" style="20" customWidth="1"/>
    <col min="3327" max="3327" width="6.21875" style="20" customWidth="1"/>
    <col min="3328" max="3328" width="10.77734375" style="20" bestFit="1" customWidth="1"/>
    <col min="3329" max="3329" width="6.44140625" style="20" customWidth="1"/>
    <col min="3330" max="3330" width="11.77734375" style="20" bestFit="1" customWidth="1"/>
    <col min="3331" max="3331" width="7.77734375" style="20" bestFit="1" customWidth="1"/>
    <col min="3332" max="3332" width="10.44140625" style="20" bestFit="1" customWidth="1"/>
    <col min="3333" max="3333" width="6.77734375" style="20" bestFit="1" customWidth="1"/>
    <col min="3334" max="3334" width="5.5546875" style="20" customWidth="1"/>
    <col min="3335" max="3335" width="7.5546875" style="20" customWidth="1"/>
    <col min="3336" max="3336" width="6.44140625" style="20" customWidth="1"/>
    <col min="3337" max="3337" width="9.77734375" style="20" bestFit="1" customWidth="1"/>
    <col min="3338" max="3338" width="7.21875" style="20" bestFit="1" customWidth="1"/>
    <col min="3339" max="3339" width="9.77734375" style="20" bestFit="1" customWidth="1"/>
    <col min="3340" max="3340" width="8.21875" style="20" bestFit="1" customWidth="1"/>
    <col min="3341" max="3341" width="10.5546875" style="20" bestFit="1" customWidth="1"/>
    <col min="3342" max="3342" width="6.5546875" style="20" customWidth="1"/>
    <col min="3343" max="3343" width="1.77734375" style="20" customWidth="1"/>
    <col min="3344" max="3353" width="8.5546875" style="20"/>
    <col min="3354" max="3354" width="17.21875" style="20" bestFit="1" customWidth="1"/>
    <col min="3355" max="3577" width="8.5546875" style="20"/>
    <col min="3578" max="3578" width="0" style="20" hidden="1" customWidth="1"/>
    <col min="3579" max="3580" width="8.5546875" style="20"/>
    <col min="3581" max="3581" width="2.21875" style="20" customWidth="1"/>
    <col min="3582" max="3582" width="6.77734375" style="20" customWidth="1"/>
    <col min="3583" max="3583" width="6.21875" style="20" customWidth="1"/>
    <col min="3584" max="3584" width="10.77734375" style="20" bestFit="1" customWidth="1"/>
    <col min="3585" max="3585" width="6.44140625" style="20" customWidth="1"/>
    <col min="3586" max="3586" width="11.77734375" style="20" bestFit="1" customWidth="1"/>
    <col min="3587" max="3587" width="7.77734375" style="20" bestFit="1" customWidth="1"/>
    <col min="3588" max="3588" width="10.44140625" style="20" bestFit="1" customWidth="1"/>
    <col min="3589" max="3589" width="6.77734375" style="20" bestFit="1" customWidth="1"/>
    <col min="3590" max="3590" width="5.5546875" style="20" customWidth="1"/>
    <col min="3591" max="3591" width="7.5546875" style="20" customWidth="1"/>
    <col min="3592" max="3592" width="6.44140625" style="20" customWidth="1"/>
    <col min="3593" max="3593" width="9.77734375" style="20" bestFit="1" customWidth="1"/>
    <col min="3594" max="3594" width="7.21875" style="20" bestFit="1" customWidth="1"/>
    <col min="3595" max="3595" width="9.77734375" style="20" bestFit="1" customWidth="1"/>
    <col min="3596" max="3596" width="8.21875" style="20" bestFit="1" customWidth="1"/>
    <col min="3597" max="3597" width="10.5546875" style="20" bestFit="1" customWidth="1"/>
    <col min="3598" max="3598" width="6.5546875" style="20" customWidth="1"/>
    <col min="3599" max="3599" width="1.77734375" style="20" customWidth="1"/>
    <col min="3600" max="3609" width="8.5546875" style="20"/>
    <col min="3610" max="3610" width="17.21875" style="20" bestFit="1" customWidth="1"/>
    <col min="3611" max="3833" width="8.5546875" style="20"/>
    <col min="3834" max="3834" width="0" style="20" hidden="1" customWidth="1"/>
    <col min="3835" max="3836" width="8.5546875" style="20"/>
    <col min="3837" max="3837" width="2.21875" style="20" customWidth="1"/>
    <col min="3838" max="3838" width="6.77734375" style="20" customWidth="1"/>
    <col min="3839" max="3839" width="6.21875" style="20" customWidth="1"/>
    <col min="3840" max="3840" width="10.77734375" style="20" bestFit="1" customWidth="1"/>
    <col min="3841" max="3841" width="6.44140625" style="20" customWidth="1"/>
    <col min="3842" max="3842" width="11.77734375" style="20" bestFit="1" customWidth="1"/>
    <col min="3843" max="3843" width="7.77734375" style="20" bestFit="1" customWidth="1"/>
    <col min="3844" max="3844" width="10.44140625" style="20" bestFit="1" customWidth="1"/>
    <col min="3845" max="3845" width="6.77734375" style="20" bestFit="1" customWidth="1"/>
    <col min="3846" max="3846" width="5.5546875" style="20" customWidth="1"/>
    <col min="3847" max="3847" width="7.5546875" style="20" customWidth="1"/>
    <col min="3848" max="3848" width="6.44140625" style="20" customWidth="1"/>
    <col min="3849" max="3849" width="9.77734375" style="20" bestFit="1" customWidth="1"/>
    <col min="3850" max="3850" width="7.21875" style="20" bestFit="1" customWidth="1"/>
    <col min="3851" max="3851" width="9.77734375" style="20" bestFit="1" customWidth="1"/>
    <col min="3852" max="3852" width="8.21875" style="20" bestFit="1" customWidth="1"/>
    <col min="3853" max="3853" width="10.5546875" style="20" bestFit="1" customWidth="1"/>
    <col min="3854" max="3854" width="6.5546875" style="20" customWidth="1"/>
    <col min="3855" max="3855" width="1.77734375" style="20" customWidth="1"/>
    <col min="3856" max="3865" width="8.5546875" style="20"/>
    <col min="3866" max="3866" width="17.21875" style="20" bestFit="1" customWidth="1"/>
    <col min="3867" max="4089" width="8.5546875" style="20"/>
    <col min="4090" max="4090" width="0" style="20" hidden="1" customWidth="1"/>
    <col min="4091" max="4092" width="8.5546875" style="20"/>
    <col min="4093" max="4093" width="2.21875" style="20" customWidth="1"/>
    <col min="4094" max="4094" width="6.77734375" style="20" customWidth="1"/>
    <col min="4095" max="4095" width="6.21875" style="20" customWidth="1"/>
    <col min="4096" max="4096" width="10.77734375" style="20" bestFit="1" customWidth="1"/>
    <col min="4097" max="4097" width="6.44140625" style="20" customWidth="1"/>
    <col min="4098" max="4098" width="11.77734375" style="20" bestFit="1" customWidth="1"/>
    <col min="4099" max="4099" width="7.77734375" style="20" bestFit="1" customWidth="1"/>
    <col min="4100" max="4100" width="10.44140625" style="20" bestFit="1" customWidth="1"/>
    <col min="4101" max="4101" width="6.77734375" style="20" bestFit="1" customWidth="1"/>
    <col min="4102" max="4102" width="5.5546875" style="20" customWidth="1"/>
    <col min="4103" max="4103" width="7.5546875" style="20" customWidth="1"/>
    <col min="4104" max="4104" width="6.44140625" style="20" customWidth="1"/>
    <col min="4105" max="4105" width="9.77734375" style="20" bestFit="1" customWidth="1"/>
    <col min="4106" max="4106" width="7.21875" style="20" bestFit="1" customWidth="1"/>
    <col min="4107" max="4107" width="9.77734375" style="20" bestFit="1" customWidth="1"/>
    <col min="4108" max="4108" width="8.21875" style="20" bestFit="1" customWidth="1"/>
    <col min="4109" max="4109" width="10.5546875" style="20" bestFit="1" customWidth="1"/>
    <col min="4110" max="4110" width="6.5546875" style="20" customWidth="1"/>
    <col min="4111" max="4111" width="1.77734375" style="20" customWidth="1"/>
    <col min="4112" max="4121" width="8.5546875" style="20"/>
    <col min="4122" max="4122" width="17.21875" style="20" bestFit="1" customWidth="1"/>
    <col min="4123" max="4345" width="8.5546875" style="20"/>
    <col min="4346" max="4346" width="0" style="20" hidden="1" customWidth="1"/>
    <col min="4347" max="4348" width="8.5546875" style="20"/>
    <col min="4349" max="4349" width="2.21875" style="20" customWidth="1"/>
    <col min="4350" max="4350" width="6.77734375" style="20" customWidth="1"/>
    <col min="4351" max="4351" width="6.21875" style="20" customWidth="1"/>
    <col min="4352" max="4352" width="10.77734375" style="20" bestFit="1" customWidth="1"/>
    <col min="4353" max="4353" width="6.44140625" style="20" customWidth="1"/>
    <col min="4354" max="4354" width="11.77734375" style="20" bestFit="1" customWidth="1"/>
    <col min="4355" max="4355" width="7.77734375" style="20" bestFit="1" customWidth="1"/>
    <col min="4356" max="4356" width="10.44140625" style="20" bestFit="1" customWidth="1"/>
    <col min="4357" max="4357" width="6.77734375" style="20" bestFit="1" customWidth="1"/>
    <col min="4358" max="4358" width="5.5546875" style="20" customWidth="1"/>
    <col min="4359" max="4359" width="7.5546875" style="20" customWidth="1"/>
    <col min="4360" max="4360" width="6.44140625" style="20" customWidth="1"/>
    <col min="4361" max="4361" width="9.77734375" style="20" bestFit="1" customWidth="1"/>
    <col min="4362" max="4362" width="7.21875" style="20" bestFit="1" customWidth="1"/>
    <col min="4363" max="4363" width="9.77734375" style="20" bestFit="1" customWidth="1"/>
    <col min="4364" max="4364" width="8.21875" style="20" bestFit="1" customWidth="1"/>
    <col min="4365" max="4365" width="10.5546875" style="20" bestFit="1" customWidth="1"/>
    <col min="4366" max="4366" width="6.5546875" style="20" customWidth="1"/>
    <col min="4367" max="4367" width="1.77734375" style="20" customWidth="1"/>
    <col min="4368" max="4377" width="8.5546875" style="20"/>
    <col min="4378" max="4378" width="17.21875" style="20" bestFit="1" customWidth="1"/>
    <col min="4379" max="4601" width="8.5546875" style="20"/>
    <col min="4602" max="4602" width="0" style="20" hidden="1" customWidth="1"/>
    <col min="4603" max="4604" width="8.5546875" style="20"/>
    <col min="4605" max="4605" width="2.21875" style="20" customWidth="1"/>
    <col min="4606" max="4606" width="6.77734375" style="20" customWidth="1"/>
    <col min="4607" max="4607" width="6.21875" style="20" customWidth="1"/>
    <col min="4608" max="4608" width="10.77734375" style="20" bestFit="1" customWidth="1"/>
    <col min="4609" max="4609" width="6.44140625" style="20" customWidth="1"/>
    <col min="4610" max="4610" width="11.77734375" style="20" bestFit="1" customWidth="1"/>
    <col min="4611" max="4611" width="7.77734375" style="20" bestFit="1" customWidth="1"/>
    <col min="4612" max="4612" width="10.44140625" style="20" bestFit="1" customWidth="1"/>
    <col min="4613" max="4613" width="6.77734375" style="20" bestFit="1" customWidth="1"/>
    <col min="4614" max="4614" width="5.5546875" style="20" customWidth="1"/>
    <col min="4615" max="4615" width="7.5546875" style="20" customWidth="1"/>
    <col min="4616" max="4616" width="6.44140625" style="20" customWidth="1"/>
    <col min="4617" max="4617" width="9.77734375" style="20" bestFit="1" customWidth="1"/>
    <col min="4618" max="4618" width="7.21875" style="20" bestFit="1" customWidth="1"/>
    <col min="4619" max="4619" width="9.77734375" style="20" bestFit="1" customWidth="1"/>
    <col min="4620" max="4620" width="8.21875" style="20" bestFit="1" customWidth="1"/>
    <col min="4621" max="4621" width="10.5546875" style="20" bestFit="1" customWidth="1"/>
    <col min="4622" max="4622" width="6.5546875" style="20" customWidth="1"/>
    <col min="4623" max="4623" width="1.77734375" style="20" customWidth="1"/>
    <col min="4624" max="4633" width="8.5546875" style="20"/>
    <col min="4634" max="4634" width="17.21875" style="20" bestFit="1" customWidth="1"/>
    <col min="4635" max="4857" width="8.5546875" style="20"/>
    <col min="4858" max="4858" width="0" style="20" hidden="1" customWidth="1"/>
    <col min="4859" max="4860" width="8.5546875" style="20"/>
    <col min="4861" max="4861" width="2.21875" style="20" customWidth="1"/>
    <col min="4862" max="4862" width="6.77734375" style="20" customWidth="1"/>
    <col min="4863" max="4863" width="6.21875" style="20" customWidth="1"/>
    <col min="4864" max="4864" width="10.77734375" style="20" bestFit="1" customWidth="1"/>
    <col min="4865" max="4865" width="6.44140625" style="20" customWidth="1"/>
    <col min="4866" max="4866" width="11.77734375" style="20" bestFit="1" customWidth="1"/>
    <col min="4867" max="4867" width="7.77734375" style="20" bestFit="1" customWidth="1"/>
    <col min="4868" max="4868" width="10.44140625" style="20" bestFit="1" customWidth="1"/>
    <col min="4869" max="4869" width="6.77734375" style="20" bestFit="1" customWidth="1"/>
    <col min="4870" max="4870" width="5.5546875" style="20" customWidth="1"/>
    <col min="4871" max="4871" width="7.5546875" style="20" customWidth="1"/>
    <col min="4872" max="4872" width="6.44140625" style="20" customWidth="1"/>
    <col min="4873" max="4873" width="9.77734375" style="20" bestFit="1" customWidth="1"/>
    <col min="4874" max="4874" width="7.21875" style="20" bestFit="1" customWidth="1"/>
    <col min="4875" max="4875" width="9.77734375" style="20" bestFit="1" customWidth="1"/>
    <col min="4876" max="4876" width="8.21875" style="20" bestFit="1" customWidth="1"/>
    <col min="4877" max="4877" width="10.5546875" style="20" bestFit="1" customWidth="1"/>
    <col min="4878" max="4878" width="6.5546875" style="20" customWidth="1"/>
    <col min="4879" max="4879" width="1.77734375" style="20" customWidth="1"/>
    <col min="4880" max="4889" width="8.5546875" style="20"/>
    <col min="4890" max="4890" width="17.21875" style="20" bestFit="1" customWidth="1"/>
    <col min="4891" max="5113" width="8.5546875" style="20"/>
    <col min="5114" max="5114" width="0" style="20" hidden="1" customWidth="1"/>
    <col min="5115" max="5116" width="8.5546875" style="20"/>
    <col min="5117" max="5117" width="2.21875" style="20" customWidth="1"/>
    <col min="5118" max="5118" width="6.77734375" style="20" customWidth="1"/>
    <col min="5119" max="5119" width="6.21875" style="20" customWidth="1"/>
    <col min="5120" max="5120" width="10.77734375" style="20" bestFit="1" customWidth="1"/>
    <col min="5121" max="5121" width="6.44140625" style="20" customWidth="1"/>
    <col min="5122" max="5122" width="11.77734375" style="20" bestFit="1" customWidth="1"/>
    <col min="5123" max="5123" width="7.77734375" style="20" bestFit="1" customWidth="1"/>
    <col min="5124" max="5124" width="10.44140625" style="20" bestFit="1" customWidth="1"/>
    <col min="5125" max="5125" width="6.77734375" style="20" bestFit="1" customWidth="1"/>
    <col min="5126" max="5126" width="5.5546875" style="20" customWidth="1"/>
    <col min="5127" max="5127" width="7.5546875" style="20" customWidth="1"/>
    <col min="5128" max="5128" width="6.44140625" style="20" customWidth="1"/>
    <col min="5129" max="5129" width="9.77734375" style="20" bestFit="1" customWidth="1"/>
    <col min="5130" max="5130" width="7.21875" style="20" bestFit="1" customWidth="1"/>
    <col min="5131" max="5131" width="9.77734375" style="20" bestFit="1" customWidth="1"/>
    <col min="5132" max="5132" width="8.21875" style="20" bestFit="1" customWidth="1"/>
    <col min="5133" max="5133" width="10.5546875" style="20" bestFit="1" customWidth="1"/>
    <col min="5134" max="5134" width="6.5546875" style="20" customWidth="1"/>
    <col min="5135" max="5135" width="1.77734375" style="20" customWidth="1"/>
    <col min="5136" max="5145" width="8.5546875" style="20"/>
    <col min="5146" max="5146" width="17.21875" style="20" bestFit="1" customWidth="1"/>
    <col min="5147" max="5369" width="8.5546875" style="20"/>
    <col min="5370" max="5370" width="0" style="20" hidden="1" customWidth="1"/>
    <col min="5371" max="5372" width="8.5546875" style="20"/>
    <col min="5373" max="5373" width="2.21875" style="20" customWidth="1"/>
    <col min="5374" max="5374" width="6.77734375" style="20" customWidth="1"/>
    <col min="5375" max="5375" width="6.21875" style="20" customWidth="1"/>
    <col min="5376" max="5376" width="10.77734375" style="20" bestFit="1" customWidth="1"/>
    <col min="5377" max="5377" width="6.44140625" style="20" customWidth="1"/>
    <col min="5378" max="5378" width="11.77734375" style="20" bestFit="1" customWidth="1"/>
    <col min="5379" max="5379" width="7.77734375" style="20" bestFit="1" customWidth="1"/>
    <col min="5380" max="5380" width="10.44140625" style="20" bestFit="1" customWidth="1"/>
    <col min="5381" max="5381" width="6.77734375" style="20" bestFit="1" customWidth="1"/>
    <col min="5382" max="5382" width="5.5546875" style="20" customWidth="1"/>
    <col min="5383" max="5383" width="7.5546875" style="20" customWidth="1"/>
    <col min="5384" max="5384" width="6.44140625" style="20" customWidth="1"/>
    <col min="5385" max="5385" width="9.77734375" style="20" bestFit="1" customWidth="1"/>
    <col min="5386" max="5386" width="7.21875" style="20" bestFit="1" customWidth="1"/>
    <col min="5387" max="5387" width="9.77734375" style="20" bestFit="1" customWidth="1"/>
    <col min="5388" max="5388" width="8.21875" style="20" bestFit="1" customWidth="1"/>
    <col min="5389" max="5389" width="10.5546875" style="20" bestFit="1" customWidth="1"/>
    <col min="5390" max="5390" width="6.5546875" style="20" customWidth="1"/>
    <col min="5391" max="5391" width="1.77734375" style="20" customWidth="1"/>
    <col min="5392" max="5401" width="8.5546875" style="20"/>
    <col min="5402" max="5402" width="17.21875" style="20" bestFit="1" customWidth="1"/>
    <col min="5403" max="5625" width="8.5546875" style="20"/>
    <col min="5626" max="5626" width="0" style="20" hidden="1" customWidth="1"/>
    <col min="5627" max="5628" width="8.5546875" style="20"/>
    <col min="5629" max="5629" width="2.21875" style="20" customWidth="1"/>
    <col min="5630" max="5630" width="6.77734375" style="20" customWidth="1"/>
    <col min="5631" max="5631" width="6.21875" style="20" customWidth="1"/>
    <col min="5632" max="5632" width="10.77734375" style="20" bestFit="1" customWidth="1"/>
    <col min="5633" max="5633" width="6.44140625" style="20" customWidth="1"/>
    <col min="5634" max="5634" width="11.77734375" style="20" bestFit="1" customWidth="1"/>
    <col min="5635" max="5635" width="7.77734375" style="20" bestFit="1" customWidth="1"/>
    <col min="5636" max="5636" width="10.44140625" style="20" bestFit="1" customWidth="1"/>
    <col min="5637" max="5637" width="6.77734375" style="20" bestFit="1" customWidth="1"/>
    <col min="5638" max="5638" width="5.5546875" style="20" customWidth="1"/>
    <col min="5639" max="5639" width="7.5546875" style="20" customWidth="1"/>
    <col min="5640" max="5640" width="6.44140625" style="20" customWidth="1"/>
    <col min="5641" max="5641" width="9.77734375" style="20" bestFit="1" customWidth="1"/>
    <col min="5642" max="5642" width="7.21875" style="20" bestFit="1" customWidth="1"/>
    <col min="5643" max="5643" width="9.77734375" style="20" bestFit="1" customWidth="1"/>
    <col min="5644" max="5644" width="8.21875" style="20" bestFit="1" customWidth="1"/>
    <col min="5645" max="5645" width="10.5546875" style="20" bestFit="1" customWidth="1"/>
    <col min="5646" max="5646" width="6.5546875" style="20" customWidth="1"/>
    <col min="5647" max="5647" width="1.77734375" style="20" customWidth="1"/>
    <col min="5648" max="5657" width="8.5546875" style="20"/>
    <col min="5658" max="5658" width="17.21875" style="20" bestFit="1" customWidth="1"/>
    <col min="5659" max="5881" width="8.5546875" style="20"/>
    <col min="5882" max="5882" width="0" style="20" hidden="1" customWidth="1"/>
    <col min="5883" max="5884" width="8.5546875" style="20"/>
    <col min="5885" max="5885" width="2.21875" style="20" customWidth="1"/>
    <col min="5886" max="5886" width="6.77734375" style="20" customWidth="1"/>
    <col min="5887" max="5887" width="6.21875" style="20" customWidth="1"/>
    <col min="5888" max="5888" width="10.77734375" style="20" bestFit="1" customWidth="1"/>
    <col min="5889" max="5889" width="6.44140625" style="20" customWidth="1"/>
    <col min="5890" max="5890" width="11.77734375" style="20" bestFit="1" customWidth="1"/>
    <col min="5891" max="5891" width="7.77734375" style="20" bestFit="1" customWidth="1"/>
    <col min="5892" max="5892" width="10.44140625" style="20" bestFit="1" customWidth="1"/>
    <col min="5893" max="5893" width="6.77734375" style="20" bestFit="1" customWidth="1"/>
    <col min="5894" max="5894" width="5.5546875" style="20" customWidth="1"/>
    <col min="5895" max="5895" width="7.5546875" style="20" customWidth="1"/>
    <col min="5896" max="5896" width="6.44140625" style="20" customWidth="1"/>
    <col min="5897" max="5897" width="9.77734375" style="20" bestFit="1" customWidth="1"/>
    <col min="5898" max="5898" width="7.21875" style="20" bestFit="1" customWidth="1"/>
    <col min="5899" max="5899" width="9.77734375" style="20" bestFit="1" customWidth="1"/>
    <col min="5900" max="5900" width="8.21875" style="20" bestFit="1" customWidth="1"/>
    <col min="5901" max="5901" width="10.5546875" style="20" bestFit="1" customWidth="1"/>
    <col min="5902" max="5902" width="6.5546875" style="20" customWidth="1"/>
    <col min="5903" max="5903" width="1.77734375" style="20" customWidth="1"/>
    <col min="5904" max="5913" width="8.5546875" style="20"/>
    <col min="5914" max="5914" width="17.21875" style="20" bestFit="1" customWidth="1"/>
    <col min="5915" max="6137" width="8.5546875" style="20"/>
    <col min="6138" max="6138" width="0" style="20" hidden="1" customWidth="1"/>
    <col min="6139" max="6140" width="8.5546875" style="20"/>
    <col min="6141" max="6141" width="2.21875" style="20" customWidth="1"/>
    <col min="6142" max="6142" width="6.77734375" style="20" customWidth="1"/>
    <col min="6143" max="6143" width="6.21875" style="20" customWidth="1"/>
    <col min="6144" max="6144" width="10.77734375" style="20" bestFit="1" customWidth="1"/>
    <col min="6145" max="6145" width="6.44140625" style="20" customWidth="1"/>
    <col min="6146" max="6146" width="11.77734375" style="20" bestFit="1" customWidth="1"/>
    <col min="6147" max="6147" width="7.77734375" style="20" bestFit="1" customWidth="1"/>
    <col min="6148" max="6148" width="10.44140625" style="20" bestFit="1" customWidth="1"/>
    <col min="6149" max="6149" width="6.77734375" style="20" bestFit="1" customWidth="1"/>
    <col min="6150" max="6150" width="5.5546875" style="20" customWidth="1"/>
    <col min="6151" max="6151" width="7.5546875" style="20" customWidth="1"/>
    <col min="6152" max="6152" width="6.44140625" style="20" customWidth="1"/>
    <col min="6153" max="6153" width="9.77734375" style="20" bestFit="1" customWidth="1"/>
    <col min="6154" max="6154" width="7.21875" style="20" bestFit="1" customWidth="1"/>
    <col min="6155" max="6155" width="9.77734375" style="20" bestFit="1" customWidth="1"/>
    <col min="6156" max="6156" width="8.21875" style="20" bestFit="1" customWidth="1"/>
    <col min="6157" max="6157" width="10.5546875" style="20" bestFit="1" customWidth="1"/>
    <col min="6158" max="6158" width="6.5546875" style="20" customWidth="1"/>
    <col min="6159" max="6159" width="1.77734375" style="20" customWidth="1"/>
    <col min="6160" max="6169" width="8.5546875" style="20"/>
    <col min="6170" max="6170" width="17.21875" style="20" bestFit="1" customWidth="1"/>
    <col min="6171" max="6393" width="8.5546875" style="20"/>
    <col min="6394" max="6394" width="0" style="20" hidden="1" customWidth="1"/>
    <col min="6395" max="6396" width="8.5546875" style="20"/>
    <col min="6397" max="6397" width="2.21875" style="20" customWidth="1"/>
    <col min="6398" max="6398" width="6.77734375" style="20" customWidth="1"/>
    <col min="6399" max="6399" width="6.21875" style="20" customWidth="1"/>
    <col min="6400" max="6400" width="10.77734375" style="20" bestFit="1" customWidth="1"/>
    <col min="6401" max="6401" width="6.44140625" style="20" customWidth="1"/>
    <col min="6402" max="6402" width="11.77734375" style="20" bestFit="1" customWidth="1"/>
    <col min="6403" max="6403" width="7.77734375" style="20" bestFit="1" customWidth="1"/>
    <col min="6404" max="6404" width="10.44140625" style="20" bestFit="1" customWidth="1"/>
    <col min="6405" max="6405" width="6.77734375" style="20" bestFit="1" customWidth="1"/>
    <col min="6406" max="6406" width="5.5546875" style="20" customWidth="1"/>
    <col min="6407" max="6407" width="7.5546875" style="20" customWidth="1"/>
    <col min="6408" max="6408" width="6.44140625" style="20" customWidth="1"/>
    <col min="6409" max="6409" width="9.77734375" style="20" bestFit="1" customWidth="1"/>
    <col min="6410" max="6410" width="7.21875" style="20" bestFit="1" customWidth="1"/>
    <col min="6411" max="6411" width="9.77734375" style="20" bestFit="1" customWidth="1"/>
    <col min="6412" max="6412" width="8.21875" style="20" bestFit="1" customWidth="1"/>
    <col min="6413" max="6413" width="10.5546875" style="20" bestFit="1" customWidth="1"/>
    <col min="6414" max="6414" width="6.5546875" style="20" customWidth="1"/>
    <col min="6415" max="6415" width="1.77734375" style="20" customWidth="1"/>
    <col min="6416" max="6425" width="8.5546875" style="20"/>
    <col min="6426" max="6426" width="17.21875" style="20" bestFit="1" customWidth="1"/>
    <col min="6427" max="6649" width="8.5546875" style="20"/>
    <col min="6650" max="6650" width="0" style="20" hidden="1" customWidth="1"/>
    <col min="6651" max="6652" width="8.5546875" style="20"/>
    <col min="6653" max="6653" width="2.21875" style="20" customWidth="1"/>
    <col min="6654" max="6654" width="6.77734375" style="20" customWidth="1"/>
    <col min="6655" max="6655" width="6.21875" style="20" customWidth="1"/>
    <col min="6656" max="6656" width="10.77734375" style="20" bestFit="1" customWidth="1"/>
    <col min="6657" max="6657" width="6.44140625" style="20" customWidth="1"/>
    <col min="6658" max="6658" width="11.77734375" style="20" bestFit="1" customWidth="1"/>
    <col min="6659" max="6659" width="7.77734375" style="20" bestFit="1" customWidth="1"/>
    <col min="6660" max="6660" width="10.44140625" style="20" bestFit="1" customWidth="1"/>
    <col min="6661" max="6661" width="6.77734375" style="20" bestFit="1" customWidth="1"/>
    <col min="6662" max="6662" width="5.5546875" style="20" customWidth="1"/>
    <col min="6663" max="6663" width="7.5546875" style="20" customWidth="1"/>
    <col min="6664" max="6664" width="6.44140625" style="20" customWidth="1"/>
    <col min="6665" max="6665" width="9.77734375" style="20" bestFit="1" customWidth="1"/>
    <col min="6666" max="6666" width="7.21875" style="20" bestFit="1" customWidth="1"/>
    <col min="6667" max="6667" width="9.77734375" style="20" bestFit="1" customWidth="1"/>
    <col min="6668" max="6668" width="8.21875" style="20" bestFit="1" customWidth="1"/>
    <col min="6669" max="6669" width="10.5546875" style="20" bestFit="1" customWidth="1"/>
    <col min="6670" max="6670" width="6.5546875" style="20" customWidth="1"/>
    <col min="6671" max="6671" width="1.77734375" style="20" customWidth="1"/>
    <col min="6672" max="6681" width="8.5546875" style="20"/>
    <col min="6682" max="6682" width="17.21875" style="20" bestFit="1" customWidth="1"/>
    <col min="6683" max="6905" width="8.5546875" style="20"/>
    <col min="6906" max="6906" width="0" style="20" hidden="1" customWidth="1"/>
    <col min="6907" max="6908" width="8.5546875" style="20"/>
    <col min="6909" max="6909" width="2.21875" style="20" customWidth="1"/>
    <col min="6910" max="6910" width="6.77734375" style="20" customWidth="1"/>
    <col min="6911" max="6911" width="6.21875" style="20" customWidth="1"/>
    <col min="6912" max="6912" width="10.77734375" style="20" bestFit="1" customWidth="1"/>
    <col min="6913" max="6913" width="6.44140625" style="20" customWidth="1"/>
    <col min="6914" max="6914" width="11.77734375" style="20" bestFit="1" customWidth="1"/>
    <col min="6915" max="6915" width="7.77734375" style="20" bestFit="1" customWidth="1"/>
    <col min="6916" max="6916" width="10.44140625" style="20" bestFit="1" customWidth="1"/>
    <col min="6917" max="6917" width="6.77734375" style="20" bestFit="1" customWidth="1"/>
    <col min="6918" max="6918" width="5.5546875" style="20" customWidth="1"/>
    <col min="6919" max="6919" width="7.5546875" style="20" customWidth="1"/>
    <col min="6920" max="6920" width="6.44140625" style="20" customWidth="1"/>
    <col min="6921" max="6921" width="9.77734375" style="20" bestFit="1" customWidth="1"/>
    <col min="6922" max="6922" width="7.21875" style="20" bestFit="1" customWidth="1"/>
    <col min="6923" max="6923" width="9.77734375" style="20" bestFit="1" customWidth="1"/>
    <col min="6924" max="6924" width="8.21875" style="20" bestFit="1" customWidth="1"/>
    <col min="6925" max="6925" width="10.5546875" style="20" bestFit="1" customWidth="1"/>
    <col min="6926" max="6926" width="6.5546875" style="20" customWidth="1"/>
    <col min="6927" max="6927" width="1.77734375" style="20" customWidth="1"/>
    <col min="6928" max="6937" width="8.5546875" style="20"/>
    <col min="6938" max="6938" width="17.21875" style="20" bestFit="1" customWidth="1"/>
    <col min="6939" max="7161" width="8.5546875" style="20"/>
    <col min="7162" max="7162" width="0" style="20" hidden="1" customWidth="1"/>
    <col min="7163" max="7164" width="8.5546875" style="20"/>
    <col min="7165" max="7165" width="2.21875" style="20" customWidth="1"/>
    <col min="7166" max="7166" width="6.77734375" style="20" customWidth="1"/>
    <col min="7167" max="7167" width="6.21875" style="20" customWidth="1"/>
    <col min="7168" max="7168" width="10.77734375" style="20" bestFit="1" customWidth="1"/>
    <col min="7169" max="7169" width="6.44140625" style="20" customWidth="1"/>
    <col min="7170" max="7170" width="11.77734375" style="20" bestFit="1" customWidth="1"/>
    <col min="7171" max="7171" width="7.77734375" style="20" bestFit="1" customWidth="1"/>
    <col min="7172" max="7172" width="10.44140625" style="20" bestFit="1" customWidth="1"/>
    <col min="7173" max="7173" width="6.77734375" style="20" bestFit="1" customWidth="1"/>
    <col min="7174" max="7174" width="5.5546875" style="20" customWidth="1"/>
    <col min="7175" max="7175" width="7.5546875" style="20" customWidth="1"/>
    <col min="7176" max="7176" width="6.44140625" style="20" customWidth="1"/>
    <col min="7177" max="7177" width="9.77734375" style="20" bestFit="1" customWidth="1"/>
    <col min="7178" max="7178" width="7.21875" style="20" bestFit="1" customWidth="1"/>
    <col min="7179" max="7179" width="9.77734375" style="20" bestFit="1" customWidth="1"/>
    <col min="7180" max="7180" width="8.21875" style="20" bestFit="1" customWidth="1"/>
    <col min="7181" max="7181" width="10.5546875" style="20" bestFit="1" customWidth="1"/>
    <col min="7182" max="7182" width="6.5546875" style="20" customWidth="1"/>
    <col min="7183" max="7183" width="1.77734375" style="20" customWidth="1"/>
    <col min="7184" max="7193" width="8.5546875" style="20"/>
    <col min="7194" max="7194" width="17.21875" style="20" bestFit="1" customWidth="1"/>
    <col min="7195" max="7417" width="8.5546875" style="20"/>
    <col min="7418" max="7418" width="0" style="20" hidden="1" customWidth="1"/>
    <col min="7419" max="7420" width="8.5546875" style="20"/>
    <col min="7421" max="7421" width="2.21875" style="20" customWidth="1"/>
    <col min="7422" max="7422" width="6.77734375" style="20" customWidth="1"/>
    <col min="7423" max="7423" width="6.21875" style="20" customWidth="1"/>
    <col min="7424" max="7424" width="10.77734375" style="20" bestFit="1" customWidth="1"/>
    <col min="7425" max="7425" width="6.44140625" style="20" customWidth="1"/>
    <col min="7426" max="7426" width="11.77734375" style="20" bestFit="1" customWidth="1"/>
    <col min="7427" max="7427" width="7.77734375" style="20" bestFit="1" customWidth="1"/>
    <col min="7428" max="7428" width="10.44140625" style="20" bestFit="1" customWidth="1"/>
    <col min="7429" max="7429" width="6.77734375" style="20" bestFit="1" customWidth="1"/>
    <col min="7430" max="7430" width="5.5546875" style="20" customWidth="1"/>
    <col min="7431" max="7431" width="7.5546875" style="20" customWidth="1"/>
    <col min="7432" max="7432" width="6.44140625" style="20" customWidth="1"/>
    <col min="7433" max="7433" width="9.77734375" style="20" bestFit="1" customWidth="1"/>
    <col min="7434" max="7434" width="7.21875" style="20" bestFit="1" customWidth="1"/>
    <col min="7435" max="7435" width="9.77734375" style="20" bestFit="1" customWidth="1"/>
    <col min="7436" max="7436" width="8.21875" style="20" bestFit="1" customWidth="1"/>
    <col min="7437" max="7437" width="10.5546875" style="20" bestFit="1" customWidth="1"/>
    <col min="7438" max="7438" width="6.5546875" style="20" customWidth="1"/>
    <col min="7439" max="7439" width="1.77734375" style="20" customWidth="1"/>
    <col min="7440" max="7449" width="8.5546875" style="20"/>
    <col min="7450" max="7450" width="17.21875" style="20" bestFit="1" customWidth="1"/>
    <col min="7451" max="7673" width="8.5546875" style="20"/>
    <col min="7674" max="7674" width="0" style="20" hidden="1" customWidth="1"/>
    <col min="7675" max="7676" width="8.5546875" style="20"/>
    <col min="7677" max="7677" width="2.21875" style="20" customWidth="1"/>
    <col min="7678" max="7678" width="6.77734375" style="20" customWidth="1"/>
    <col min="7679" max="7679" width="6.21875" style="20" customWidth="1"/>
    <col min="7680" max="7680" width="10.77734375" style="20" bestFit="1" customWidth="1"/>
    <col min="7681" max="7681" width="6.44140625" style="20" customWidth="1"/>
    <col min="7682" max="7682" width="11.77734375" style="20" bestFit="1" customWidth="1"/>
    <col min="7683" max="7683" width="7.77734375" style="20" bestFit="1" customWidth="1"/>
    <col min="7684" max="7684" width="10.44140625" style="20" bestFit="1" customWidth="1"/>
    <col min="7685" max="7685" width="6.77734375" style="20" bestFit="1" customWidth="1"/>
    <col min="7686" max="7686" width="5.5546875" style="20" customWidth="1"/>
    <col min="7687" max="7687" width="7.5546875" style="20" customWidth="1"/>
    <col min="7688" max="7688" width="6.44140625" style="20" customWidth="1"/>
    <col min="7689" max="7689" width="9.77734375" style="20" bestFit="1" customWidth="1"/>
    <col min="7690" max="7690" width="7.21875" style="20" bestFit="1" customWidth="1"/>
    <col min="7691" max="7691" width="9.77734375" style="20" bestFit="1" customWidth="1"/>
    <col min="7692" max="7692" width="8.21875" style="20" bestFit="1" customWidth="1"/>
    <col min="7693" max="7693" width="10.5546875" style="20" bestFit="1" customWidth="1"/>
    <col min="7694" max="7694" width="6.5546875" style="20" customWidth="1"/>
    <col min="7695" max="7695" width="1.77734375" style="20" customWidth="1"/>
    <col min="7696" max="7705" width="8.5546875" style="20"/>
    <col min="7706" max="7706" width="17.21875" style="20" bestFit="1" customWidth="1"/>
    <col min="7707" max="7929" width="8.5546875" style="20"/>
    <col min="7930" max="7930" width="0" style="20" hidden="1" customWidth="1"/>
    <col min="7931" max="7932" width="8.5546875" style="20"/>
    <col min="7933" max="7933" width="2.21875" style="20" customWidth="1"/>
    <col min="7934" max="7934" width="6.77734375" style="20" customWidth="1"/>
    <col min="7935" max="7935" width="6.21875" style="20" customWidth="1"/>
    <col min="7936" max="7936" width="10.77734375" style="20" bestFit="1" customWidth="1"/>
    <col min="7937" max="7937" width="6.44140625" style="20" customWidth="1"/>
    <col min="7938" max="7938" width="11.77734375" style="20" bestFit="1" customWidth="1"/>
    <col min="7939" max="7939" width="7.77734375" style="20" bestFit="1" customWidth="1"/>
    <col min="7940" max="7940" width="10.44140625" style="20" bestFit="1" customWidth="1"/>
    <col min="7941" max="7941" width="6.77734375" style="20" bestFit="1" customWidth="1"/>
    <col min="7942" max="7942" width="5.5546875" style="20" customWidth="1"/>
    <col min="7943" max="7943" width="7.5546875" style="20" customWidth="1"/>
    <col min="7944" max="7944" width="6.44140625" style="20" customWidth="1"/>
    <col min="7945" max="7945" width="9.77734375" style="20" bestFit="1" customWidth="1"/>
    <col min="7946" max="7946" width="7.21875" style="20" bestFit="1" customWidth="1"/>
    <col min="7947" max="7947" width="9.77734375" style="20" bestFit="1" customWidth="1"/>
    <col min="7948" max="7948" width="8.21875" style="20" bestFit="1" customWidth="1"/>
    <col min="7949" max="7949" width="10.5546875" style="20" bestFit="1" customWidth="1"/>
    <col min="7950" max="7950" width="6.5546875" style="20" customWidth="1"/>
    <col min="7951" max="7951" width="1.77734375" style="20" customWidth="1"/>
    <col min="7952" max="7961" width="8.5546875" style="20"/>
    <col min="7962" max="7962" width="17.21875" style="20" bestFit="1" customWidth="1"/>
    <col min="7963" max="8185" width="8.5546875" style="20"/>
    <col min="8186" max="8186" width="0" style="20" hidden="1" customWidth="1"/>
    <col min="8187" max="8188" width="8.5546875" style="20"/>
    <col min="8189" max="8189" width="2.21875" style="20" customWidth="1"/>
    <col min="8190" max="8190" width="6.77734375" style="20" customWidth="1"/>
    <col min="8191" max="8191" width="6.21875" style="20" customWidth="1"/>
    <col min="8192" max="8192" width="10.77734375" style="20" bestFit="1" customWidth="1"/>
    <col min="8193" max="8193" width="6.44140625" style="20" customWidth="1"/>
    <col min="8194" max="8194" width="11.77734375" style="20" bestFit="1" customWidth="1"/>
    <col min="8195" max="8195" width="7.77734375" style="20" bestFit="1" customWidth="1"/>
    <col min="8196" max="8196" width="10.44140625" style="20" bestFit="1" customWidth="1"/>
    <col min="8197" max="8197" width="6.77734375" style="20" bestFit="1" customWidth="1"/>
    <col min="8198" max="8198" width="5.5546875" style="20" customWidth="1"/>
    <col min="8199" max="8199" width="7.5546875" style="20" customWidth="1"/>
    <col min="8200" max="8200" width="6.44140625" style="20" customWidth="1"/>
    <col min="8201" max="8201" width="9.77734375" style="20" bestFit="1" customWidth="1"/>
    <col min="8202" max="8202" width="7.21875" style="20" bestFit="1" customWidth="1"/>
    <col min="8203" max="8203" width="9.77734375" style="20" bestFit="1" customWidth="1"/>
    <col min="8204" max="8204" width="8.21875" style="20" bestFit="1" customWidth="1"/>
    <col min="8205" max="8205" width="10.5546875" style="20" bestFit="1" customWidth="1"/>
    <col min="8206" max="8206" width="6.5546875" style="20" customWidth="1"/>
    <col min="8207" max="8207" width="1.77734375" style="20" customWidth="1"/>
    <col min="8208" max="8217" width="8.5546875" style="20"/>
    <col min="8218" max="8218" width="17.21875" style="20" bestFit="1" customWidth="1"/>
    <col min="8219" max="8441" width="8.5546875" style="20"/>
    <col min="8442" max="8442" width="0" style="20" hidden="1" customWidth="1"/>
    <col min="8443" max="8444" width="8.5546875" style="20"/>
    <col min="8445" max="8445" width="2.21875" style="20" customWidth="1"/>
    <col min="8446" max="8446" width="6.77734375" style="20" customWidth="1"/>
    <col min="8447" max="8447" width="6.21875" style="20" customWidth="1"/>
    <col min="8448" max="8448" width="10.77734375" style="20" bestFit="1" customWidth="1"/>
    <col min="8449" max="8449" width="6.44140625" style="20" customWidth="1"/>
    <col min="8450" max="8450" width="11.77734375" style="20" bestFit="1" customWidth="1"/>
    <col min="8451" max="8451" width="7.77734375" style="20" bestFit="1" customWidth="1"/>
    <col min="8452" max="8452" width="10.44140625" style="20" bestFit="1" customWidth="1"/>
    <col min="8453" max="8453" width="6.77734375" style="20" bestFit="1" customWidth="1"/>
    <col min="8454" max="8454" width="5.5546875" style="20" customWidth="1"/>
    <col min="8455" max="8455" width="7.5546875" style="20" customWidth="1"/>
    <col min="8456" max="8456" width="6.44140625" style="20" customWidth="1"/>
    <col min="8457" max="8457" width="9.77734375" style="20" bestFit="1" customWidth="1"/>
    <col min="8458" max="8458" width="7.21875" style="20" bestFit="1" customWidth="1"/>
    <col min="8459" max="8459" width="9.77734375" style="20" bestFit="1" customWidth="1"/>
    <col min="8460" max="8460" width="8.21875" style="20" bestFit="1" customWidth="1"/>
    <col min="8461" max="8461" width="10.5546875" style="20" bestFit="1" customWidth="1"/>
    <col min="8462" max="8462" width="6.5546875" style="20" customWidth="1"/>
    <col min="8463" max="8463" width="1.77734375" style="20" customWidth="1"/>
    <col min="8464" max="8473" width="8.5546875" style="20"/>
    <col min="8474" max="8474" width="17.21875" style="20" bestFit="1" customWidth="1"/>
    <col min="8475" max="8697" width="8.5546875" style="20"/>
    <col min="8698" max="8698" width="0" style="20" hidden="1" customWidth="1"/>
    <col min="8699" max="8700" width="8.5546875" style="20"/>
    <col min="8701" max="8701" width="2.21875" style="20" customWidth="1"/>
    <col min="8702" max="8702" width="6.77734375" style="20" customWidth="1"/>
    <col min="8703" max="8703" width="6.21875" style="20" customWidth="1"/>
    <col min="8704" max="8704" width="10.77734375" style="20" bestFit="1" customWidth="1"/>
    <col min="8705" max="8705" width="6.44140625" style="20" customWidth="1"/>
    <col min="8706" max="8706" width="11.77734375" style="20" bestFit="1" customWidth="1"/>
    <col min="8707" max="8707" width="7.77734375" style="20" bestFit="1" customWidth="1"/>
    <col min="8708" max="8708" width="10.44140625" style="20" bestFit="1" customWidth="1"/>
    <col min="8709" max="8709" width="6.77734375" style="20" bestFit="1" customWidth="1"/>
    <col min="8710" max="8710" width="5.5546875" style="20" customWidth="1"/>
    <col min="8711" max="8711" width="7.5546875" style="20" customWidth="1"/>
    <col min="8712" max="8712" width="6.44140625" style="20" customWidth="1"/>
    <col min="8713" max="8713" width="9.77734375" style="20" bestFit="1" customWidth="1"/>
    <col min="8714" max="8714" width="7.21875" style="20" bestFit="1" customWidth="1"/>
    <col min="8715" max="8715" width="9.77734375" style="20" bestFit="1" customWidth="1"/>
    <col min="8716" max="8716" width="8.21875" style="20" bestFit="1" customWidth="1"/>
    <col min="8717" max="8717" width="10.5546875" style="20" bestFit="1" customWidth="1"/>
    <col min="8718" max="8718" width="6.5546875" style="20" customWidth="1"/>
    <col min="8719" max="8719" width="1.77734375" style="20" customWidth="1"/>
    <col min="8720" max="8729" width="8.5546875" style="20"/>
    <col min="8730" max="8730" width="17.21875" style="20" bestFit="1" customWidth="1"/>
    <col min="8731" max="8953" width="8.5546875" style="20"/>
    <col min="8954" max="8954" width="0" style="20" hidden="1" customWidth="1"/>
    <col min="8955" max="8956" width="8.5546875" style="20"/>
    <col min="8957" max="8957" width="2.21875" style="20" customWidth="1"/>
    <col min="8958" max="8958" width="6.77734375" style="20" customWidth="1"/>
    <col min="8959" max="8959" width="6.21875" style="20" customWidth="1"/>
    <col min="8960" max="8960" width="10.77734375" style="20" bestFit="1" customWidth="1"/>
    <col min="8961" max="8961" width="6.44140625" style="20" customWidth="1"/>
    <col min="8962" max="8962" width="11.77734375" style="20" bestFit="1" customWidth="1"/>
    <col min="8963" max="8963" width="7.77734375" style="20" bestFit="1" customWidth="1"/>
    <col min="8964" max="8964" width="10.44140625" style="20" bestFit="1" customWidth="1"/>
    <col min="8965" max="8965" width="6.77734375" style="20" bestFit="1" customWidth="1"/>
    <col min="8966" max="8966" width="5.5546875" style="20" customWidth="1"/>
    <col min="8967" max="8967" width="7.5546875" style="20" customWidth="1"/>
    <col min="8968" max="8968" width="6.44140625" style="20" customWidth="1"/>
    <col min="8969" max="8969" width="9.77734375" style="20" bestFit="1" customWidth="1"/>
    <col min="8970" max="8970" width="7.21875" style="20" bestFit="1" customWidth="1"/>
    <col min="8971" max="8971" width="9.77734375" style="20" bestFit="1" customWidth="1"/>
    <col min="8972" max="8972" width="8.21875" style="20" bestFit="1" customWidth="1"/>
    <col min="8973" max="8973" width="10.5546875" style="20" bestFit="1" customWidth="1"/>
    <col min="8974" max="8974" width="6.5546875" style="20" customWidth="1"/>
    <col min="8975" max="8975" width="1.77734375" style="20" customWidth="1"/>
    <col min="8976" max="8985" width="8.5546875" style="20"/>
    <col min="8986" max="8986" width="17.21875" style="20" bestFit="1" customWidth="1"/>
    <col min="8987" max="9209" width="8.5546875" style="20"/>
    <col min="9210" max="9210" width="0" style="20" hidden="1" customWidth="1"/>
    <col min="9211" max="9212" width="8.5546875" style="20"/>
    <col min="9213" max="9213" width="2.21875" style="20" customWidth="1"/>
    <col min="9214" max="9214" width="6.77734375" style="20" customWidth="1"/>
    <col min="9215" max="9215" width="6.21875" style="20" customWidth="1"/>
    <col min="9216" max="9216" width="10.77734375" style="20" bestFit="1" customWidth="1"/>
    <col min="9217" max="9217" width="6.44140625" style="20" customWidth="1"/>
    <col min="9218" max="9218" width="11.77734375" style="20" bestFit="1" customWidth="1"/>
    <col min="9219" max="9219" width="7.77734375" style="20" bestFit="1" customWidth="1"/>
    <col min="9220" max="9220" width="10.44140625" style="20" bestFit="1" customWidth="1"/>
    <col min="9221" max="9221" width="6.77734375" style="20" bestFit="1" customWidth="1"/>
    <col min="9222" max="9222" width="5.5546875" style="20" customWidth="1"/>
    <col min="9223" max="9223" width="7.5546875" style="20" customWidth="1"/>
    <col min="9224" max="9224" width="6.44140625" style="20" customWidth="1"/>
    <col min="9225" max="9225" width="9.77734375" style="20" bestFit="1" customWidth="1"/>
    <col min="9226" max="9226" width="7.21875" style="20" bestFit="1" customWidth="1"/>
    <col min="9227" max="9227" width="9.77734375" style="20" bestFit="1" customWidth="1"/>
    <col min="9228" max="9228" width="8.21875" style="20" bestFit="1" customWidth="1"/>
    <col min="9229" max="9229" width="10.5546875" style="20" bestFit="1" customWidth="1"/>
    <col min="9230" max="9230" width="6.5546875" style="20" customWidth="1"/>
    <col min="9231" max="9231" width="1.77734375" style="20" customWidth="1"/>
    <col min="9232" max="9241" width="8.5546875" style="20"/>
    <col min="9242" max="9242" width="17.21875" style="20" bestFit="1" customWidth="1"/>
    <col min="9243" max="9465" width="8.5546875" style="20"/>
    <col min="9466" max="9466" width="0" style="20" hidden="1" customWidth="1"/>
    <col min="9467" max="9468" width="8.5546875" style="20"/>
    <col min="9469" max="9469" width="2.21875" style="20" customWidth="1"/>
    <col min="9470" max="9470" width="6.77734375" style="20" customWidth="1"/>
    <col min="9471" max="9471" width="6.21875" style="20" customWidth="1"/>
    <col min="9472" max="9472" width="10.77734375" style="20" bestFit="1" customWidth="1"/>
    <col min="9473" max="9473" width="6.44140625" style="20" customWidth="1"/>
    <col min="9474" max="9474" width="11.77734375" style="20" bestFit="1" customWidth="1"/>
    <col min="9475" max="9475" width="7.77734375" style="20" bestFit="1" customWidth="1"/>
    <col min="9476" max="9476" width="10.44140625" style="20" bestFit="1" customWidth="1"/>
    <col min="9477" max="9477" width="6.77734375" style="20" bestFit="1" customWidth="1"/>
    <col min="9478" max="9478" width="5.5546875" style="20" customWidth="1"/>
    <col min="9479" max="9479" width="7.5546875" style="20" customWidth="1"/>
    <col min="9480" max="9480" width="6.44140625" style="20" customWidth="1"/>
    <col min="9481" max="9481" width="9.77734375" style="20" bestFit="1" customWidth="1"/>
    <col min="9482" max="9482" width="7.21875" style="20" bestFit="1" customWidth="1"/>
    <col min="9483" max="9483" width="9.77734375" style="20" bestFit="1" customWidth="1"/>
    <col min="9484" max="9484" width="8.21875" style="20" bestFit="1" customWidth="1"/>
    <col min="9485" max="9485" width="10.5546875" style="20" bestFit="1" customWidth="1"/>
    <col min="9486" max="9486" width="6.5546875" style="20" customWidth="1"/>
    <col min="9487" max="9487" width="1.77734375" style="20" customWidth="1"/>
    <col min="9488" max="9497" width="8.5546875" style="20"/>
    <col min="9498" max="9498" width="17.21875" style="20" bestFit="1" customWidth="1"/>
    <col min="9499" max="9721" width="8.5546875" style="20"/>
    <col min="9722" max="9722" width="0" style="20" hidden="1" customWidth="1"/>
    <col min="9723" max="9724" width="8.5546875" style="20"/>
    <col min="9725" max="9725" width="2.21875" style="20" customWidth="1"/>
    <col min="9726" max="9726" width="6.77734375" style="20" customWidth="1"/>
    <col min="9727" max="9727" width="6.21875" style="20" customWidth="1"/>
    <col min="9728" max="9728" width="10.77734375" style="20" bestFit="1" customWidth="1"/>
    <col min="9729" max="9729" width="6.44140625" style="20" customWidth="1"/>
    <col min="9730" max="9730" width="11.77734375" style="20" bestFit="1" customWidth="1"/>
    <col min="9731" max="9731" width="7.77734375" style="20" bestFit="1" customWidth="1"/>
    <col min="9732" max="9732" width="10.44140625" style="20" bestFit="1" customWidth="1"/>
    <col min="9733" max="9733" width="6.77734375" style="20" bestFit="1" customWidth="1"/>
    <col min="9734" max="9734" width="5.5546875" style="20" customWidth="1"/>
    <col min="9735" max="9735" width="7.5546875" style="20" customWidth="1"/>
    <col min="9736" max="9736" width="6.44140625" style="20" customWidth="1"/>
    <col min="9737" max="9737" width="9.77734375" style="20" bestFit="1" customWidth="1"/>
    <col min="9738" max="9738" width="7.21875" style="20" bestFit="1" customWidth="1"/>
    <col min="9739" max="9739" width="9.77734375" style="20" bestFit="1" customWidth="1"/>
    <col min="9740" max="9740" width="8.21875" style="20" bestFit="1" customWidth="1"/>
    <col min="9741" max="9741" width="10.5546875" style="20" bestFit="1" customWidth="1"/>
    <col min="9742" max="9742" width="6.5546875" style="20" customWidth="1"/>
    <col min="9743" max="9743" width="1.77734375" style="20" customWidth="1"/>
    <col min="9744" max="9753" width="8.5546875" style="20"/>
    <col min="9754" max="9754" width="17.21875" style="20" bestFit="1" customWidth="1"/>
    <col min="9755" max="9977" width="8.5546875" style="20"/>
    <col min="9978" max="9978" width="0" style="20" hidden="1" customWidth="1"/>
    <col min="9979" max="9980" width="8.5546875" style="20"/>
    <col min="9981" max="9981" width="2.21875" style="20" customWidth="1"/>
    <col min="9982" max="9982" width="6.77734375" style="20" customWidth="1"/>
    <col min="9983" max="9983" width="6.21875" style="20" customWidth="1"/>
    <col min="9984" max="9984" width="10.77734375" style="20" bestFit="1" customWidth="1"/>
    <col min="9985" max="9985" width="6.44140625" style="20" customWidth="1"/>
    <col min="9986" max="9986" width="11.77734375" style="20" bestFit="1" customWidth="1"/>
    <col min="9987" max="9987" width="7.77734375" style="20" bestFit="1" customWidth="1"/>
    <col min="9988" max="9988" width="10.44140625" style="20" bestFit="1" customWidth="1"/>
    <col min="9989" max="9989" width="6.77734375" style="20" bestFit="1" customWidth="1"/>
    <col min="9990" max="9990" width="5.5546875" style="20" customWidth="1"/>
    <col min="9991" max="9991" width="7.5546875" style="20" customWidth="1"/>
    <col min="9992" max="9992" width="6.44140625" style="20" customWidth="1"/>
    <col min="9993" max="9993" width="9.77734375" style="20" bestFit="1" customWidth="1"/>
    <col min="9994" max="9994" width="7.21875" style="20" bestFit="1" customWidth="1"/>
    <col min="9995" max="9995" width="9.77734375" style="20" bestFit="1" customWidth="1"/>
    <col min="9996" max="9996" width="8.21875" style="20" bestFit="1" customWidth="1"/>
    <col min="9997" max="9997" width="10.5546875" style="20" bestFit="1" customWidth="1"/>
    <col min="9998" max="9998" width="6.5546875" style="20" customWidth="1"/>
    <col min="9999" max="9999" width="1.77734375" style="20" customWidth="1"/>
    <col min="10000" max="10009" width="8.5546875" style="20"/>
    <col min="10010" max="10010" width="17.21875" style="20" bestFit="1" customWidth="1"/>
    <col min="10011" max="10233" width="8.5546875" style="20"/>
    <col min="10234" max="10234" width="0" style="20" hidden="1" customWidth="1"/>
    <col min="10235" max="10236" width="8.5546875" style="20"/>
    <col min="10237" max="10237" width="2.21875" style="20" customWidth="1"/>
    <col min="10238" max="10238" width="6.77734375" style="20" customWidth="1"/>
    <col min="10239" max="10239" width="6.21875" style="20" customWidth="1"/>
    <col min="10240" max="10240" width="10.77734375" style="20" bestFit="1" customWidth="1"/>
    <col min="10241" max="10241" width="6.44140625" style="20" customWidth="1"/>
    <col min="10242" max="10242" width="11.77734375" style="20" bestFit="1" customWidth="1"/>
    <col min="10243" max="10243" width="7.77734375" style="20" bestFit="1" customWidth="1"/>
    <col min="10244" max="10244" width="10.44140625" style="20" bestFit="1" customWidth="1"/>
    <col min="10245" max="10245" width="6.77734375" style="20" bestFit="1" customWidth="1"/>
    <col min="10246" max="10246" width="5.5546875" style="20" customWidth="1"/>
    <col min="10247" max="10247" width="7.5546875" style="20" customWidth="1"/>
    <col min="10248" max="10248" width="6.44140625" style="20" customWidth="1"/>
    <col min="10249" max="10249" width="9.77734375" style="20" bestFit="1" customWidth="1"/>
    <col min="10250" max="10250" width="7.21875" style="20" bestFit="1" customWidth="1"/>
    <col min="10251" max="10251" width="9.77734375" style="20" bestFit="1" customWidth="1"/>
    <col min="10252" max="10252" width="8.21875" style="20" bestFit="1" customWidth="1"/>
    <col min="10253" max="10253" width="10.5546875" style="20" bestFit="1" customWidth="1"/>
    <col min="10254" max="10254" width="6.5546875" style="20" customWidth="1"/>
    <col min="10255" max="10255" width="1.77734375" style="20" customWidth="1"/>
    <col min="10256" max="10265" width="8.5546875" style="20"/>
    <col min="10266" max="10266" width="17.21875" style="20" bestFit="1" customWidth="1"/>
    <col min="10267" max="10489" width="8.5546875" style="20"/>
    <col min="10490" max="10490" width="0" style="20" hidden="1" customWidth="1"/>
    <col min="10491" max="10492" width="8.5546875" style="20"/>
    <col min="10493" max="10493" width="2.21875" style="20" customWidth="1"/>
    <col min="10494" max="10494" width="6.77734375" style="20" customWidth="1"/>
    <col min="10495" max="10495" width="6.21875" style="20" customWidth="1"/>
    <col min="10496" max="10496" width="10.77734375" style="20" bestFit="1" customWidth="1"/>
    <col min="10497" max="10497" width="6.44140625" style="20" customWidth="1"/>
    <col min="10498" max="10498" width="11.77734375" style="20" bestFit="1" customWidth="1"/>
    <col min="10499" max="10499" width="7.77734375" style="20" bestFit="1" customWidth="1"/>
    <col min="10500" max="10500" width="10.44140625" style="20" bestFit="1" customWidth="1"/>
    <col min="10501" max="10501" width="6.77734375" style="20" bestFit="1" customWidth="1"/>
    <col min="10502" max="10502" width="5.5546875" style="20" customWidth="1"/>
    <col min="10503" max="10503" width="7.5546875" style="20" customWidth="1"/>
    <col min="10504" max="10504" width="6.44140625" style="20" customWidth="1"/>
    <col min="10505" max="10505" width="9.77734375" style="20" bestFit="1" customWidth="1"/>
    <col min="10506" max="10506" width="7.21875" style="20" bestFit="1" customWidth="1"/>
    <col min="10507" max="10507" width="9.77734375" style="20" bestFit="1" customWidth="1"/>
    <col min="10508" max="10508" width="8.21875" style="20" bestFit="1" customWidth="1"/>
    <col min="10509" max="10509" width="10.5546875" style="20" bestFit="1" customWidth="1"/>
    <col min="10510" max="10510" width="6.5546875" style="20" customWidth="1"/>
    <col min="10511" max="10511" width="1.77734375" style="20" customWidth="1"/>
    <col min="10512" max="10521" width="8.5546875" style="20"/>
    <col min="10522" max="10522" width="17.21875" style="20" bestFit="1" customWidth="1"/>
    <col min="10523" max="10745" width="8.5546875" style="20"/>
    <col min="10746" max="10746" width="0" style="20" hidden="1" customWidth="1"/>
    <col min="10747" max="10748" width="8.5546875" style="20"/>
    <col min="10749" max="10749" width="2.21875" style="20" customWidth="1"/>
    <col min="10750" max="10750" width="6.77734375" style="20" customWidth="1"/>
    <col min="10751" max="10751" width="6.21875" style="20" customWidth="1"/>
    <col min="10752" max="10752" width="10.77734375" style="20" bestFit="1" customWidth="1"/>
    <col min="10753" max="10753" width="6.44140625" style="20" customWidth="1"/>
    <col min="10754" max="10754" width="11.77734375" style="20" bestFit="1" customWidth="1"/>
    <col min="10755" max="10755" width="7.77734375" style="20" bestFit="1" customWidth="1"/>
    <col min="10756" max="10756" width="10.44140625" style="20" bestFit="1" customWidth="1"/>
    <col min="10757" max="10757" width="6.77734375" style="20" bestFit="1" customWidth="1"/>
    <col min="10758" max="10758" width="5.5546875" style="20" customWidth="1"/>
    <col min="10759" max="10759" width="7.5546875" style="20" customWidth="1"/>
    <col min="10760" max="10760" width="6.44140625" style="20" customWidth="1"/>
    <col min="10761" max="10761" width="9.77734375" style="20" bestFit="1" customWidth="1"/>
    <col min="10762" max="10762" width="7.21875" style="20" bestFit="1" customWidth="1"/>
    <col min="10763" max="10763" width="9.77734375" style="20" bestFit="1" customWidth="1"/>
    <col min="10764" max="10764" width="8.21875" style="20" bestFit="1" customWidth="1"/>
    <col min="10765" max="10765" width="10.5546875" style="20" bestFit="1" customWidth="1"/>
    <col min="10766" max="10766" width="6.5546875" style="20" customWidth="1"/>
    <col min="10767" max="10767" width="1.77734375" style="20" customWidth="1"/>
    <col min="10768" max="10777" width="8.5546875" style="20"/>
    <col min="10778" max="10778" width="17.21875" style="20" bestFit="1" customWidth="1"/>
    <col min="10779" max="11001" width="8.5546875" style="20"/>
    <col min="11002" max="11002" width="0" style="20" hidden="1" customWidth="1"/>
    <col min="11003" max="11004" width="8.5546875" style="20"/>
    <col min="11005" max="11005" width="2.21875" style="20" customWidth="1"/>
    <col min="11006" max="11006" width="6.77734375" style="20" customWidth="1"/>
    <col min="11007" max="11007" width="6.21875" style="20" customWidth="1"/>
    <col min="11008" max="11008" width="10.77734375" style="20" bestFit="1" customWidth="1"/>
    <col min="11009" max="11009" width="6.44140625" style="20" customWidth="1"/>
    <col min="11010" max="11010" width="11.77734375" style="20" bestFit="1" customWidth="1"/>
    <col min="11011" max="11011" width="7.77734375" style="20" bestFit="1" customWidth="1"/>
    <col min="11012" max="11012" width="10.44140625" style="20" bestFit="1" customWidth="1"/>
    <col min="11013" max="11013" width="6.77734375" style="20" bestFit="1" customWidth="1"/>
    <col min="11014" max="11014" width="5.5546875" style="20" customWidth="1"/>
    <col min="11015" max="11015" width="7.5546875" style="20" customWidth="1"/>
    <col min="11016" max="11016" width="6.44140625" style="20" customWidth="1"/>
    <col min="11017" max="11017" width="9.77734375" style="20" bestFit="1" customWidth="1"/>
    <col min="11018" max="11018" width="7.21875" style="20" bestFit="1" customWidth="1"/>
    <col min="11019" max="11019" width="9.77734375" style="20" bestFit="1" customWidth="1"/>
    <col min="11020" max="11020" width="8.21875" style="20" bestFit="1" customWidth="1"/>
    <col min="11021" max="11021" width="10.5546875" style="20" bestFit="1" customWidth="1"/>
    <col min="11022" max="11022" width="6.5546875" style="20" customWidth="1"/>
    <col min="11023" max="11023" width="1.77734375" style="20" customWidth="1"/>
    <col min="11024" max="11033" width="8.5546875" style="20"/>
    <col min="11034" max="11034" width="17.21875" style="20" bestFit="1" customWidth="1"/>
    <col min="11035" max="11257" width="8.5546875" style="20"/>
    <col min="11258" max="11258" width="0" style="20" hidden="1" customWidth="1"/>
    <col min="11259" max="11260" width="8.5546875" style="20"/>
    <col min="11261" max="11261" width="2.21875" style="20" customWidth="1"/>
    <col min="11262" max="11262" width="6.77734375" style="20" customWidth="1"/>
    <col min="11263" max="11263" width="6.21875" style="20" customWidth="1"/>
    <col min="11264" max="11264" width="10.77734375" style="20" bestFit="1" customWidth="1"/>
    <col min="11265" max="11265" width="6.44140625" style="20" customWidth="1"/>
    <col min="11266" max="11266" width="11.77734375" style="20" bestFit="1" customWidth="1"/>
    <col min="11267" max="11267" width="7.77734375" style="20" bestFit="1" customWidth="1"/>
    <col min="11268" max="11268" width="10.44140625" style="20" bestFit="1" customWidth="1"/>
    <col min="11269" max="11269" width="6.77734375" style="20" bestFit="1" customWidth="1"/>
    <col min="11270" max="11270" width="5.5546875" style="20" customWidth="1"/>
    <col min="11271" max="11271" width="7.5546875" style="20" customWidth="1"/>
    <col min="11272" max="11272" width="6.44140625" style="20" customWidth="1"/>
    <col min="11273" max="11273" width="9.77734375" style="20" bestFit="1" customWidth="1"/>
    <col min="11274" max="11274" width="7.21875" style="20" bestFit="1" customWidth="1"/>
    <col min="11275" max="11275" width="9.77734375" style="20" bestFit="1" customWidth="1"/>
    <col min="11276" max="11276" width="8.21875" style="20" bestFit="1" customWidth="1"/>
    <col min="11277" max="11277" width="10.5546875" style="20" bestFit="1" customWidth="1"/>
    <col min="11278" max="11278" width="6.5546875" style="20" customWidth="1"/>
    <col min="11279" max="11279" width="1.77734375" style="20" customWidth="1"/>
    <col min="11280" max="11289" width="8.5546875" style="20"/>
    <col min="11290" max="11290" width="17.21875" style="20" bestFit="1" customWidth="1"/>
    <col min="11291" max="11513" width="8.5546875" style="20"/>
    <col min="11514" max="11514" width="0" style="20" hidden="1" customWidth="1"/>
    <col min="11515" max="11516" width="8.5546875" style="20"/>
    <col min="11517" max="11517" width="2.21875" style="20" customWidth="1"/>
    <col min="11518" max="11518" width="6.77734375" style="20" customWidth="1"/>
    <col min="11519" max="11519" width="6.21875" style="20" customWidth="1"/>
    <col min="11520" max="11520" width="10.77734375" style="20" bestFit="1" customWidth="1"/>
    <col min="11521" max="11521" width="6.44140625" style="20" customWidth="1"/>
    <col min="11522" max="11522" width="11.77734375" style="20" bestFit="1" customWidth="1"/>
    <col min="11523" max="11523" width="7.77734375" style="20" bestFit="1" customWidth="1"/>
    <col min="11524" max="11524" width="10.44140625" style="20" bestFit="1" customWidth="1"/>
    <col min="11525" max="11525" width="6.77734375" style="20" bestFit="1" customWidth="1"/>
    <col min="11526" max="11526" width="5.5546875" style="20" customWidth="1"/>
    <col min="11527" max="11527" width="7.5546875" style="20" customWidth="1"/>
    <col min="11528" max="11528" width="6.44140625" style="20" customWidth="1"/>
    <col min="11529" max="11529" width="9.77734375" style="20" bestFit="1" customWidth="1"/>
    <col min="11530" max="11530" width="7.21875" style="20" bestFit="1" customWidth="1"/>
    <col min="11531" max="11531" width="9.77734375" style="20" bestFit="1" customWidth="1"/>
    <col min="11532" max="11532" width="8.21875" style="20" bestFit="1" customWidth="1"/>
    <col min="11533" max="11533" width="10.5546875" style="20" bestFit="1" customWidth="1"/>
    <col min="11534" max="11534" width="6.5546875" style="20" customWidth="1"/>
    <col min="11535" max="11535" width="1.77734375" style="20" customWidth="1"/>
    <col min="11536" max="11545" width="8.5546875" style="20"/>
    <col min="11546" max="11546" width="17.21875" style="20" bestFit="1" customWidth="1"/>
    <col min="11547" max="11769" width="8.5546875" style="20"/>
    <col min="11770" max="11770" width="0" style="20" hidden="1" customWidth="1"/>
    <col min="11771" max="11772" width="8.5546875" style="20"/>
    <col min="11773" max="11773" width="2.21875" style="20" customWidth="1"/>
    <col min="11774" max="11774" width="6.77734375" style="20" customWidth="1"/>
    <col min="11775" max="11775" width="6.21875" style="20" customWidth="1"/>
    <col min="11776" max="11776" width="10.77734375" style="20" bestFit="1" customWidth="1"/>
    <col min="11777" max="11777" width="6.44140625" style="20" customWidth="1"/>
    <col min="11778" max="11778" width="11.77734375" style="20" bestFit="1" customWidth="1"/>
    <col min="11779" max="11779" width="7.77734375" style="20" bestFit="1" customWidth="1"/>
    <col min="11780" max="11780" width="10.44140625" style="20" bestFit="1" customWidth="1"/>
    <col min="11781" max="11781" width="6.77734375" style="20" bestFit="1" customWidth="1"/>
    <col min="11782" max="11782" width="5.5546875" style="20" customWidth="1"/>
    <col min="11783" max="11783" width="7.5546875" style="20" customWidth="1"/>
    <col min="11784" max="11784" width="6.44140625" style="20" customWidth="1"/>
    <col min="11785" max="11785" width="9.77734375" style="20" bestFit="1" customWidth="1"/>
    <col min="11786" max="11786" width="7.21875" style="20" bestFit="1" customWidth="1"/>
    <col min="11787" max="11787" width="9.77734375" style="20" bestFit="1" customWidth="1"/>
    <col min="11788" max="11788" width="8.21875" style="20" bestFit="1" customWidth="1"/>
    <col min="11789" max="11789" width="10.5546875" style="20" bestFit="1" customWidth="1"/>
    <col min="11790" max="11790" width="6.5546875" style="20" customWidth="1"/>
    <col min="11791" max="11791" width="1.77734375" style="20" customWidth="1"/>
    <col min="11792" max="11801" width="8.5546875" style="20"/>
    <col min="11802" max="11802" width="17.21875" style="20" bestFit="1" customWidth="1"/>
    <col min="11803" max="12025" width="8.5546875" style="20"/>
    <col min="12026" max="12026" width="0" style="20" hidden="1" customWidth="1"/>
    <col min="12027" max="12028" width="8.5546875" style="20"/>
    <col min="12029" max="12029" width="2.21875" style="20" customWidth="1"/>
    <col min="12030" max="12030" width="6.77734375" style="20" customWidth="1"/>
    <col min="12031" max="12031" width="6.21875" style="20" customWidth="1"/>
    <col min="12032" max="12032" width="10.77734375" style="20" bestFit="1" customWidth="1"/>
    <col min="12033" max="12033" width="6.44140625" style="20" customWidth="1"/>
    <col min="12034" max="12034" width="11.77734375" style="20" bestFit="1" customWidth="1"/>
    <col min="12035" max="12035" width="7.77734375" style="20" bestFit="1" customWidth="1"/>
    <col min="12036" max="12036" width="10.44140625" style="20" bestFit="1" customWidth="1"/>
    <col min="12037" max="12037" width="6.77734375" style="20" bestFit="1" customWidth="1"/>
    <col min="12038" max="12038" width="5.5546875" style="20" customWidth="1"/>
    <col min="12039" max="12039" width="7.5546875" style="20" customWidth="1"/>
    <col min="12040" max="12040" width="6.44140625" style="20" customWidth="1"/>
    <col min="12041" max="12041" width="9.77734375" style="20" bestFit="1" customWidth="1"/>
    <col min="12042" max="12042" width="7.21875" style="20" bestFit="1" customWidth="1"/>
    <col min="12043" max="12043" width="9.77734375" style="20" bestFit="1" customWidth="1"/>
    <col min="12044" max="12044" width="8.21875" style="20" bestFit="1" customWidth="1"/>
    <col min="12045" max="12045" width="10.5546875" style="20" bestFit="1" customWidth="1"/>
    <col min="12046" max="12046" width="6.5546875" style="20" customWidth="1"/>
    <col min="12047" max="12047" width="1.77734375" style="20" customWidth="1"/>
    <col min="12048" max="12057" width="8.5546875" style="20"/>
    <col min="12058" max="12058" width="17.21875" style="20" bestFit="1" customWidth="1"/>
    <col min="12059" max="12281" width="8.5546875" style="20"/>
    <col min="12282" max="12282" width="0" style="20" hidden="1" customWidth="1"/>
    <col min="12283" max="12284" width="8.5546875" style="20"/>
    <col min="12285" max="12285" width="2.21875" style="20" customWidth="1"/>
    <col min="12286" max="12286" width="6.77734375" style="20" customWidth="1"/>
    <col min="12287" max="12287" width="6.21875" style="20" customWidth="1"/>
    <col min="12288" max="12288" width="10.77734375" style="20" bestFit="1" customWidth="1"/>
    <col min="12289" max="12289" width="6.44140625" style="20" customWidth="1"/>
    <col min="12290" max="12290" width="11.77734375" style="20" bestFit="1" customWidth="1"/>
    <col min="12291" max="12291" width="7.77734375" style="20" bestFit="1" customWidth="1"/>
    <col min="12292" max="12292" width="10.44140625" style="20" bestFit="1" customWidth="1"/>
    <col min="12293" max="12293" width="6.77734375" style="20" bestFit="1" customWidth="1"/>
    <col min="12294" max="12294" width="5.5546875" style="20" customWidth="1"/>
    <col min="12295" max="12295" width="7.5546875" style="20" customWidth="1"/>
    <col min="12296" max="12296" width="6.44140625" style="20" customWidth="1"/>
    <col min="12297" max="12297" width="9.77734375" style="20" bestFit="1" customWidth="1"/>
    <col min="12298" max="12298" width="7.21875" style="20" bestFit="1" customWidth="1"/>
    <col min="12299" max="12299" width="9.77734375" style="20" bestFit="1" customWidth="1"/>
    <col min="12300" max="12300" width="8.21875" style="20" bestFit="1" customWidth="1"/>
    <col min="12301" max="12301" width="10.5546875" style="20" bestFit="1" customWidth="1"/>
    <col min="12302" max="12302" width="6.5546875" style="20" customWidth="1"/>
    <col min="12303" max="12303" width="1.77734375" style="20" customWidth="1"/>
    <col min="12304" max="12313" width="8.5546875" style="20"/>
    <col min="12314" max="12314" width="17.21875" style="20" bestFit="1" customWidth="1"/>
    <col min="12315" max="12537" width="8.5546875" style="20"/>
    <col min="12538" max="12538" width="0" style="20" hidden="1" customWidth="1"/>
    <col min="12539" max="12540" width="8.5546875" style="20"/>
    <col min="12541" max="12541" width="2.21875" style="20" customWidth="1"/>
    <col min="12542" max="12542" width="6.77734375" style="20" customWidth="1"/>
    <col min="12543" max="12543" width="6.21875" style="20" customWidth="1"/>
    <col min="12544" max="12544" width="10.77734375" style="20" bestFit="1" customWidth="1"/>
    <col min="12545" max="12545" width="6.44140625" style="20" customWidth="1"/>
    <col min="12546" max="12546" width="11.77734375" style="20" bestFit="1" customWidth="1"/>
    <col min="12547" max="12547" width="7.77734375" style="20" bestFit="1" customWidth="1"/>
    <col min="12548" max="12548" width="10.44140625" style="20" bestFit="1" customWidth="1"/>
    <col min="12549" max="12549" width="6.77734375" style="20" bestFit="1" customWidth="1"/>
    <col min="12550" max="12550" width="5.5546875" style="20" customWidth="1"/>
    <col min="12551" max="12551" width="7.5546875" style="20" customWidth="1"/>
    <col min="12552" max="12552" width="6.44140625" style="20" customWidth="1"/>
    <col min="12553" max="12553" width="9.77734375" style="20" bestFit="1" customWidth="1"/>
    <col min="12554" max="12554" width="7.21875" style="20" bestFit="1" customWidth="1"/>
    <col min="12555" max="12555" width="9.77734375" style="20" bestFit="1" customWidth="1"/>
    <col min="12556" max="12556" width="8.21875" style="20" bestFit="1" customWidth="1"/>
    <col min="12557" max="12557" width="10.5546875" style="20" bestFit="1" customWidth="1"/>
    <col min="12558" max="12558" width="6.5546875" style="20" customWidth="1"/>
    <col min="12559" max="12559" width="1.77734375" style="20" customWidth="1"/>
    <col min="12560" max="12569" width="8.5546875" style="20"/>
    <col min="12570" max="12570" width="17.21875" style="20" bestFit="1" customWidth="1"/>
    <col min="12571" max="12793" width="8.5546875" style="20"/>
    <col min="12794" max="12794" width="0" style="20" hidden="1" customWidth="1"/>
    <col min="12795" max="12796" width="8.5546875" style="20"/>
    <col min="12797" max="12797" width="2.21875" style="20" customWidth="1"/>
    <col min="12798" max="12798" width="6.77734375" style="20" customWidth="1"/>
    <col min="12799" max="12799" width="6.21875" style="20" customWidth="1"/>
    <col min="12800" max="12800" width="10.77734375" style="20" bestFit="1" customWidth="1"/>
    <col min="12801" max="12801" width="6.44140625" style="20" customWidth="1"/>
    <col min="12802" max="12802" width="11.77734375" style="20" bestFit="1" customWidth="1"/>
    <col min="12803" max="12803" width="7.77734375" style="20" bestFit="1" customWidth="1"/>
    <col min="12804" max="12804" width="10.44140625" style="20" bestFit="1" customWidth="1"/>
    <col min="12805" max="12805" width="6.77734375" style="20" bestFit="1" customWidth="1"/>
    <col min="12806" max="12806" width="5.5546875" style="20" customWidth="1"/>
    <col min="12807" max="12807" width="7.5546875" style="20" customWidth="1"/>
    <col min="12808" max="12808" width="6.44140625" style="20" customWidth="1"/>
    <col min="12809" max="12809" width="9.77734375" style="20" bestFit="1" customWidth="1"/>
    <col min="12810" max="12810" width="7.21875" style="20" bestFit="1" customWidth="1"/>
    <col min="12811" max="12811" width="9.77734375" style="20" bestFit="1" customWidth="1"/>
    <col min="12812" max="12812" width="8.21875" style="20" bestFit="1" customWidth="1"/>
    <col min="12813" max="12813" width="10.5546875" style="20" bestFit="1" customWidth="1"/>
    <col min="12814" max="12814" width="6.5546875" style="20" customWidth="1"/>
    <col min="12815" max="12815" width="1.77734375" style="20" customWidth="1"/>
    <col min="12816" max="12825" width="8.5546875" style="20"/>
    <col min="12826" max="12826" width="17.21875" style="20" bestFit="1" customWidth="1"/>
    <col min="12827" max="13049" width="8.5546875" style="20"/>
    <col min="13050" max="13050" width="0" style="20" hidden="1" customWidth="1"/>
    <col min="13051" max="13052" width="8.5546875" style="20"/>
    <col min="13053" max="13053" width="2.21875" style="20" customWidth="1"/>
    <col min="13054" max="13054" width="6.77734375" style="20" customWidth="1"/>
    <col min="13055" max="13055" width="6.21875" style="20" customWidth="1"/>
    <col min="13056" max="13056" width="10.77734375" style="20" bestFit="1" customWidth="1"/>
    <col min="13057" max="13057" width="6.44140625" style="20" customWidth="1"/>
    <col min="13058" max="13058" width="11.77734375" style="20" bestFit="1" customWidth="1"/>
    <col min="13059" max="13059" width="7.77734375" style="20" bestFit="1" customWidth="1"/>
    <col min="13060" max="13060" width="10.44140625" style="20" bestFit="1" customWidth="1"/>
    <col min="13061" max="13061" width="6.77734375" style="20" bestFit="1" customWidth="1"/>
    <col min="13062" max="13062" width="5.5546875" style="20" customWidth="1"/>
    <col min="13063" max="13063" width="7.5546875" style="20" customWidth="1"/>
    <col min="13064" max="13064" width="6.44140625" style="20" customWidth="1"/>
    <col min="13065" max="13065" width="9.77734375" style="20" bestFit="1" customWidth="1"/>
    <col min="13066" max="13066" width="7.21875" style="20" bestFit="1" customWidth="1"/>
    <col min="13067" max="13067" width="9.77734375" style="20" bestFit="1" customWidth="1"/>
    <col min="13068" max="13068" width="8.21875" style="20" bestFit="1" customWidth="1"/>
    <col min="13069" max="13069" width="10.5546875" style="20" bestFit="1" customWidth="1"/>
    <col min="13070" max="13070" width="6.5546875" style="20" customWidth="1"/>
    <col min="13071" max="13071" width="1.77734375" style="20" customWidth="1"/>
    <col min="13072" max="13081" width="8.5546875" style="20"/>
    <col min="13082" max="13082" width="17.21875" style="20" bestFit="1" customWidth="1"/>
    <col min="13083" max="13305" width="8.5546875" style="20"/>
    <col min="13306" max="13306" width="0" style="20" hidden="1" customWidth="1"/>
    <col min="13307" max="13308" width="8.5546875" style="20"/>
    <col min="13309" max="13309" width="2.21875" style="20" customWidth="1"/>
    <col min="13310" max="13310" width="6.77734375" style="20" customWidth="1"/>
    <col min="13311" max="13311" width="6.21875" style="20" customWidth="1"/>
    <col min="13312" max="13312" width="10.77734375" style="20" bestFit="1" customWidth="1"/>
    <col min="13313" max="13313" width="6.44140625" style="20" customWidth="1"/>
    <col min="13314" max="13314" width="11.77734375" style="20" bestFit="1" customWidth="1"/>
    <col min="13315" max="13315" width="7.77734375" style="20" bestFit="1" customWidth="1"/>
    <col min="13316" max="13316" width="10.44140625" style="20" bestFit="1" customWidth="1"/>
    <col min="13317" max="13317" width="6.77734375" style="20" bestFit="1" customWidth="1"/>
    <col min="13318" max="13318" width="5.5546875" style="20" customWidth="1"/>
    <col min="13319" max="13319" width="7.5546875" style="20" customWidth="1"/>
    <col min="13320" max="13320" width="6.44140625" style="20" customWidth="1"/>
    <col min="13321" max="13321" width="9.77734375" style="20" bestFit="1" customWidth="1"/>
    <col min="13322" max="13322" width="7.21875" style="20" bestFit="1" customWidth="1"/>
    <col min="13323" max="13323" width="9.77734375" style="20" bestFit="1" customWidth="1"/>
    <col min="13324" max="13324" width="8.21875" style="20" bestFit="1" customWidth="1"/>
    <col min="13325" max="13325" width="10.5546875" style="20" bestFit="1" customWidth="1"/>
    <col min="13326" max="13326" width="6.5546875" style="20" customWidth="1"/>
    <col min="13327" max="13327" width="1.77734375" style="20" customWidth="1"/>
    <col min="13328" max="13337" width="8.5546875" style="20"/>
    <col min="13338" max="13338" width="17.21875" style="20" bestFit="1" customWidth="1"/>
    <col min="13339" max="13561" width="8.5546875" style="20"/>
    <col min="13562" max="13562" width="0" style="20" hidden="1" customWidth="1"/>
    <col min="13563" max="13564" width="8.5546875" style="20"/>
    <col min="13565" max="13565" width="2.21875" style="20" customWidth="1"/>
    <col min="13566" max="13566" width="6.77734375" style="20" customWidth="1"/>
    <col min="13567" max="13567" width="6.21875" style="20" customWidth="1"/>
    <col min="13568" max="13568" width="10.77734375" style="20" bestFit="1" customWidth="1"/>
    <col min="13569" max="13569" width="6.44140625" style="20" customWidth="1"/>
    <col min="13570" max="13570" width="11.77734375" style="20" bestFit="1" customWidth="1"/>
    <col min="13571" max="13571" width="7.77734375" style="20" bestFit="1" customWidth="1"/>
    <col min="13572" max="13572" width="10.44140625" style="20" bestFit="1" customWidth="1"/>
    <col min="13573" max="13573" width="6.77734375" style="20" bestFit="1" customWidth="1"/>
    <col min="13574" max="13574" width="5.5546875" style="20" customWidth="1"/>
    <col min="13575" max="13575" width="7.5546875" style="20" customWidth="1"/>
    <col min="13576" max="13576" width="6.44140625" style="20" customWidth="1"/>
    <col min="13577" max="13577" width="9.77734375" style="20" bestFit="1" customWidth="1"/>
    <col min="13578" max="13578" width="7.21875" style="20" bestFit="1" customWidth="1"/>
    <col min="13579" max="13579" width="9.77734375" style="20" bestFit="1" customWidth="1"/>
    <col min="13580" max="13580" width="8.21875" style="20" bestFit="1" customWidth="1"/>
    <col min="13581" max="13581" width="10.5546875" style="20" bestFit="1" customWidth="1"/>
    <col min="13582" max="13582" width="6.5546875" style="20" customWidth="1"/>
    <col min="13583" max="13583" width="1.77734375" style="20" customWidth="1"/>
    <col min="13584" max="13593" width="8.5546875" style="20"/>
    <col min="13594" max="13594" width="17.21875" style="20" bestFit="1" customWidth="1"/>
    <col min="13595" max="13817" width="8.5546875" style="20"/>
    <col min="13818" max="13818" width="0" style="20" hidden="1" customWidth="1"/>
    <col min="13819" max="13820" width="8.5546875" style="20"/>
    <col min="13821" max="13821" width="2.21875" style="20" customWidth="1"/>
    <col min="13822" max="13822" width="6.77734375" style="20" customWidth="1"/>
    <col min="13823" max="13823" width="6.21875" style="20" customWidth="1"/>
    <col min="13824" max="13824" width="10.77734375" style="20" bestFit="1" customWidth="1"/>
    <col min="13825" max="13825" width="6.44140625" style="20" customWidth="1"/>
    <col min="13826" max="13826" width="11.77734375" style="20" bestFit="1" customWidth="1"/>
    <col min="13827" max="13827" width="7.77734375" style="20" bestFit="1" customWidth="1"/>
    <col min="13828" max="13828" width="10.44140625" style="20" bestFit="1" customWidth="1"/>
    <col min="13829" max="13829" width="6.77734375" style="20" bestFit="1" customWidth="1"/>
    <col min="13830" max="13830" width="5.5546875" style="20" customWidth="1"/>
    <col min="13831" max="13831" width="7.5546875" style="20" customWidth="1"/>
    <col min="13832" max="13832" width="6.44140625" style="20" customWidth="1"/>
    <col min="13833" max="13833" width="9.77734375" style="20" bestFit="1" customWidth="1"/>
    <col min="13834" max="13834" width="7.21875" style="20" bestFit="1" customWidth="1"/>
    <col min="13835" max="13835" width="9.77734375" style="20" bestFit="1" customWidth="1"/>
    <col min="13836" max="13836" width="8.21875" style="20" bestFit="1" customWidth="1"/>
    <col min="13837" max="13837" width="10.5546875" style="20" bestFit="1" customWidth="1"/>
    <col min="13838" max="13838" width="6.5546875" style="20" customWidth="1"/>
    <col min="13839" max="13839" width="1.77734375" style="20" customWidth="1"/>
    <col min="13840" max="13849" width="8.5546875" style="20"/>
    <col min="13850" max="13850" width="17.21875" style="20" bestFit="1" customWidth="1"/>
    <col min="13851" max="14073" width="8.5546875" style="20"/>
    <col min="14074" max="14074" width="0" style="20" hidden="1" customWidth="1"/>
    <col min="14075" max="14076" width="8.5546875" style="20"/>
    <col min="14077" max="14077" width="2.21875" style="20" customWidth="1"/>
    <col min="14078" max="14078" width="6.77734375" style="20" customWidth="1"/>
    <col min="14079" max="14079" width="6.21875" style="20" customWidth="1"/>
    <col min="14080" max="14080" width="10.77734375" style="20" bestFit="1" customWidth="1"/>
    <col min="14081" max="14081" width="6.44140625" style="20" customWidth="1"/>
    <col min="14082" max="14082" width="11.77734375" style="20" bestFit="1" customWidth="1"/>
    <col min="14083" max="14083" width="7.77734375" style="20" bestFit="1" customWidth="1"/>
    <col min="14084" max="14084" width="10.44140625" style="20" bestFit="1" customWidth="1"/>
    <col min="14085" max="14085" width="6.77734375" style="20" bestFit="1" customWidth="1"/>
    <col min="14086" max="14086" width="5.5546875" style="20" customWidth="1"/>
    <col min="14087" max="14087" width="7.5546875" style="20" customWidth="1"/>
    <col min="14088" max="14088" width="6.44140625" style="20" customWidth="1"/>
    <col min="14089" max="14089" width="9.77734375" style="20" bestFit="1" customWidth="1"/>
    <col min="14090" max="14090" width="7.21875" style="20" bestFit="1" customWidth="1"/>
    <col min="14091" max="14091" width="9.77734375" style="20" bestFit="1" customWidth="1"/>
    <col min="14092" max="14092" width="8.21875" style="20" bestFit="1" customWidth="1"/>
    <col min="14093" max="14093" width="10.5546875" style="20" bestFit="1" customWidth="1"/>
    <col min="14094" max="14094" width="6.5546875" style="20" customWidth="1"/>
    <col min="14095" max="14095" width="1.77734375" style="20" customWidth="1"/>
    <col min="14096" max="14105" width="8.5546875" style="20"/>
    <col min="14106" max="14106" width="17.21875" style="20" bestFit="1" customWidth="1"/>
    <col min="14107" max="14329" width="8.5546875" style="20"/>
    <col min="14330" max="14330" width="0" style="20" hidden="1" customWidth="1"/>
    <col min="14331" max="14332" width="8.5546875" style="20"/>
    <col min="14333" max="14333" width="2.21875" style="20" customWidth="1"/>
    <col min="14334" max="14334" width="6.77734375" style="20" customWidth="1"/>
    <col min="14335" max="14335" width="6.21875" style="20" customWidth="1"/>
    <col min="14336" max="14336" width="10.77734375" style="20" bestFit="1" customWidth="1"/>
    <col min="14337" max="14337" width="6.44140625" style="20" customWidth="1"/>
    <col min="14338" max="14338" width="11.77734375" style="20" bestFit="1" customWidth="1"/>
    <col min="14339" max="14339" width="7.77734375" style="20" bestFit="1" customWidth="1"/>
    <col min="14340" max="14340" width="10.44140625" style="20" bestFit="1" customWidth="1"/>
    <col min="14341" max="14341" width="6.77734375" style="20" bestFit="1" customWidth="1"/>
    <col min="14342" max="14342" width="5.5546875" style="20" customWidth="1"/>
    <col min="14343" max="14343" width="7.5546875" style="20" customWidth="1"/>
    <col min="14344" max="14344" width="6.44140625" style="20" customWidth="1"/>
    <col min="14345" max="14345" width="9.77734375" style="20" bestFit="1" customWidth="1"/>
    <col min="14346" max="14346" width="7.21875" style="20" bestFit="1" customWidth="1"/>
    <col min="14347" max="14347" width="9.77734375" style="20" bestFit="1" customWidth="1"/>
    <col min="14348" max="14348" width="8.21875" style="20" bestFit="1" customWidth="1"/>
    <col min="14349" max="14349" width="10.5546875" style="20" bestFit="1" customWidth="1"/>
    <col min="14350" max="14350" width="6.5546875" style="20" customWidth="1"/>
    <col min="14351" max="14351" width="1.77734375" style="20" customWidth="1"/>
    <col min="14352" max="14361" width="8.5546875" style="20"/>
    <col min="14362" max="14362" width="17.21875" style="20" bestFit="1" customWidth="1"/>
    <col min="14363" max="14585" width="8.5546875" style="20"/>
    <col min="14586" max="14586" width="0" style="20" hidden="1" customWidth="1"/>
    <col min="14587" max="14588" width="8.5546875" style="20"/>
    <col min="14589" max="14589" width="2.21875" style="20" customWidth="1"/>
    <col min="14590" max="14590" width="6.77734375" style="20" customWidth="1"/>
    <col min="14591" max="14591" width="6.21875" style="20" customWidth="1"/>
    <col min="14592" max="14592" width="10.77734375" style="20" bestFit="1" customWidth="1"/>
    <col min="14593" max="14593" width="6.44140625" style="20" customWidth="1"/>
    <col min="14594" max="14594" width="11.77734375" style="20" bestFit="1" customWidth="1"/>
    <col min="14595" max="14595" width="7.77734375" style="20" bestFit="1" customWidth="1"/>
    <col min="14596" max="14596" width="10.44140625" style="20" bestFit="1" customWidth="1"/>
    <col min="14597" max="14597" width="6.77734375" style="20" bestFit="1" customWidth="1"/>
    <col min="14598" max="14598" width="5.5546875" style="20" customWidth="1"/>
    <col min="14599" max="14599" width="7.5546875" style="20" customWidth="1"/>
    <col min="14600" max="14600" width="6.44140625" style="20" customWidth="1"/>
    <col min="14601" max="14601" width="9.77734375" style="20" bestFit="1" customWidth="1"/>
    <col min="14602" max="14602" width="7.21875" style="20" bestFit="1" customWidth="1"/>
    <col min="14603" max="14603" width="9.77734375" style="20" bestFit="1" customWidth="1"/>
    <col min="14604" max="14604" width="8.21875" style="20" bestFit="1" customWidth="1"/>
    <col min="14605" max="14605" width="10.5546875" style="20" bestFit="1" customWidth="1"/>
    <col min="14606" max="14606" width="6.5546875" style="20" customWidth="1"/>
    <col min="14607" max="14607" width="1.77734375" style="20" customWidth="1"/>
    <col min="14608" max="14617" width="8.5546875" style="20"/>
    <col min="14618" max="14618" width="17.21875" style="20" bestFit="1" customWidth="1"/>
    <col min="14619" max="14841" width="8.5546875" style="20"/>
    <col min="14842" max="14842" width="0" style="20" hidden="1" customWidth="1"/>
    <col min="14843" max="14844" width="8.5546875" style="20"/>
    <col min="14845" max="14845" width="2.21875" style="20" customWidth="1"/>
    <col min="14846" max="14846" width="6.77734375" style="20" customWidth="1"/>
    <col min="14847" max="14847" width="6.21875" style="20" customWidth="1"/>
    <col min="14848" max="14848" width="10.77734375" style="20" bestFit="1" customWidth="1"/>
    <col min="14849" max="14849" width="6.44140625" style="20" customWidth="1"/>
    <col min="14850" max="14850" width="11.77734375" style="20" bestFit="1" customWidth="1"/>
    <col min="14851" max="14851" width="7.77734375" style="20" bestFit="1" customWidth="1"/>
    <col min="14852" max="14852" width="10.44140625" style="20" bestFit="1" customWidth="1"/>
    <col min="14853" max="14853" width="6.77734375" style="20" bestFit="1" customWidth="1"/>
    <col min="14854" max="14854" width="5.5546875" style="20" customWidth="1"/>
    <col min="14855" max="14855" width="7.5546875" style="20" customWidth="1"/>
    <col min="14856" max="14856" width="6.44140625" style="20" customWidth="1"/>
    <col min="14857" max="14857" width="9.77734375" style="20" bestFit="1" customWidth="1"/>
    <col min="14858" max="14858" width="7.21875" style="20" bestFit="1" customWidth="1"/>
    <col min="14859" max="14859" width="9.77734375" style="20" bestFit="1" customWidth="1"/>
    <col min="14860" max="14860" width="8.21875" style="20" bestFit="1" customWidth="1"/>
    <col min="14861" max="14861" width="10.5546875" style="20" bestFit="1" customWidth="1"/>
    <col min="14862" max="14862" width="6.5546875" style="20" customWidth="1"/>
    <col min="14863" max="14863" width="1.77734375" style="20" customWidth="1"/>
    <col min="14864" max="14873" width="8.5546875" style="20"/>
    <col min="14874" max="14874" width="17.21875" style="20" bestFit="1" customWidth="1"/>
    <col min="14875" max="15097" width="8.5546875" style="20"/>
    <col min="15098" max="15098" width="0" style="20" hidden="1" customWidth="1"/>
    <col min="15099" max="15100" width="8.5546875" style="20"/>
    <col min="15101" max="15101" width="2.21875" style="20" customWidth="1"/>
    <col min="15102" max="15102" width="6.77734375" style="20" customWidth="1"/>
    <col min="15103" max="15103" width="6.21875" style="20" customWidth="1"/>
    <col min="15104" max="15104" width="10.77734375" style="20" bestFit="1" customWidth="1"/>
    <col min="15105" max="15105" width="6.44140625" style="20" customWidth="1"/>
    <col min="15106" max="15106" width="11.77734375" style="20" bestFit="1" customWidth="1"/>
    <col min="15107" max="15107" width="7.77734375" style="20" bestFit="1" customWidth="1"/>
    <col min="15108" max="15108" width="10.44140625" style="20" bestFit="1" customWidth="1"/>
    <col min="15109" max="15109" width="6.77734375" style="20" bestFit="1" customWidth="1"/>
    <col min="15110" max="15110" width="5.5546875" style="20" customWidth="1"/>
    <col min="15111" max="15111" width="7.5546875" style="20" customWidth="1"/>
    <col min="15112" max="15112" width="6.44140625" style="20" customWidth="1"/>
    <col min="15113" max="15113" width="9.77734375" style="20" bestFit="1" customWidth="1"/>
    <col min="15114" max="15114" width="7.21875" style="20" bestFit="1" customWidth="1"/>
    <col min="15115" max="15115" width="9.77734375" style="20" bestFit="1" customWidth="1"/>
    <col min="15116" max="15116" width="8.21875" style="20" bestFit="1" customWidth="1"/>
    <col min="15117" max="15117" width="10.5546875" style="20" bestFit="1" customWidth="1"/>
    <col min="15118" max="15118" width="6.5546875" style="20" customWidth="1"/>
    <col min="15119" max="15119" width="1.77734375" style="20" customWidth="1"/>
    <col min="15120" max="15129" width="8.5546875" style="20"/>
    <col min="15130" max="15130" width="17.21875" style="20" bestFit="1" customWidth="1"/>
    <col min="15131" max="15353" width="8.5546875" style="20"/>
    <col min="15354" max="15354" width="0" style="20" hidden="1" customWidth="1"/>
    <col min="15355" max="15356" width="8.5546875" style="20"/>
    <col min="15357" max="15357" width="2.21875" style="20" customWidth="1"/>
    <col min="15358" max="15358" width="6.77734375" style="20" customWidth="1"/>
    <col min="15359" max="15359" width="6.21875" style="20" customWidth="1"/>
    <col min="15360" max="15360" width="10.77734375" style="20" bestFit="1" customWidth="1"/>
    <col min="15361" max="15361" width="6.44140625" style="20" customWidth="1"/>
    <col min="15362" max="15362" width="11.77734375" style="20" bestFit="1" customWidth="1"/>
    <col min="15363" max="15363" width="7.77734375" style="20" bestFit="1" customWidth="1"/>
    <col min="15364" max="15364" width="10.44140625" style="20" bestFit="1" customWidth="1"/>
    <col min="15365" max="15365" width="6.77734375" style="20" bestFit="1" customWidth="1"/>
    <col min="15366" max="15366" width="5.5546875" style="20" customWidth="1"/>
    <col min="15367" max="15367" width="7.5546875" style="20" customWidth="1"/>
    <col min="15368" max="15368" width="6.44140625" style="20" customWidth="1"/>
    <col min="15369" max="15369" width="9.77734375" style="20" bestFit="1" customWidth="1"/>
    <col min="15370" max="15370" width="7.21875" style="20" bestFit="1" customWidth="1"/>
    <col min="15371" max="15371" width="9.77734375" style="20" bestFit="1" customWidth="1"/>
    <col min="15372" max="15372" width="8.21875" style="20" bestFit="1" customWidth="1"/>
    <col min="15373" max="15373" width="10.5546875" style="20" bestFit="1" customWidth="1"/>
    <col min="15374" max="15374" width="6.5546875" style="20" customWidth="1"/>
    <col min="15375" max="15375" width="1.77734375" style="20" customWidth="1"/>
    <col min="15376" max="15385" width="8.5546875" style="20"/>
    <col min="15386" max="15386" width="17.21875" style="20" bestFit="1" customWidth="1"/>
    <col min="15387" max="15609" width="8.5546875" style="20"/>
    <col min="15610" max="15610" width="0" style="20" hidden="1" customWidth="1"/>
    <col min="15611" max="15612" width="8.5546875" style="20"/>
    <col min="15613" max="15613" width="2.21875" style="20" customWidth="1"/>
    <col min="15614" max="15614" width="6.77734375" style="20" customWidth="1"/>
    <col min="15615" max="15615" width="6.21875" style="20" customWidth="1"/>
    <col min="15616" max="15616" width="10.77734375" style="20" bestFit="1" customWidth="1"/>
    <col min="15617" max="15617" width="6.44140625" style="20" customWidth="1"/>
    <col min="15618" max="15618" width="11.77734375" style="20" bestFit="1" customWidth="1"/>
    <col min="15619" max="15619" width="7.77734375" style="20" bestFit="1" customWidth="1"/>
    <col min="15620" max="15620" width="10.44140625" style="20" bestFit="1" customWidth="1"/>
    <col min="15621" max="15621" width="6.77734375" style="20" bestFit="1" customWidth="1"/>
    <col min="15622" max="15622" width="5.5546875" style="20" customWidth="1"/>
    <col min="15623" max="15623" width="7.5546875" style="20" customWidth="1"/>
    <col min="15624" max="15624" width="6.44140625" style="20" customWidth="1"/>
    <col min="15625" max="15625" width="9.77734375" style="20" bestFit="1" customWidth="1"/>
    <col min="15626" max="15626" width="7.21875" style="20" bestFit="1" customWidth="1"/>
    <col min="15627" max="15627" width="9.77734375" style="20" bestFit="1" customWidth="1"/>
    <col min="15628" max="15628" width="8.21875" style="20" bestFit="1" customWidth="1"/>
    <col min="15629" max="15629" width="10.5546875" style="20" bestFit="1" customWidth="1"/>
    <col min="15630" max="15630" width="6.5546875" style="20" customWidth="1"/>
    <col min="15631" max="15631" width="1.77734375" style="20" customWidth="1"/>
    <col min="15632" max="15641" width="8.5546875" style="20"/>
    <col min="15642" max="15642" width="17.21875" style="20" bestFit="1" customWidth="1"/>
    <col min="15643" max="15865" width="8.5546875" style="20"/>
    <col min="15866" max="15866" width="0" style="20" hidden="1" customWidth="1"/>
    <col min="15867" max="15868" width="8.5546875" style="20"/>
    <col min="15869" max="15869" width="2.21875" style="20" customWidth="1"/>
    <col min="15870" max="15870" width="6.77734375" style="20" customWidth="1"/>
    <col min="15871" max="15871" width="6.21875" style="20" customWidth="1"/>
    <col min="15872" max="15872" width="10.77734375" style="20" bestFit="1" customWidth="1"/>
    <col min="15873" max="15873" width="6.44140625" style="20" customWidth="1"/>
    <col min="15874" max="15874" width="11.77734375" style="20" bestFit="1" customWidth="1"/>
    <col min="15875" max="15875" width="7.77734375" style="20" bestFit="1" customWidth="1"/>
    <col min="15876" max="15876" width="10.44140625" style="20" bestFit="1" customWidth="1"/>
    <col min="15877" max="15877" width="6.77734375" style="20" bestFit="1" customWidth="1"/>
    <col min="15878" max="15878" width="5.5546875" style="20" customWidth="1"/>
    <col min="15879" max="15879" width="7.5546875" style="20" customWidth="1"/>
    <col min="15880" max="15880" width="6.44140625" style="20" customWidth="1"/>
    <col min="15881" max="15881" width="9.77734375" style="20" bestFit="1" customWidth="1"/>
    <col min="15882" max="15882" width="7.21875" style="20" bestFit="1" customWidth="1"/>
    <col min="15883" max="15883" width="9.77734375" style="20" bestFit="1" customWidth="1"/>
    <col min="15884" max="15884" width="8.21875" style="20" bestFit="1" customWidth="1"/>
    <col min="15885" max="15885" width="10.5546875" style="20" bestFit="1" customWidth="1"/>
    <col min="15886" max="15886" width="6.5546875" style="20" customWidth="1"/>
    <col min="15887" max="15887" width="1.77734375" style="20" customWidth="1"/>
    <col min="15888" max="15897" width="8.5546875" style="20"/>
    <col min="15898" max="15898" width="17.21875" style="20" bestFit="1" customWidth="1"/>
    <col min="15899" max="16121" width="8.5546875" style="20"/>
    <col min="16122" max="16122" width="0" style="20" hidden="1" customWidth="1"/>
    <col min="16123" max="16124" width="8.5546875" style="20"/>
    <col min="16125" max="16125" width="2.21875" style="20" customWidth="1"/>
    <col min="16126" max="16126" width="6.77734375" style="20" customWidth="1"/>
    <col min="16127" max="16127" width="6.21875" style="20" customWidth="1"/>
    <col min="16128" max="16128" width="10.77734375" style="20" bestFit="1" customWidth="1"/>
    <col min="16129" max="16129" width="6.44140625" style="20" customWidth="1"/>
    <col min="16130" max="16130" width="11.77734375" style="20" bestFit="1" customWidth="1"/>
    <col min="16131" max="16131" width="7.77734375" style="20" bestFit="1" customWidth="1"/>
    <col min="16132" max="16132" width="10.44140625" style="20" bestFit="1" customWidth="1"/>
    <col min="16133" max="16133" width="6.77734375" style="20" bestFit="1" customWidth="1"/>
    <col min="16134" max="16134" width="5.5546875" style="20" customWidth="1"/>
    <col min="16135" max="16135" width="7.5546875" style="20" customWidth="1"/>
    <col min="16136" max="16136" width="6.44140625" style="20" customWidth="1"/>
    <col min="16137" max="16137" width="9.77734375" style="20" bestFit="1" customWidth="1"/>
    <col min="16138" max="16138" width="7.21875" style="20" bestFit="1" customWidth="1"/>
    <col min="16139" max="16139" width="9.77734375" style="20" bestFit="1" customWidth="1"/>
    <col min="16140" max="16140" width="8.21875" style="20" bestFit="1" customWidth="1"/>
    <col min="16141" max="16141" width="10.5546875" style="20" bestFit="1" customWidth="1"/>
    <col min="16142" max="16142" width="6.5546875" style="20" customWidth="1"/>
    <col min="16143" max="16143" width="1.77734375" style="20" customWidth="1"/>
    <col min="16144" max="16153" width="8.5546875" style="20"/>
    <col min="16154" max="16154" width="17.21875" style="20" bestFit="1" customWidth="1"/>
    <col min="16155" max="16384" width="8.5546875" style="20"/>
  </cols>
  <sheetData>
    <row r="1" spans="1:33" s="2" customFormat="1" ht="45" customHeight="1" x14ac:dyDescent="0.25">
      <c r="A1" s="108" t="s">
        <v>613</v>
      </c>
    </row>
    <row r="2" spans="1:33" s="2" customFormat="1" ht="20.25" customHeight="1" x14ac:dyDescent="0.25">
      <c r="A2" s="127" t="s">
        <v>18</v>
      </c>
    </row>
    <row r="3" spans="1:33" s="2" customFormat="1" ht="20.25" customHeight="1" x14ac:dyDescent="0.25">
      <c r="A3" s="127" t="s">
        <v>162</v>
      </c>
    </row>
    <row r="4" spans="1:33" s="109" customFormat="1" ht="96.6" customHeight="1" x14ac:dyDescent="0.3">
      <c r="A4" s="132" t="s">
        <v>612</v>
      </c>
      <c r="B4" s="115" t="s">
        <v>488</v>
      </c>
      <c r="C4" s="115" t="s">
        <v>489</v>
      </c>
      <c r="D4" s="115" t="s">
        <v>490</v>
      </c>
      <c r="E4" s="115" t="s">
        <v>491</v>
      </c>
      <c r="F4" s="115" t="s">
        <v>492</v>
      </c>
      <c r="G4" s="116" t="s">
        <v>166</v>
      </c>
      <c r="H4" s="115" t="s">
        <v>493</v>
      </c>
      <c r="I4" s="130" t="s">
        <v>167</v>
      </c>
      <c r="J4" s="114" t="s">
        <v>494</v>
      </c>
      <c r="K4" s="115" t="s">
        <v>78</v>
      </c>
      <c r="L4" s="115" t="s">
        <v>79</v>
      </c>
      <c r="M4" s="115" t="s">
        <v>495</v>
      </c>
      <c r="N4" s="115" t="s">
        <v>496</v>
      </c>
      <c r="O4" s="116" t="s">
        <v>498</v>
      </c>
      <c r="P4" s="115" t="s">
        <v>499</v>
      </c>
      <c r="Q4" s="130" t="s">
        <v>500</v>
      </c>
    </row>
    <row r="5" spans="1:33" ht="15.75" customHeight="1" x14ac:dyDescent="0.3">
      <c r="A5" s="128">
        <f ca="1">INDIRECT(calculation_hide!Y3)</f>
        <v>2017</v>
      </c>
      <c r="B5" s="154">
        <f ca="1">INDIRECT(calculation_hide!Z3)</f>
        <v>190.6</v>
      </c>
      <c r="C5" s="154">
        <f ca="1">INDIRECT(calculation_hide!AA3)</f>
        <v>10.31</v>
      </c>
      <c r="D5" s="154">
        <f ca="1">INDIRECT(calculation_hide!AB3)</f>
        <v>69.5</v>
      </c>
      <c r="E5" s="154">
        <f ca="1">INDIRECT(calculation_hide!AC3)</f>
        <v>74.36</v>
      </c>
      <c r="F5" s="154">
        <f ca="1">INDIRECT(calculation_hide!AD3)</f>
        <v>14.280000000000001</v>
      </c>
      <c r="G5" s="154">
        <f ca="1">INDIRECT(calculation_hide!AE3)</f>
        <v>15.129999999999999</v>
      </c>
      <c r="H5" s="154">
        <f ca="1">INDIRECT(calculation_hide!AF3)</f>
        <v>5.76</v>
      </c>
      <c r="I5" s="155">
        <f ca="1">INDIRECT(calculation_hide!AG3)</f>
        <v>1.2599999999999998</v>
      </c>
      <c r="J5" s="154">
        <f ca="1">INDIRECT(calculation_hide!AH3)</f>
        <v>194.01999999999998</v>
      </c>
      <c r="K5" s="154">
        <f ca="1">INDIRECT(calculation_hide!AI3)</f>
        <v>10.69</v>
      </c>
      <c r="L5" s="154">
        <f ca="1">INDIRECT(calculation_hide!AJ3)</f>
        <v>69.52</v>
      </c>
      <c r="M5" s="154">
        <f ca="1">INDIRECT(calculation_hide!AK3)</f>
        <v>77.36</v>
      </c>
      <c r="N5" s="154">
        <f ca="1">INDIRECT(calculation_hide!AL3)</f>
        <v>14.29</v>
      </c>
      <c r="O5" s="154">
        <f ca="1">INDIRECT(calculation_hide!AM3)</f>
        <v>15.13</v>
      </c>
      <c r="P5" s="154">
        <f ca="1">INDIRECT(calculation_hide!AN3)</f>
        <v>5.76</v>
      </c>
      <c r="Q5" s="155">
        <f ca="1">INDIRECT(calculation_hide!AO3)</f>
        <v>1.27</v>
      </c>
      <c r="Z5" s="57"/>
      <c r="AA5" s="57"/>
      <c r="AB5" s="57"/>
      <c r="AC5" s="57"/>
      <c r="AD5" s="57"/>
      <c r="AE5" s="57"/>
      <c r="AF5" s="57"/>
      <c r="AG5" s="57"/>
    </row>
    <row r="6" spans="1:33" ht="15.75" customHeight="1" x14ac:dyDescent="0.3">
      <c r="A6" s="128">
        <f ca="1">INDIRECT(calculation_hide!Y4)</f>
        <v>2018</v>
      </c>
      <c r="B6" s="154">
        <f ca="1">INDIRECT(calculation_hide!Z4)</f>
        <v>189.50999999999996</v>
      </c>
      <c r="C6" s="154">
        <f ca="1">INDIRECT(calculation_hide!AA4)</f>
        <v>8.7100000000000009</v>
      </c>
      <c r="D6" s="154">
        <f ca="1">INDIRECT(calculation_hide!AB4)</f>
        <v>68.819999999999993</v>
      </c>
      <c r="E6" s="154">
        <f ca="1">INDIRECT(calculation_hide!AC4)</f>
        <v>73.739999999999995</v>
      </c>
      <c r="F6" s="154">
        <f ca="1">INDIRECT(calculation_hide!AD4)</f>
        <v>16.079999999999998</v>
      </c>
      <c r="G6" s="154">
        <f ca="1">INDIRECT(calculation_hide!AE4)</f>
        <v>14.059999999999999</v>
      </c>
      <c r="H6" s="154">
        <f ca="1">INDIRECT(calculation_hide!AF4)</f>
        <v>6.45</v>
      </c>
      <c r="I6" s="156">
        <f ca="1">INDIRECT(calculation_hide!AG4)</f>
        <v>1.6500000000000001</v>
      </c>
      <c r="J6" s="154">
        <f ca="1">INDIRECT(calculation_hide!AH4)</f>
        <v>191.02999999999997</v>
      </c>
      <c r="K6" s="154">
        <f ca="1">INDIRECT(calculation_hide!AI4)</f>
        <v>8.73</v>
      </c>
      <c r="L6" s="154">
        <f ca="1">INDIRECT(calculation_hide!AJ4)</f>
        <v>68.81</v>
      </c>
      <c r="M6" s="154">
        <f ca="1">INDIRECT(calculation_hide!AK4)</f>
        <v>75.260000000000005</v>
      </c>
      <c r="N6" s="154">
        <f ca="1">INDIRECT(calculation_hide!AL4)</f>
        <v>16.079999999999998</v>
      </c>
      <c r="O6" s="154">
        <f ca="1">INDIRECT(calculation_hide!AM4)</f>
        <v>14.06</v>
      </c>
      <c r="P6" s="154">
        <f ca="1">INDIRECT(calculation_hide!AN4)</f>
        <v>6.45</v>
      </c>
      <c r="Q6" s="156">
        <f ca="1">INDIRECT(calculation_hide!AO4)</f>
        <v>1.64</v>
      </c>
      <c r="Z6" s="57"/>
      <c r="AA6" s="57"/>
      <c r="AB6" s="57"/>
      <c r="AC6" s="57"/>
      <c r="AD6" s="57"/>
      <c r="AE6" s="57"/>
      <c r="AF6" s="57"/>
      <c r="AG6" s="57"/>
    </row>
    <row r="7" spans="1:33" ht="15.75" customHeight="1" x14ac:dyDescent="0.3">
      <c r="A7" s="128">
        <f ca="1">INDIRECT(calculation_hide!Y5)</f>
        <v>2019</v>
      </c>
      <c r="B7" s="154">
        <f ca="1">INDIRECT(calculation_hide!Z5)</f>
        <v>184.47000000000003</v>
      </c>
      <c r="C7" s="154">
        <f ca="1">INDIRECT(calculation_hide!AA5)</f>
        <v>6.13</v>
      </c>
      <c r="D7" s="154">
        <f ca="1">INDIRECT(calculation_hide!AB5)</f>
        <v>67.37</v>
      </c>
      <c r="E7" s="154">
        <f ca="1">INDIRECT(calculation_hide!AC5)</f>
        <v>72.56</v>
      </c>
      <c r="F7" s="154">
        <f ca="1">INDIRECT(calculation_hide!AD5)</f>
        <v>17.43</v>
      </c>
      <c r="G7" s="154">
        <f ca="1">INDIRECT(calculation_hide!AE5)</f>
        <v>12.09</v>
      </c>
      <c r="H7" s="154">
        <f ca="1">INDIRECT(calculation_hide!AF5)</f>
        <v>7.0600000000000005</v>
      </c>
      <c r="I7" s="156">
        <f ca="1">INDIRECT(calculation_hide!AG5)</f>
        <v>1.83</v>
      </c>
      <c r="J7" s="154">
        <f ca="1">INDIRECT(calculation_hide!AH5)</f>
        <v>186.54999999999998</v>
      </c>
      <c r="K7" s="154">
        <f ca="1">INDIRECT(calculation_hide!AI5)</f>
        <v>6.29</v>
      </c>
      <c r="L7" s="154">
        <f ca="1">INDIRECT(calculation_hide!AJ5)</f>
        <v>67.38</v>
      </c>
      <c r="M7" s="154">
        <f ca="1">INDIRECT(calculation_hide!AK5)</f>
        <v>74.47</v>
      </c>
      <c r="N7" s="154">
        <f ca="1">INDIRECT(calculation_hide!AL5)</f>
        <v>17.43</v>
      </c>
      <c r="O7" s="154">
        <f ca="1">INDIRECT(calculation_hide!AM5)</f>
        <v>12.09</v>
      </c>
      <c r="P7" s="154">
        <f ca="1">INDIRECT(calculation_hide!AN5)</f>
        <v>7.07</v>
      </c>
      <c r="Q7" s="156">
        <f ca="1">INDIRECT(calculation_hide!AO5)</f>
        <v>1.82</v>
      </c>
      <c r="Z7" s="57"/>
      <c r="AA7" s="57"/>
      <c r="AB7" s="57"/>
      <c r="AC7" s="57"/>
      <c r="AD7" s="57"/>
      <c r="AE7" s="57"/>
      <c r="AF7" s="57"/>
      <c r="AG7" s="57"/>
    </row>
    <row r="8" spans="1:33" ht="15.75" customHeight="1" x14ac:dyDescent="0.3">
      <c r="A8" s="128">
        <f ca="1">INDIRECT(calculation_hide!Y6)</f>
        <v>2020</v>
      </c>
      <c r="B8" s="154">
        <f ca="1">INDIRECT(calculation_hide!Z6)</f>
        <v>163.33999999999997</v>
      </c>
      <c r="C8" s="154">
        <f ca="1">INDIRECT(calculation_hide!AA6)</f>
        <v>5.63</v>
      </c>
      <c r="D8" s="154">
        <f ca="1">INDIRECT(calculation_hide!AB6)</f>
        <v>50.879999999999995</v>
      </c>
      <c r="E8" s="154">
        <f ca="1">INDIRECT(calculation_hide!AC6)</f>
        <v>68.430000000000007</v>
      </c>
      <c r="F8" s="154">
        <f ca="1">INDIRECT(calculation_hide!AD6)</f>
        <v>17.939999999999998</v>
      </c>
      <c r="G8" s="154">
        <f ca="1">INDIRECT(calculation_hide!AE6)</f>
        <v>10.72</v>
      </c>
      <c r="H8" s="154">
        <f ca="1">INDIRECT(calculation_hide!AF6)</f>
        <v>8.1999999999999993</v>
      </c>
      <c r="I8" s="156">
        <f ca="1">INDIRECT(calculation_hide!AG6)</f>
        <v>1.54</v>
      </c>
      <c r="J8" s="154">
        <f ca="1">INDIRECT(calculation_hide!AH6)</f>
        <v>167.29999999999995</v>
      </c>
      <c r="K8" s="154">
        <f ca="1">INDIRECT(calculation_hide!AI6)</f>
        <v>5.9</v>
      </c>
      <c r="L8" s="154">
        <f ca="1">INDIRECT(calculation_hide!AJ6)</f>
        <v>50.88</v>
      </c>
      <c r="M8" s="154">
        <f ca="1">INDIRECT(calculation_hide!AK6)</f>
        <v>72.11</v>
      </c>
      <c r="N8" s="154">
        <f ca="1">INDIRECT(calculation_hide!AL6)</f>
        <v>17.95</v>
      </c>
      <c r="O8" s="154">
        <f ca="1">INDIRECT(calculation_hide!AM6)</f>
        <v>10.72</v>
      </c>
      <c r="P8" s="154">
        <f ca="1">INDIRECT(calculation_hide!AN6)</f>
        <v>8.1999999999999993</v>
      </c>
      <c r="Q8" s="156">
        <f ca="1">INDIRECT(calculation_hide!AO6)</f>
        <v>1.54</v>
      </c>
      <c r="Z8" s="57"/>
      <c r="AA8" s="57"/>
      <c r="AB8" s="57"/>
      <c r="AC8" s="57"/>
      <c r="AD8" s="57"/>
      <c r="AE8" s="57"/>
      <c r="AF8" s="57"/>
      <c r="AG8" s="57"/>
    </row>
    <row r="9" spans="1:33" ht="15.75" customHeight="1" x14ac:dyDescent="0.3">
      <c r="A9" s="128" t="str">
        <f ca="1">INDIRECT(calculation_hide!Y7)</f>
        <v>2021 [provisional]</v>
      </c>
      <c r="B9" s="154">
        <f ca="1">INDIRECT(calculation_hide!Z7)</f>
        <v>169.19000000000003</v>
      </c>
      <c r="C9" s="154">
        <f ca="1">INDIRECT(calculation_hide!AA7)</f>
        <v>5.74</v>
      </c>
      <c r="D9" s="154">
        <f ca="1">INDIRECT(calculation_hide!AB7)</f>
        <v>54.53</v>
      </c>
      <c r="E9" s="154">
        <f ca="1">INDIRECT(calculation_hide!AC7)</f>
        <v>71.97</v>
      </c>
      <c r="F9" s="154">
        <f ca="1">INDIRECT(calculation_hide!AD7)</f>
        <v>18.09</v>
      </c>
      <c r="G9" s="154">
        <f ca="1">INDIRECT(calculation_hide!AE7)</f>
        <v>9.77</v>
      </c>
      <c r="H9" s="154">
        <f ca="1">INDIRECT(calculation_hide!AF7)</f>
        <v>6.9799999999999995</v>
      </c>
      <c r="I9" s="158">
        <f ca="1">INDIRECT(calculation_hide!AG7)</f>
        <v>2.1100000000000003</v>
      </c>
      <c r="J9" s="154">
        <f ca="1">INDIRECT(calculation_hide!AH7)</f>
        <v>170.3</v>
      </c>
      <c r="K9" s="154">
        <f ca="1">INDIRECT(calculation_hide!AI7)</f>
        <v>6.05</v>
      </c>
      <c r="L9" s="154">
        <f ca="1">INDIRECT(calculation_hide!AJ7)</f>
        <v>54.53</v>
      </c>
      <c r="M9" s="154">
        <f ca="1">INDIRECT(calculation_hide!AK7)</f>
        <v>72.8</v>
      </c>
      <c r="N9" s="154">
        <f ca="1">INDIRECT(calculation_hide!AL7)</f>
        <v>18.11</v>
      </c>
      <c r="O9" s="154">
        <f ca="1">INDIRECT(calculation_hide!AM7)</f>
        <v>9.7799999999999994</v>
      </c>
      <c r="P9" s="154">
        <f ca="1">INDIRECT(calculation_hide!AN7)</f>
        <v>6.92</v>
      </c>
      <c r="Q9" s="158">
        <f ca="1">INDIRECT(calculation_hide!AO7)</f>
        <v>2.11</v>
      </c>
      <c r="Z9" s="57"/>
      <c r="AA9" s="57"/>
      <c r="AB9" s="57"/>
      <c r="AC9" s="57"/>
      <c r="AD9" s="57"/>
      <c r="AE9" s="57"/>
      <c r="AF9" s="57"/>
      <c r="AG9" s="57"/>
    </row>
    <row r="10" spans="1:33" ht="15.75" customHeight="1" x14ac:dyDescent="0.25">
      <c r="A10" s="149" t="s">
        <v>616</v>
      </c>
      <c r="B10" s="129" t="str">
        <f ca="1">IF(((B9-B8)/B8*100)&gt;100,"(+)",IF(((B9-B8)/B8*100)&lt;-100,"(-)",IF(ROUND(((B9-B8)/B8*100),1)=0,"- ",IF(((B9-B8)/B8*100)&gt;0,TEXT(((B9-B8)/B8*100),"+0.0 "),TEXT(((B9-B8)/B8*100),"0.0 ")))))</f>
        <v xml:space="preserve">+3.6 </v>
      </c>
      <c r="C10" s="129" t="str">
        <f ca="1">IF(((C9-C8)/C8*100)&gt;100,"(+)",IF(((C9-C8)/C8*100)&lt;-100,"(-)",IF(ROUND(((C9-C8)/C8*100),1)=0,"- ",IF(((C9-C8)/C8*100)&gt;0,TEXT(((C9-C8)/C8*100),"+0.0 "),TEXT(((C9-C8)/C8*100),"0.0 ")))))</f>
        <v xml:space="preserve">+2.0 </v>
      </c>
      <c r="D10" s="129" t="str">
        <f t="shared" ref="D10:I10" ca="1" si="0">IF(((D9-D8)/D8*100)&gt;100,"(+)",IF(((D9-D8)/D8*100)&lt;-100,"(-)",IF(ROUND(((D9-D8)/D8*100),1)=0,"- ",IF(((D9-D8)/D8*100)&gt;0,TEXT(((D9-D8)/D8*100),"+0.0 "),TEXT(((D9-D8)/D8*100),"0.0 ")))))</f>
        <v xml:space="preserve">+7.2 </v>
      </c>
      <c r="E10" s="129" t="str">
        <f t="shared" ca="1" si="0"/>
        <v xml:space="preserve">+5.2 </v>
      </c>
      <c r="F10" s="129" t="str">
        <f t="shared" ca="1" si="0"/>
        <v xml:space="preserve">+0.8 </v>
      </c>
      <c r="G10" s="129" t="str">
        <f t="shared" ca="1" si="0"/>
        <v xml:space="preserve">-8.9 </v>
      </c>
      <c r="H10" s="129" t="str">
        <f t="shared" ca="1" si="0"/>
        <v xml:space="preserve">-14.9 </v>
      </c>
      <c r="I10" s="133" t="str">
        <f t="shared" ca="1" si="0"/>
        <v xml:space="preserve">+37.0 </v>
      </c>
      <c r="J10" s="129" t="str">
        <f t="shared" ref="J10" ca="1" si="1">IF(((J9-J8)/J8*100)&gt;100,"(+)",IF(((J9-J8)/J8*100)&lt;-100,"(-)",IF(ROUND(((J9-J8)/J8*100),1)=0,"- ",IF(((J9-J8)/J8*100)&gt;0,TEXT(((J9-J8)/J8*100),"+0.0 "),TEXT(((J9-J8)/J8*100),"0.0 ")))))</f>
        <v xml:space="preserve">+1.8 </v>
      </c>
      <c r="K10" s="129" t="str">
        <f t="shared" ref="K10" ca="1" si="2">IF(((K9-K8)/K8*100)&gt;100,"(+)",IF(((K9-K8)/K8*100)&lt;-100,"(-)",IF(ROUND(((K9-K8)/K8*100),1)=0,"- ",IF(((K9-K8)/K8*100)&gt;0,TEXT(((K9-K8)/K8*100),"+0.0 "),TEXT(((K9-K8)/K8*100),"0.0 ")))))</f>
        <v xml:space="preserve">+2.5 </v>
      </c>
      <c r="L10" s="129" t="str">
        <f t="shared" ref="L10" ca="1" si="3">IF(((L9-L8)/L8*100)&gt;100,"(+)",IF(((L9-L8)/L8*100)&lt;-100,"(-)",IF(ROUND(((L9-L8)/L8*100),1)=0,"- ",IF(((L9-L8)/L8*100)&gt;0,TEXT(((L9-L8)/L8*100),"+0.0 "),TEXT(((L9-L8)/L8*100),"0.0 ")))))</f>
        <v xml:space="preserve">+7.2 </v>
      </c>
      <c r="M10" s="129" t="str">
        <f t="shared" ref="M10" ca="1" si="4">IF(((M9-M8)/M8*100)&gt;100,"(+)",IF(((M9-M8)/M8*100)&lt;-100,"(-)",IF(ROUND(((M9-M8)/M8*100),1)=0,"- ",IF(((M9-M8)/M8*100)&gt;0,TEXT(((M9-M8)/M8*100),"+0.0 "),TEXT(((M9-M8)/M8*100),"0.0 ")))))</f>
        <v xml:space="preserve">+1.0 </v>
      </c>
      <c r="N10" s="129" t="str">
        <f t="shared" ref="N10" ca="1" si="5">IF(((N9-N8)/N8*100)&gt;100,"(+)",IF(((N9-N8)/N8*100)&lt;-100,"(-)",IF(ROUND(((N9-N8)/N8*100),1)=0,"- ",IF(((N9-N8)/N8*100)&gt;0,TEXT(((N9-N8)/N8*100),"+0.0 "),TEXT(((N9-N8)/N8*100),"0.0 ")))))</f>
        <v xml:space="preserve">+0.9 </v>
      </c>
      <c r="O10" s="129" t="str">
        <f t="shared" ref="O10" ca="1" si="6">IF(((O9-O8)/O8*100)&gt;100,"(+)",IF(((O9-O8)/O8*100)&lt;-100,"(-)",IF(ROUND(((O9-O8)/O8*100),1)=0,"- ",IF(((O9-O8)/O8*100)&gt;0,TEXT(((O9-O8)/O8*100),"+0.0 "),TEXT(((O9-O8)/O8*100),"0.0 ")))))</f>
        <v xml:space="preserve">-8.8 </v>
      </c>
      <c r="P10" s="129" t="str">
        <f t="shared" ref="P10" ca="1" si="7">IF(((P9-P8)/P8*100)&gt;100,"(+)",IF(((P9-P8)/P8*100)&lt;-100,"(-)",IF(ROUND(((P9-P8)/P8*100),1)=0,"- ",IF(((P9-P8)/P8*100)&gt;0,TEXT(((P9-P8)/P8*100),"+0.0 "),TEXT(((P9-P8)/P8*100),"0.0 ")))))</f>
        <v xml:space="preserve">-15.6 </v>
      </c>
      <c r="Q10" s="133" t="str">
        <f t="shared" ref="Q10" ca="1" si="8">IF(((Q9-Q8)/Q8*100)&gt;100,"(+)",IF(((Q9-Q8)/Q8*100)&lt;-100,"(-)",IF(ROUND(((Q9-Q8)/Q8*100),1)=0,"- ",IF(((Q9-Q8)/Q8*100)&gt;0,TEXT(((Q9-Q8)/Q8*100),"+0.0 "),TEXT(((Q9-Q8)/Q8*100),"0.0 ")))))</f>
        <v xml:space="preserve">+37.0 </v>
      </c>
      <c r="Z10" s="57"/>
    </row>
    <row r="11" spans="1:33" ht="15.75" customHeight="1" x14ac:dyDescent="0.3">
      <c r="A11" s="128" t="str">
        <f ca="1">INDIRECT(calculation_hide!Y34)</f>
        <v>Quarter 4 2020</v>
      </c>
      <c r="B11" s="154">
        <f ca="1">INDIRECT(calculation_hide!Z34)</f>
        <v>46.45</v>
      </c>
      <c r="C11" s="154">
        <f ca="1">INDIRECT(calculation_hide!AA34)</f>
        <v>1.4100000000000001</v>
      </c>
      <c r="D11" s="154">
        <f ca="1">INDIRECT(calculation_hide!AB34)</f>
        <v>13.23</v>
      </c>
      <c r="E11" s="154">
        <f ca="1">INDIRECT(calculation_hide!AC34)</f>
        <v>21.27</v>
      </c>
      <c r="F11" s="154">
        <f ca="1">INDIRECT(calculation_hide!AD34)</f>
        <v>4.92</v>
      </c>
      <c r="G11" s="154">
        <f ca="1">INDIRECT(calculation_hide!AE34)</f>
        <v>3.07</v>
      </c>
      <c r="H11" s="154">
        <f ca="1">INDIRECT(calculation_hide!AF34)</f>
        <v>2.1</v>
      </c>
      <c r="I11" s="155">
        <f ca="1">INDIRECT(calculation_hide!AG34)</f>
        <v>0.45</v>
      </c>
      <c r="J11" s="154">
        <f ca="1">INDIRECT(calculation_hide!AH34)</f>
        <v>170.26000000000002</v>
      </c>
      <c r="K11" s="154">
        <f ca="1">INDIRECT(calculation_hide!AI34)</f>
        <v>4.83</v>
      </c>
      <c r="L11" s="154">
        <f ca="1">INDIRECT(calculation_hide!AJ34)</f>
        <v>52.92</v>
      </c>
      <c r="M11" s="154">
        <f ca="1">INDIRECT(calculation_hide!AK34)</f>
        <v>73.5</v>
      </c>
      <c r="N11" s="154">
        <f ca="1">INDIRECT(calculation_hide!AL34)</f>
        <v>17.989999999999998</v>
      </c>
      <c r="O11" s="154">
        <f ca="1">INDIRECT(calculation_hide!AM34)</f>
        <v>11.48</v>
      </c>
      <c r="P11" s="154">
        <f ca="1">INDIRECT(calculation_hide!AN34)</f>
        <v>7.71</v>
      </c>
      <c r="Q11" s="155">
        <f ca="1">INDIRECT(calculation_hide!AO34)</f>
        <v>1.83</v>
      </c>
      <c r="R11" s="27"/>
      <c r="S11" s="27"/>
      <c r="T11" s="27"/>
      <c r="U11" s="27"/>
      <c r="V11" s="27"/>
      <c r="W11" s="27"/>
      <c r="X11" s="27"/>
      <c r="Z11" s="57"/>
      <c r="AA11" s="57"/>
      <c r="AB11" s="57"/>
      <c r="AC11" s="57"/>
      <c r="AD11" s="57"/>
      <c r="AE11" s="57"/>
      <c r="AF11" s="57"/>
      <c r="AG11" s="57"/>
    </row>
    <row r="12" spans="1:33" ht="15.75" customHeight="1" x14ac:dyDescent="0.3">
      <c r="A12" s="128" t="str">
        <f ca="1">INDIRECT(calculation_hide!Y35)</f>
        <v>Quarter 1 2021</v>
      </c>
      <c r="B12" s="154">
        <f ca="1">INDIRECT(calculation_hide!Z35)</f>
        <v>47.97</v>
      </c>
      <c r="C12" s="154">
        <f ca="1">INDIRECT(calculation_hide!AA35)</f>
        <v>1.64</v>
      </c>
      <c r="D12" s="154">
        <f ca="1">INDIRECT(calculation_hide!AB35)</f>
        <v>11.57</v>
      </c>
      <c r="E12" s="154">
        <f ca="1">INDIRECT(calculation_hide!AC35)</f>
        <v>24.85</v>
      </c>
      <c r="F12" s="154">
        <f ca="1">INDIRECT(calculation_hide!AD35)</f>
        <v>4.8000000000000007</v>
      </c>
      <c r="G12" s="154">
        <f ca="1">INDIRECT(calculation_hide!AE35)</f>
        <v>2.46</v>
      </c>
      <c r="H12" s="154">
        <f ca="1">INDIRECT(calculation_hide!AF35)</f>
        <v>2.11</v>
      </c>
      <c r="I12" s="156">
        <f ca="1">INDIRECT(calculation_hide!AG35)</f>
        <v>0.54</v>
      </c>
      <c r="J12" s="154">
        <f ca="1">INDIRECT(calculation_hide!AH35)</f>
        <v>162.68</v>
      </c>
      <c r="K12" s="154">
        <f ca="1">INDIRECT(calculation_hide!AI35)</f>
        <v>5.17</v>
      </c>
      <c r="L12" s="154">
        <f ca="1">INDIRECT(calculation_hide!AJ35)</f>
        <v>46.26</v>
      </c>
      <c r="M12" s="154">
        <f ca="1">INDIRECT(calculation_hide!AK35)</f>
        <v>73.95</v>
      </c>
      <c r="N12" s="154">
        <f ca="1">INDIRECT(calculation_hide!AL35)</f>
        <v>17.739999999999998</v>
      </c>
      <c r="O12" s="154">
        <f ca="1">INDIRECT(calculation_hide!AM35)</f>
        <v>10.050000000000001</v>
      </c>
      <c r="P12" s="154">
        <f ca="1">INDIRECT(calculation_hide!AN35)</f>
        <v>7.34</v>
      </c>
      <c r="Q12" s="156">
        <f ca="1">INDIRECT(calculation_hide!AO35)</f>
        <v>2.17</v>
      </c>
      <c r="R12" s="27"/>
      <c r="S12" s="27"/>
      <c r="T12" s="27"/>
      <c r="U12" s="27"/>
      <c r="V12" s="27"/>
      <c r="W12" s="27"/>
      <c r="X12" s="27"/>
      <c r="Z12" s="57"/>
      <c r="AA12" s="57"/>
      <c r="AB12" s="57"/>
      <c r="AC12" s="57"/>
      <c r="AD12" s="57"/>
      <c r="AE12" s="57"/>
      <c r="AF12" s="57"/>
      <c r="AG12" s="57"/>
    </row>
    <row r="13" spans="1:33" ht="15.75" customHeight="1" x14ac:dyDescent="0.3">
      <c r="A13" s="128" t="str">
        <f ca="1">INDIRECT(calculation_hide!Y36)</f>
        <v>Quarter 2 2021</v>
      </c>
      <c r="B13" s="154">
        <f ca="1">INDIRECT(calculation_hide!Z36)</f>
        <v>39.56</v>
      </c>
      <c r="C13" s="154">
        <f ca="1">INDIRECT(calculation_hide!AA36)</f>
        <v>1.3</v>
      </c>
      <c r="D13" s="154">
        <f ca="1">INDIRECT(calculation_hide!AB36)</f>
        <v>13.5</v>
      </c>
      <c r="E13" s="154">
        <f ca="1">INDIRECT(calculation_hide!AC36)</f>
        <v>15.82</v>
      </c>
      <c r="F13" s="154">
        <f ca="1">INDIRECT(calculation_hide!AD36)</f>
        <v>4.5</v>
      </c>
      <c r="G13" s="154">
        <f ca="1">INDIRECT(calculation_hide!AE36)</f>
        <v>2.4300000000000002</v>
      </c>
      <c r="H13" s="154">
        <f ca="1">INDIRECT(calculation_hide!AF36)</f>
        <v>1.49</v>
      </c>
      <c r="I13" s="156">
        <f ca="1">INDIRECT(calculation_hide!AG36)</f>
        <v>0.52</v>
      </c>
      <c r="J13" s="154">
        <f ca="1">INDIRECT(calculation_hide!AH36)</f>
        <v>171.66</v>
      </c>
      <c r="K13" s="154">
        <f ca="1">INDIRECT(calculation_hide!AI36)</f>
        <v>7.08</v>
      </c>
      <c r="L13" s="154">
        <f ca="1">INDIRECT(calculation_hide!AJ36)</f>
        <v>54</v>
      </c>
      <c r="M13" s="154">
        <f ca="1">INDIRECT(calculation_hide!AK36)</f>
        <v>72.59</v>
      </c>
      <c r="N13" s="154">
        <f ca="1">INDIRECT(calculation_hide!AL36)</f>
        <v>18.940000000000001</v>
      </c>
      <c r="O13" s="154">
        <f ca="1">INDIRECT(calculation_hide!AM36)</f>
        <v>10.199999999999999</v>
      </c>
      <c r="P13" s="154">
        <f ca="1">INDIRECT(calculation_hide!AN36)</f>
        <v>6.76</v>
      </c>
      <c r="Q13" s="156">
        <f ca="1">INDIRECT(calculation_hide!AO36)</f>
        <v>2.09</v>
      </c>
      <c r="R13" s="27"/>
      <c r="S13" s="27"/>
      <c r="T13" s="27"/>
      <c r="U13" s="27"/>
      <c r="V13" s="27"/>
      <c r="W13" s="27"/>
      <c r="X13" s="27"/>
      <c r="Z13" s="57"/>
      <c r="AA13" s="57"/>
      <c r="AB13" s="57"/>
      <c r="AC13" s="57"/>
      <c r="AD13" s="57"/>
      <c r="AE13" s="57"/>
      <c r="AF13" s="57"/>
      <c r="AG13" s="57"/>
    </row>
    <row r="14" spans="1:33" ht="15.75" customHeight="1" x14ac:dyDescent="0.3">
      <c r="A14" s="128" t="str">
        <f ca="1">INDIRECT(calculation_hide!Y37)</f>
        <v>Quarter 3 2021</v>
      </c>
      <c r="B14" s="154">
        <f ca="1">INDIRECT(calculation_hide!Z37)</f>
        <v>35.090000000000003</v>
      </c>
      <c r="C14" s="154">
        <f ca="1">INDIRECT(calculation_hide!AA37)</f>
        <v>1.34</v>
      </c>
      <c r="D14" s="154">
        <f ca="1">INDIRECT(calculation_hide!AB37)</f>
        <v>14.25</v>
      </c>
      <c r="E14" s="154">
        <f ca="1">INDIRECT(calculation_hide!AC37)</f>
        <v>11.399999999999999</v>
      </c>
      <c r="F14" s="154">
        <f ca="1">INDIRECT(calculation_hide!AD37)</f>
        <v>3.9000000000000004</v>
      </c>
      <c r="G14" s="154">
        <f ca="1">INDIRECT(calculation_hide!AE37)</f>
        <v>2.25</v>
      </c>
      <c r="H14" s="154">
        <f ca="1">INDIRECT(calculation_hide!AF37)</f>
        <v>1.29</v>
      </c>
      <c r="I14" s="156">
        <f ca="1">INDIRECT(calculation_hide!AG37)</f>
        <v>0.66</v>
      </c>
      <c r="J14" s="154">
        <f ca="1">INDIRECT(calculation_hide!AH37)</f>
        <v>174.13</v>
      </c>
      <c r="K14" s="154">
        <f ca="1">INDIRECT(calculation_hide!AI37)</f>
        <v>6.83</v>
      </c>
      <c r="L14" s="154">
        <f ca="1">INDIRECT(calculation_hide!AJ37)</f>
        <v>57.01</v>
      </c>
      <c r="M14" s="154">
        <f ca="1">INDIRECT(calculation_hide!AK37)</f>
        <v>74.62</v>
      </c>
      <c r="N14" s="154">
        <f ca="1">INDIRECT(calculation_hide!AL37)</f>
        <v>18.02</v>
      </c>
      <c r="O14" s="154">
        <f ca="1">INDIRECT(calculation_hide!AM37)</f>
        <v>9.1</v>
      </c>
      <c r="P14" s="154">
        <f ca="1">INDIRECT(calculation_hide!AN37)</f>
        <v>5.92</v>
      </c>
      <c r="Q14" s="156">
        <f ca="1">INDIRECT(calculation_hide!AO37)</f>
        <v>2.63</v>
      </c>
      <c r="R14" s="27"/>
      <c r="S14" s="27"/>
      <c r="T14" s="27"/>
      <c r="U14" s="27"/>
      <c r="V14" s="27"/>
      <c r="W14" s="27"/>
      <c r="X14" s="27"/>
      <c r="Z14" s="57"/>
      <c r="AA14" s="57"/>
      <c r="AB14" s="57"/>
      <c r="AC14" s="57"/>
      <c r="AD14" s="57"/>
      <c r="AE14" s="57"/>
      <c r="AF14" s="57"/>
      <c r="AG14" s="57"/>
    </row>
    <row r="15" spans="1:33" ht="17.25" customHeight="1" x14ac:dyDescent="0.3">
      <c r="A15" s="128" t="str">
        <f ca="1">INDIRECT(calculation_hide!Y38)</f>
        <v>Quarter 4 2021 [provisional]</v>
      </c>
      <c r="B15" s="154">
        <f ca="1">INDIRECT(calculation_hide!Z38)</f>
        <v>46.569999999999993</v>
      </c>
      <c r="C15" s="154">
        <f ca="1">INDIRECT(calculation_hide!AA38)</f>
        <v>1.46</v>
      </c>
      <c r="D15" s="154">
        <f ca="1">INDIRECT(calculation_hide!AB38)</f>
        <v>15.209999999999999</v>
      </c>
      <c r="E15" s="154">
        <f ca="1">INDIRECT(calculation_hide!AC38)</f>
        <v>19.900000000000002</v>
      </c>
      <c r="F15" s="154">
        <f ca="1">INDIRECT(calculation_hide!AD38)</f>
        <v>4.8899999999999997</v>
      </c>
      <c r="G15" s="154">
        <f ca="1">INDIRECT(calculation_hide!AE38)</f>
        <v>2.63</v>
      </c>
      <c r="H15" s="154">
        <f ca="1">INDIRECT(calculation_hide!AF38)</f>
        <v>2.09</v>
      </c>
      <c r="I15" s="158">
        <f ca="1">INDIRECT(calculation_hide!AG38)</f>
        <v>0.39</v>
      </c>
      <c r="J15" s="154">
        <f ca="1">INDIRECT(calculation_hide!AH38)</f>
        <v>172.72</v>
      </c>
      <c r="K15" s="154">
        <f ca="1">INDIRECT(calculation_hide!AI38)</f>
        <v>5.12</v>
      </c>
      <c r="L15" s="154">
        <f ca="1">INDIRECT(calculation_hide!AJ38)</f>
        <v>60.83</v>
      </c>
      <c r="M15" s="154">
        <f ca="1">INDIRECT(calculation_hide!AK38)</f>
        <v>70.05</v>
      </c>
      <c r="N15" s="154">
        <f ca="1">INDIRECT(calculation_hide!AL38)</f>
        <v>17.739999999999998</v>
      </c>
      <c r="O15" s="154">
        <f ca="1">INDIRECT(calculation_hide!AM38)</f>
        <v>9.7799999999999994</v>
      </c>
      <c r="P15" s="154">
        <f ca="1">INDIRECT(calculation_hide!AN38)</f>
        <v>7.64</v>
      </c>
      <c r="Q15" s="158">
        <f ca="1">INDIRECT(calculation_hide!AO38)</f>
        <v>1.56</v>
      </c>
      <c r="R15" s="27"/>
      <c r="S15" s="27"/>
      <c r="T15" s="27"/>
      <c r="U15" s="27"/>
      <c r="V15" s="27"/>
      <c r="W15" s="27"/>
      <c r="X15" s="27"/>
      <c r="Z15" s="57"/>
      <c r="AA15" s="57"/>
      <c r="AB15" s="57"/>
      <c r="AC15" s="57"/>
      <c r="AD15" s="57"/>
      <c r="AE15" s="57"/>
      <c r="AF15" s="57"/>
      <c r="AG15" s="57"/>
    </row>
    <row r="16" spans="1:33" ht="15" customHeight="1" x14ac:dyDescent="0.25">
      <c r="A16" s="149" t="s">
        <v>617</v>
      </c>
      <c r="B16" s="131" t="str">
        <f ca="1">IF(((B15-B11)/B11*100)&gt;100,"(+) ",IF(((B15-B11)/B11*100)&lt;-100,"(-)",IF(ROUND(((B15-B11)/B11*100),1)=0,"- ",IF(((B15-B11)/B11*100)&gt;0,TEXT(((B15-B11)/B11*100),"+0.0 "),TEXT(((B15-B11)/B11*100),"0.0 ")))))</f>
        <v xml:space="preserve">+0.3 </v>
      </c>
      <c r="C16" s="131" t="str">
        <f ca="1">IF(((C15-C11)/C11*100)&gt;100,"(+) ",IF(((C15-C11)/C11*100)&lt;-100,"(-)",IF(ROUND(((C15-C11)/C11*100),1)=0,"- ",IF(((C15-C11)/C11*100)&gt;0,TEXT(((C15-C11)/C11*100),"+0.0 "),TEXT(((C15-C11)/C11*100),"0.0 ")))))</f>
        <v xml:space="preserve">+3.5 </v>
      </c>
      <c r="D16" s="131" t="str">
        <f t="shared" ref="D16:Q16" ca="1" si="9">IF(((D15-D11)/D11*100)&gt;100,"(+) ",IF(((D15-D11)/D11*100)&lt;-100,"(-)",IF(ROUND(((D15-D11)/D11*100),1)=0,"- ",IF(((D15-D11)/D11*100)&gt;0,TEXT(((D15-D11)/D11*100),"+0.0 "),TEXT(((D15-D11)/D11*100),"0.0 ")))))</f>
        <v xml:space="preserve">+15.0 </v>
      </c>
      <c r="E16" s="131" t="str">
        <f t="shared" ca="1" si="9"/>
        <v xml:space="preserve">-6.4 </v>
      </c>
      <c r="F16" s="131" t="str">
        <f t="shared" ca="1" si="9"/>
        <v xml:space="preserve">-0.6 </v>
      </c>
      <c r="G16" s="131" t="str">
        <f t="shared" ca="1" si="9"/>
        <v xml:space="preserve">-14.3 </v>
      </c>
      <c r="H16" s="131" t="str">
        <f t="shared" ca="1" si="9"/>
        <v xml:space="preserve">-0.5 </v>
      </c>
      <c r="I16" s="134" t="str">
        <f t="shared" ca="1" si="9"/>
        <v xml:space="preserve">-13.3 </v>
      </c>
      <c r="J16" s="131" t="str">
        <f t="shared" ca="1" si="9"/>
        <v xml:space="preserve">+1.4 </v>
      </c>
      <c r="K16" s="131" t="str">
        <f t="shared" ca="1" si="9"/>
        <v xml:space="preserve">+6.0 </v>
      </c>
      <c r="L16" s="131" t="str">
        <f t="shared" ca="1" si="9"/>
        <v xml:space="preserve">+14.9 </v>
      </c>
      <c r="M16" s="131" t="str">
        <f t="shared" ca="1" si="9"/>
        <v xml:space="preserve">-4.7 </v>
      </c>
      <c r="N16" s="131" t="str">
        <f t="shared" ca="1" si="9"/>
        <v xml:space="preserve">-1.4 </v>
      </c>
      <c r="O16" s="131" t="str">
        <f t="shared" ca="1" si="9"/>
        <v xml:space="preserve">-14.8 </v>
      </c>
      <c r="P16" s="131" t="str">
        <f t="shared" ca="1" si="9"/>
        <v xml:space="preserve">-0.9 </v>
      </c>
      <c r="Q16" s="134" t="str">
        <f t="shared" ca="1" si="9"/>
        <v xml:space="preserve">-14.8 </v>
      </c>
      <c r="R16" s="21"/>
      <c r="S16" s="21"/>
    </row>
    <row r="17" spans="1:17" s="32" customFormat="1" ht="13.5" customHeight="1" x14ac:dyDescent="0.2"/>
    <row r="18" spans="1:17" s="32" customFormat="1" ht="11.25" customHeight="1" x14ac:dyDescent="0.2">
      <c r="P18" s="34"/>
    </row>
    <row r="19" spans="1:17" s="32" customFormat="1" ht="12.75" customHeight="1" x14ac:dyDescent="0.2"/>
    <row r="20" spans="1:17" s="32" customFormat="1" ht="12.75" customHeight="1" x14ac:dyDescent="0.2"/>
    <row r="21" spans="1:17" s="32" customFormat="1" ht="12.75" customHeight="1" x14ac:dyDescent="0.2">
      <c r="A21" s="42"/>
    </row>
    <row r="22" spans="1:17" s="32" customFormat="1" ht="12.75" customHeight="1" x14ac:dyDescent="0.2">
      <c r="A22" s="43"/>
      <c r="J22" s="40"/>
    </row>
    <row r="23" spans="1:17" s="32" customFormat="1" ht="12.75" customHeight="1" x14ac:dyDescent="0.2">
      <c r="J23" s="40"/>
      <c r="L23" s="58"/>
      <c r="M23" s="58"/>
      <c r="N23" s="58"/>
      <c r="O23" s="58"/>
      <c r="P23" s="58"/>
      <c r="Q23" s="58"/>
    </row>
    <row r="24" spans="1:17" s="32" customFormat="1" ht="12.75" customHeight="1" x14ac:dyDescent="0.2">
      <c r="J24" s="40"/>
      <c r="L24" s="58"/>
      <c r="M24" s="58"/>
      <c r="N24" s="58"/>
      <c r="O24" s="58"/>
      <c r="P24" s="58"/>
      <c r="Q24" s="58"/>
    </row>
    <row r="25" spans="1:17" s="32" customFormat="1" ht="12.75" customHeight="1" x14ac:dyDescent="0.2">
      <c r="L25" s="58"/>
      <c r="M25" s="58"/>
      <c r="N25" s="58"/>
      <c r="O25" s="58"/>
      <c r="P25" s="58"/>
      <c r="Q25" s="58"/>
    </row>
    <row r="26" spans="1:17" s="32" customFormat="1" ht="12.75" customHeight="1" x14ac:dyDescent="0.2"/>
    <row r="27" spans="1:17" s="33" customFormat="1" ht="11.25" customHeight="1" x14ac:dyDescent="0.2">
      <c r="A27" s="32"/>
    </row>
    <row r="28" spans="1:17" s="32" customFormat="1" ht="11.25" customHeight="1" x14ac:dyDescent="0.2">
      <c r="A28" s="43"/>
    </row>
    <row r="29" spans="1:17" s="32" customFormat="1" ht="12.75" customHeight="1" x14ac:dyDescent="0.2">
      <c r="L29" s="44"/>
      <c r="M29" s="44"/>
      <c r="N29" s="44"/>
      <c r="O29" s="44"/>
      <c r="P29" s="44"/>
      <c r="Q29" s="44"/>
    </row>
    <row r="30" spans="1:17" s="32" customFormat="1" ht="11.25" customHeight="1" x14ac:dyDescent="0.2">
      <c r="L30" s="31"/>
      <c r="M30" s="31"/>
      <c r="N30" s="31"/>
      <c r="O30" s="31"/>
      <c r="P30" s="31"/>
      <c r="Q30" s="31"/>
    </row>
    <row r="31" spans="1:17" x14ac:dyDescent="0.25">
      <c r="A31" s="52"/>
      <c r="D31" s="59"/>
      <c r="E31" s="59"/>
      <c r="F31" s="59"/>
      <c r="G31" s="59"/>
      <c r="H31" s="59"/>
      <c r="I31" s="59"/>
      <c r="J31" s="59"/>
      <c r="K31" s="59"/>
      <c r="L31" s="59"/>
      <c r="M31" s="59"/>
      <c r="N31" s="59"/>
      <c r="O31" s="59"/>
      <c r="P31" s="59"/>
      <c r="Q31" s="59"/>
    </row>
    <row r="32" spans="1:17" x14ac:dyDescent="0.25">
      <c r="D32" s="31"/>
      <c r="E32" s="31"/>
      <c r="F32" s="31"/>
      <c r="G32" s="31"/>
      <c r="H32" s="31"/>
      <c r="I32" s="26"/>
      <c r="J32" s="60"/>
      <c r="K32" s="61"/>
      <c r="L32" s="31"/>
      <c r="M32" s="31"/>
      <c r="N32" s="31"/>
      <c r="O32" s="31"/>
      <c r="P32" s="31"/>
      <c r="Q32" s="26"/>
    </row>
    <row r="33" spans="4:17" x14ac:dyDescent="0.25">
      <c r="D33" s="22"/>
      <c r="E33" s="22"/>
      <c r="F33" s="22"/>
      <c r="G33" s="22"/>
      <c r="H33" s="22"/>
      <c r="I33" s="22"/>
      <c r="J33" s="22"/>
      <c r="K33" s="22"/>
      <c r="L33" s="31"/>
      <c r="M33" s="31"/>
      <c r="N33" s="31"/>
      <c r="O33" s="31"/>
      <c r="P33" s="31"/>
      <c r="Q33" s="26"/>
    </row>
    <row r="34" spans="4:17" x14ac:dyDescent="0.25">
      <c r="D34" s="62"/>
      <c r="E34" s="62"/>
      <c r="F34" s="62"/>
      <c r="G34" s="62"/>
      <c r="H34" s="62"/>
      <c r="I34" s="62"/>
      <c r="J34" s="62"/>
      <c r="K34" s="62"/>
      <c r="L34" s="62"/>
      <c r="M34" s="62"/>
      <c r="N34" s="62"/>
      <c r="O34" s="62"/>
      <c r="P34" s="62"/>
      <c r="Q34" s="62"/>
    </row>
    <row r="35" spans="4:17" x14ac:dyDescent="0.25">
      <c r="D35" s="22"/>
      <c r="E35" s="22"/>
      <c r="F35" s="22"/>
      <c r="G35" s="22"/>
      <c r="H35" s="22"/>
      <c r="I35" s="22"/>
      <c r="J35" s="22"/>
      <c r="K35" s="22"/>
      <c r="L35" s="31"/>
      <c r="M35" s="31"/>
      <c r="N35" s="31"/>
      <c r="O35" s="31"/>
      <c r="P35" s="31"/>
      <c r="Q35" s="26"/>
    </row>
    <row r="36" spans="4:17" x14ac:dyDescent="0.25">
      <c r="D36" s="22"/>
      <c r="E36" s="22"/>
      <c r="F36" s="22"/>
      <c r="G36" s="22"/>
      <c r="H36" s="22"/>
      <c r="I36" s="22"/>
      <c r="J36" s="22"/>
      <c r="K36" s="22"/>
      <c r="L36" s="31"/>
      <c r="M36" s="31"/>
      <c r="N36" s="31"/>
      <c r="O36" s="31"/>
      <c r="P36" s="31"/>
      <c r="Q36" s="26"/>
    </row>
    <row r="37" spans="4:17" x14ac:dyDescent="0.25">
      <c r="D37" s="22"/>
      <c r="E37" s="22"/>
      <c r="F37" s="22"/>
      <c r="G37" s="22"/>
      <c r="H37" s="22"/>
      <c r="I37" s="22"/>
      <c r="J37" s="22"/>
      <c r="K37" s="22"/>
      <c r="L37" s="31"/>
      <c r="M37" s="31"/>
      <c r="N37" s="31"/>
      <c r="O37" s="31"/>
      <c r="P37" s="31"/>
      <c r="Q37" s="26"/>
    </row>
    <row r="38" spans="4:17" x14ac:dyDescent="0.25">
      <c r="D38" s="59"/>
      <c r="E38" s="59"/>
      <c r="F38" s="59"/>
      <c r="G38" s="59"/>
      <c r="H38" s="59"/>
      <c r="I38" s="59"/>
      <c r="J38" s="59"/>
      <c r="K38" s="59"/>
      <c r="L38" s="59"/>
      <c r="M38" s="59"/>
      <c r="N38" s="59"/>
      <c r="O38" s="59"/>
      <c r="P38" s="59"/>
      <c r="Q38" s="59"/>
    </row>
    <row r="39" spans="4:17" x14ac:dyDescent="0.25">
      <c r="D39" s="59"/>
      <c r="E39" s="59"/>
      <c r="F39" s="59"/>
      <c r="G39" s="59"/>
      <c r="H39" s="59"/>
      <c r="I39" s="59"/>
      <c r="J39" s="59"/>
      <c r="K39" s="59"/>
      <c r="L39" s="59"/>
      <c r="M39" s="59"/>
      <c r="N39" s="59"/>
      <c r="O39" s="59"/>
      <c r="P39" s="59"/>
      <c r="Q39" s="59"/>
    </row>
    <row r="40" spans="4:17" x14ac:dyDescent="0.25">
      <c r="D40" s="59"/>
      <c r="E40" s="59"/>
      <c r="F40" s="59"/>
      <c r="G40" s="59"/>
      <c r="H40" s="59"/>
      <c r="I40" s="59"/>
      <c r="J40" s="59"/>
      <c r="K40" s="59"/>
      <c r="L40" s="59"/>
      <c r="M40" s="59"/>
      <c r="N40" s="59"/>
      <c r="O40" s="59"/>
      <c r="P40" s="59"/>
      <c r="Q40" s="59"/>
    </row>
    <row r="41" spans="4:17" x14ac:dyDescent="0.25">
      <c r="D41" s="59"/>
      <c r="E41" s="59"/>
      <c r="F41" s="59"/>
      <c r="G41" s="59"/>
      <c r="H41" s="59"/>
      <c r="I41" s="59"/>
      <c r="J41" s="59"/>
      <c r="K41" s="59"/>
      <c r="L41" s="59"/>
      <c r="M41" s="59"/>
      <c r="N41" s="59"/>
      <c r="O41" s="59"/>
      <c r="P41" s="59"/>
      <c r="Q41" s="59"/>
    </row>
    <row r="42" spans="4:17" x14ac:dyDescent="0.25">
      <c r="D42" s="59"/>
      <c r="E42" s="59"/>
      <c r="F42" s="59"/>
      <c r="G42" s="59"/>
      <c r="H42" s="59"/>
      <c r="I42" s="59"/>
      <c r="J42" s="59"/>
      <c r="K42" s="59"/>
      <c r="L42" s="59"/>
      <c r="M42" s="59"/>
      <c r="N42" s="59"/>
      <c r="O42" s="59"/>
      <c r="P42" s="59"/>
      <c r="Q42" s="59"/>
    </row>
    <row r="43" spans="4:17" x14ac:dyDescent="0.25">
      <c r="D43" s="63"/>
      <c r="E43" s="63"/>
      <c r="F43" s="63"/>
      <c r="G43" s="63"/>
      <c r="H43" s="63"/>
      <c r="I43" s="63"/>
      <c r="J43" s="63"/>
      <c r="K43" s="63"/>
      <c r="L43" s="63"/>
      <c r="M43" s="63"/>
      <c r="N43" s="63"/>
      <c r="O43" s="63"/>
      <c r="P43" s="63"/>
      <c r="Q43" s="63"/>
    </row>
  </sheetData>
  <phoneticPr fontId="35" type="noConversion"/>
  <pageMargins left="0.51181102362204722" right="0.51181102362204722" top="0.78740157480314965" bottom="0.78740157480314965" header="0.51181102362204722" footer="0.51181102362204722"/>
  <pageSetup paperSize="9" scale="83" orientation="landscape" verticalDpi="4" r:id="rId1"/>
  <headerFooter alignWithMargins="0"/>
  <ignoredErrors>
    <ignoredError sqref="B10:Q10 Q16 J16:P16 L11:L15" evalError="1"/>
  </ignoredErrors>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F6D8C-D9C5-41FB-9F14-0571B45052D7}">
  <sheetPr codeName="Sheet4">
    <pageSetUpPr fitToPage="1"/>
  </sheetPr>
  <dimension ref="A1:S37"/>
  <sheetViews>
    <sheetView showGridLines="0" zoomScaleNormal="100" workbookViewId="0">
      <pane xSplit="1" ySplit="5" topLeftCell="B28" activePane="bottomRight" state="frozen"/>
      <selection pane="topRight" activeCell="B1" sqref="B1"/>
      <selection pane="bottomLeft" activeCell="A6" sqref="A6"/>
      <selection pane="bottomRight"/>
    </sheetView>
  </sheetViews>
  <sheetFormatPr defaultRowHeight="13.2" x14ac:dyDescent="0.25"/>
  <cols>
    <col min="1" max="1" width="23.21875" style="64" customWidth="1"/>
    <col min="2" max="2" width="16.21875" style="12" customWidth="1"/>
    <col min="3" max="3" width="13.21875" style="12" customWidth="1"/>
    <col min="4" max="4" width="11" style="12" customWidth="1"/>
    <col min="5" max="5" width="14.44140625" style="12" customWidth="1"/>
    <col min="6" max="6" width="19.21875" style="12" customWidth="1"/>
    <col min="7" max="7" width="26" style="12" customWidth="1"/>
    <col min="8" max="8" width="22.5546875" style="12" customWidth="1"/>
    <col min="9" max="9" width="17.5546875" style="12" customWidth="1"/>
    <col min="10" max="10" width="24.5546875" style="12" customWidth="1"/>
    <col min="11" max="11" width="9.77734375" style="12" customWidth="1"/>
    <col min="12" max="12" width="11.5546875" style="12" customWidth="1"/>
    <col min="13" max="13" width="12.21875" style="12" customWidth="1"/>
    <col min="14" max="14" width="18.5546875" style="12" customWidth="1"/>
    <col min="15" max="15" width="25.44140625" style="12" customWidth="1"/>
    <col min="16" max="16" width="21.77734375" style="12" customWidth="1"/>
    <col min="17" max="17" width="18.44140625" style="12" customWidth="1"/>
    <col min="18" max="253" width="8.77734375" style="12"/>
    <col min="254" max="254" width="8.5546875" style="12" customWidth="1"/>
    <col min="255" max="255" width="0" style="12" hidden="1" customWidth="1"/>
    <col min="256" max="259" width="8.77734375" style="12"/>
    <col min="260" max="260" width="9.77734375" style="12" bestFit="1" customWidth="1"/>
    <col min="261" max="261" width="8.77734375" style="12"/>
    <col min="262" max="262" width="12.44140625" style="12" bestFit="1" customWidth="1"/>
    <col min="263" max="263" width="8.77734375" style="12"/>
    <col min="264" max="264" width="5.44140625" style="12" customWidth="1"/>
    <col min="265" max="266" width="8.77734375" style="12"/>
    <col min="267" max="267" width="9.5546875" style="12" bestFit="1" customWidth="1"/>
    <col min="268" max="268" width="8.77734375" style="12"/>
    <col min="269" max="269" width="9.77734375" style="12" bestFit="1" customWidth="1"/>
    <col min="270" max="270" width="8.77734375" style="12"/>
    <col min="271" max="271" width="12.44140625" style="12" bestFit="1" customWidth="1"/>
    <col min="272" max="509" width="8.77734375" style="12"/>
    <col min="510" max="510" width="8.5546875" style="12" customWidth="1"/>
    <col min="511" max="511" width="0" style="12" hidden="1" customWidth="1"/>
    <col min="512" max="515" width="8.77734375" style="12"/>
    <col min="516" max="516" width="9.77734375" style="12" bestFit="1" customWidth="1"/>
    <col min="517" max="517" width="8.77734375" style="12"/>
    <col min="518" max="518" width="12.44140625" style="12" bestFit="1" customWidth="1"/>
    <col min="519" max="519" width="8.77734375" style="12"/>
    <col min="520" max="520" width="5.44140625" style="12" customWidth="1"/>
    <col min="521" max="522" width="8.77734375" style="12"/>
    <col min="523" max="523" width="9.5546875" style="12" bestFit="1" customWidth="1"/>
    <col min="524" max="524" width="8.77734375" style="12"/>
    <col min="525" max="525" width="9.77734375" style="12" bestFit="1" customWidth="1"/>
    <col min="526" max="526" width="8.77734375" style="12"/>
    <col min="527" max="527" width="12.44140625" style="12" bestFit="1" customWidth="1"/>
    <col min="528" max="765" width="8.77734375" style="12"/>
    <col min="766" max="766" width="8.5546875" style="12" customWidth="1"/>
    <col min="767" max="767" width="0" style="12" hidden="1" customWidth="1"/>
    <col min="768" max="771" width="8.77734375" style="12"/>
    <col min="772" max="772" width="9.77734375" style="12" bestFit="1" customWidth="1"/>
    <col min="773" max="773" width="8.77734375" style="12"/>
    <col min="774" max="774" width="12.44140625" style="12" bestFit="1" customWidth="1"/>
    <col min="775" max="775" width="8.77734375" style="12"/>
    <col min="776" max="776" width="5.44140625" style="12" customWidth="1"/>
    <col min="777" max="778" width="8.77734375" style="12"/>
    <col min="779" max="779" width="9.5546875" style="12" bestFit="1" customWidth="1"/>
    <col min="780" max="780" width="8.77734375" style="12"/>
    <col min="781" max="781" width="9.77734375" style="12" bestFit="1" customWidth="1"/>
    <col min="782" max="782" width="8.77734375" style="12"/>
    <col min="783" max="783" width="12.44140625" style="12" bestFit="1" customWidth="1"/>
    <col min="784" max="1021" width="8.77734375" style="12"/>
    <col min="1022" max="1022" width="8.5546875" style="12" customWidth="1"/>
    <col min="1023" max="1023" width="0" style="12" hidden="1" customWidth="1"/>
    <col min="1024" max="1027" width="8.77734375" style="12"/>
    <col min="1028" max="1028" width="9.77734375" style="12" bestFit="1" customWidth="1"/>
    <col min="1029" max="1029" width="8.77734375" style="12"/>
    <col min="1030" max="1030" width="12.44140625" style="12" bestFit="1" customWidth="1"/>
    <col min="1031" max="1031" width="8.77734375" style="12"/>
    <col min="1032" max="1032" width="5.44140625" style="12" customWidth="1"/>
    <col min="1033" max="1034" width="8.77734375" style="12"/>
    <col min="1035" max="1035" width="9.5546875" style="12" bestFit="1" customWidth="1"/>
    <col min="1036" max="1036" width="8.77734375" style="12"/>
    <col min="1037" max="1037" width="9.77734375" style="12" bestFit="1" customWidth="1"/>
    <col min="1038" max="1038" width="8.77734375" style="12"/>
    <col min="1039" max="1039" width="12.44140625" style="12" bestFit="1" customWidth="1"/>
    <col min="1040" max="1277" width="8.77734375" style="12"/>
    <col min="1278" max="1278" width="8.5546875" style="12" customWidth="1"/>
    <col min="1279" max="1279" width="0" style="12" hidden="1" customWidth="1"/>
    <col min="1280" max="1283" width="8.77734375" style="12"/>
    <col min="1284" max="1284" width="9.77734375" style="12" bestFit="1" customWidth="1"/>
    <col min="1285" max="1285" width="8.77734375" style="12"/>
    <col min="1286" max="1286" width="12.44140625" style="12" bestFit="1" customWidth="1"/>
    <col min="1287" max="1287" width="8.77734375" style="12"/>
    <col min="1288" max="1288" width="5.44140625" style="12" customWidth="1"/>
    <col min="1289" max="1290" width="8.77734375" style="12"/>
    <col min="1291" max="1291" width="9.5546875" style="12" bestFit="1" customWidth="1"/>
    <col min="1292" max="1292" width="8.77734375" style="12"/>
    <col min="1293" max="1293" width="9.77734375" style="12" bestFit="1" customWidth="1"/>
    <col min="1294" max="1294" width="8.77734375" style="12"/>
    <col min="1295" max="1295" width="12.44140625" style="12" bestFit="1" customWidth="1"/>
    <col min="1296" max="1533" width="8.77734375" style="12"/>
    <col min="1534" max="1534" width="8.5546875" style="12" customWidth="1"/>
    <col min="1535" max="1535" width="0" style="12" hidden="1" customWidth="1"/>
    <col min="1536" max="1539" width="8.77734375" style="12"/>
    <col min="1540" max="1540" width="9.77734375" style="12" bestFit="1" customWidth="1"/>
    <col min="1541" max="1541" width="8.77734375" style="12"/>
    <col min="1542" max="1542" width="12.44140625" style="12" bestFit="1" customWidth="1"/>
    <col min="1543" max="1543" width="8.77734375" style="12"/>
    <col min="1544" max="1544" width="5.44140625" style="12" customWidth="1"/>
    <col min="1545" max="1546" width="8.77734375" style="12"/>
    <col min="1547" max="1547" width="9.5546875" style="12" bestFit="1" customWidth="1"/>
    <col min="1548" max="1548" width="8.77734375" style="12"/>
    <col min="1549" max="1549" width="9.77734375" style="12" bestFit="1" customWidth="1"/>
    <col min="1550" max="1550" width="8.77734375" style="12"/>
    <col min="1551" max="1551" width="12.44140625" style="12" bestFit="1" customWidth="1"/>
    <col min="1552" max="1789" width="8.77734375" style="12"/>
    <col min="1790" max="1790" width="8.5546875" style="12" customWidth="1"/>
    <col min="1791" max="1791" width="0" style="12" hidden="1" customWidth="1"/>
    <col min="1792" max="1795" width="8.77734375" style="12"/>
    <col min="1796" max="1796" width="9.77734375" style="12" bestFit="1" customWidth="1"/>
    <col min="1797" max="1797" width="8.77734375" style="12"/>
    <col min="1798" max="1798" width="12.44140625" style="12" bestFit="1" customWidth="1"/>
    <col min="1799" max="1799" width="8.77734375" style="12"/>
    <col min="1800" max="1800" width="5.44140625" style="12" customWidth="1"/>
    <col min="1801" max="1802" width="8.77734375" style="12"/>
    <col min="1803" max="1803" width="9.5546875" style="12" bestFit="1" customWidth="1"/>
    <col min="1804" max="1804" width="8.77734375" style="12"/>
    <col min="1805" max="1805" width="9.77734375" style="12" bestFit="1" customWidth="1"/>
    <col min="1806" max="1806" width="8.77734375" style="12"/>
    <col min="1807" max="1807" width="12.44140625" style="12" bestFit="1" customWidth="1"/>
    <col min="1808" max="2045" width="8.77734375" style="12"/>
    <col min="2046" max="2046" width="8.5546875" style="12" customWidth="1"/>
    <col min="2047" max="2047" width="0" style="12" hidden="1" customWidth="1"/>
    <col min="2048" max="2051" width="8.77734375" style="12"/>
    <col min="2052" max="2052" width="9.77734375" style="12" bestFit="1" customWidth="1"/>
    <col min="2053" max="2053" width="8.77734375" style="12"/>
    <col min="2054" max="2054" width="12.44140625" style="12" bestFit="1" customWidth="1"/>
    <col min="2055" max="2055" width="8.77734375" style="12"/>
    <col min="2056" max="2056" width="5.44140625" style="12" customWidth="1"/>
    <col min="2057" max="2058" width="8.77734375" style="12"/>
    <col min="2059" max="2059" width="9.5546875" style="12" bestFit="1" customWidth="1"/>
    <col min="2060" max="2060" width="8.77734375" style="12"/>
    <col min="2061" max="2061" width="9.77734375" style="12" bestFit="1" customWidth="1"/>
    <col min="2062" max="2062" width="8.77734375" style="12"/>
    <col min="2063" max="2063" width="12.44140625" style="12" bestFit="1" customWidth="1"/>
    <col min="2064" max="2301" width="8.77734375" style="12"/>
    <col min="2302" max="2302" width="8.5546875" style="12" customWidth="1"/>
    <col min="2303" max="2303" width="0" style="12" hidden="1" customWidth="1"/>
    <col min="2304" max="2307" width="8.77734375" style="12"/>
    <col min="2308" max="2308" width="9.77734375" style="12" bestFit="1" customWidth="1"/>
    <col min="2309" max="2309" width="8.77734375" style="12"/>
    <col min="2310" max="2310" width="12.44140625" style="12" bestFit="1" customWidth="1"/>
    <col min="2311" max="2311" width="8.77734375" style="12"/>
    <col min="2312" max="2312" width="5.44140625" style="12" customWidth="1"/>
    <col min="2313" max="2314" width="8.77734375" style="12"/>
    <col min="2315" max="2315" width="9.5546875" style="12" bestFit="1" customWidth="1"/>
    <col min="2316" max="2316" width="8.77734375" style="12"/>
    <col min="2317" max="2317" width="9.77734375" style="12" bestFit="1" customWidth="1"/>
    <col min="2318" max="2318" width="8.77734375" style="12"/>
    <col min="2319" max="2319" width="12.44140625" style="12" bestFit="1" customWidth="1"/>
    <col min="2320" max="2557" width="8.77734375" style="12"/>
    <col min="2558" max="2558" width="8.5546875" style="12" customWidth="1"/>
    <col min="2559" max="2559" width="0" style="12" hidden="1" customWidth="1"/>
    <col min="2560" max="2563" width="8.77734375" style="12"/>
    <col min="2564" max="2564" width="9.77734375" style="12" bestFit="1" customWidth="1"/>
    <col min="2565" max="2565" width="8.77734375" style="12"/>
    <col min="2566" max="2566" width="12.44140625" style="12" bestFit="1" customWidth="1"/>
    <col min="2567" max="2567" width="8.77734375" style="12"/>
    <col min="2568" max="2568" width="5.44140625" style="12" customWidth="1"/>
    <col min="2569" max="2570" width="8.77734375" style="12"/>
    <col min="2571" max="2571" width="9.5546875" style="12" bestFit="1" customWidth="1"/>
    <col min="2572" max="2572" width="8.77734375" style="12"/>
    <col min="2573" max="2573" width="9.77734375" style="12" bestFit="1" customWidth="1"/>
    <col min="2574" max="2574" width="8.77734375" style="12"/>
    <col min="2575" max="2575" width="12.44140625" style="12" bestFit="1" customWidth="1"/>
    <col min="2576" max="2813" width="8.77734375" style="12"/>
    <col min="2814" max="2814" width="8.5546875" style="12" customWidth="1"/>
    <col min="2815" max="2815" width="0" style="12" hidden="1" customWidth="1"/>
    <col min="2816" max="2819" width="8.77734375" style="12"/>
    <col min="2820" max="2820" width="9.77734375" style="12" bestFit="1" customWidth="1"/>
    <col min="2821" max="2821" width="8.77734375" style="12"/>
    <col min="2822" max="2822" width="12.44140625" style="12" bestFit="1" customWidth="1"/>
    <col min="2823" max="2823" width="8.77734375" style="12"/>
    <col min="2824" max="2824" width="5.44140625" style="12" customWidth="1"/>
    <col min="2825" max="2826" width="8.77734375" style="12"/>
    <col min="2827" max="2827" width="9.5546875" style="12" bestFit="1" customWidth="1"/>
    <col min="2828" max="2828" width="8.77734375" style="12"/>
    <col min="2829" max="2829" width="9.77734375" style="12" bestFit="1" customWidth="1"/>
    <col min="2830" max="2830" width="8.77734375" style="12"/>
    <col min="2831" max="2831" width="12.44140625" style="12" bestFit="1" customWidth="1"/>
    <col min="2832" max="3069" width="8.77734375" style="12"/>
    <col min="3070" max="3070" width="8.5546875" style="12" customWidth="1"/>
    <col min="3071" max="3071" width="0" style="12" hidden="1" customWidth="1"/>
    <col min="3072" max="3075" width="8.77734375" style="12"/>
    <col min="3076" max="3076" width="9.77734375" style="12" bestFit="1" customWidth="1"/>
    <col min="3077" max="3077" width="8.77734375" style="12"/>
    <col min="3078" max="3078" width="12.44140625" style="12" bestFit="1" customWidth="1"/>
    <col min="3079" max="3079" width="8.77734375" style="12"/>
    <col min="3080" max="3080" width="5.44140625" style="12" customWidth="1"/>
    <col min="3081" max="3082" width="8.77734375" style="12"/>
    <col min="3083" max="3083" width="9.5546875" style="12" bestFit="1" customWidth="1"/>
    <col min="3084" max="3084" width="8.77734375" style="12"/>
    <col min="3085" max="3085" width="9.77734375" style="12" bestFit="1" customWidth="1"/>
    <col min="3086" max="3086" width="8.77734375" style="12"/>
    <col min="3087" max="3087" width="12.44140625" style="12" bestFit="1" customWidth="1"/>
    <col min="3088" max="3325" width="8.77734375" style="12"/>
    <col min="3326" max="3326" width="8.5546875" style="12" customWidth="1"/>
    <col min="3327" max="3327" width="0" style="12" hidden="1" customWidth="1"/>
    <col min="3328" max="3331" width="8.77734375" style="12"/>
    <col min="3332" max="3332" width="9.77734375" style="12" bestFit="1" customWidth="1"/>
    <col min="3333" max="3333" width="8.77734375" style="12"/>
    <col min="3334" max="3334" width="12.44140625" style="12" bestFit="1" customWidth="1"/>
    <col min="3335" max="3335" width="8.77734375" style="12"/>
    <col min="3336" max="3336" width="5.44140625" style="12" customWidth="1"/>
    <col min="3337" max="3338" width="8.77734375" style="12"/>
    <col min="3339" max="3339" width="9.5546875" style="12" bestFit="1" customWidth="1"/>
    <col min="3340" max="3340" width="8.77734375" style="12"/>
    <col min="3341" max="3341" width="9.77734375" style="12" bestFit="1" customWidth="1"/>
    <col min="3342" max="3342" width="8.77734375" style="12"/>
    <col min="3343" max="3343" width="12.44140625" style="12" bestFit="1" customWidth="1"/>
    <col min="3344" max="3581" width="8.77734375" style="12"/>
    <col min="3582" max="3582" width="8.5546875" style="12" customWidth="1"/>
    <col min="3583" max="3583" width="0" style="12" hidden="1" customWidth="1"/>
    <col min="3584" max="3587" width="8.77734375" style="12"/>
    <col min="3588" max="3588" width="9.77734375" style="12" bestFit="1" customWidth="1"/>
    <col min="3589" max="3589" width="8.77734375" style="12"/>
    <col min="3590" max="3590" width="12.44140625" style="12" bestFit="1" customWidth="1"/>
    <col min="3591" max="3591" width="8.77734375" style="12"/>
    <col min="3592" max="3592" width="5.44140625" style="12" customWidth="1"/>
    <col min="3593" max="3594" width="8.77734375" style="12"/>
    <col min="3595" max="3595" width="9.5546875" style="12" bestFit="1" customWidth="1"/>
    <col min="3596" max="3596" width="8.77734375" style="12"/>
    <col min="3597" max="3597" width="9.77734375" style="12" bestFit="1" customWidth="1"/>
    <col min="3598" max="3598" width="8.77734375" style="12"/>
    <col min="3599" max="3599" width="12.44140625" style="12" bestFit="1" customWidth="1"/>
    <col min="3600" max="3837" width="8.77734375" style="12"/>
    <col min="3838" max="3838" width="8.5546875" style="12" customWidth="1"/>
    <col min="3839" max="3839" width="0" style="12" hidden="1" customWidth="1"/>
    <col min="3840" max="3843" width="8.77734375" style="12"/>
    <col min="3844" max="3844" width="9.77734375" style="12" bestFit="1" customWidth="1"/>
    <col min="3845" max="3845" width="8.77734375" style="12"/>
    <col min="3846" max="3846" width="12.44140625" style="12" bestFit="1" customWidth="1"/>
    <col min="3847" max="3847" width="8.77734375" style="12"/>
    <col min="3848" max="3848" width="5.44140625" style="12" customWidth="1"/>
    <col min="3849" max="3850" width="8.77734375" style="12"/>
    <col min="3851" max="3851" width="9.5546875" style="12" bestFit="1" customWidth="1"/>
    <col min="3852" max="3852" width="8.77734375" style="12"/>
    <col min="3853" max="3853" width="9.77734375" style="12" bestFit="1" customWidth="1"/>
    <col min="3854" max="3854" width="8.77734375" style="12"/>
    <col min="3855" max="3855" width="12.44140625" style="12" bestFit="1" customWidth="1"/>
    <col min="3856" max="4093" width="8.77734375" style="12"/>
    <col min="4094" max="4094" width="8.5546875" style="12" customWidth="1"/>
    <col min="4095" max="4095" width="0" style="12" hidden="1" customWidth="1"/>
    <col min="4096" max="4099" width="8.77734375" style="12"/>
    <col min="4100" max="4100" width="9.77734375" style="12" bestFit="1" customWidth="1"/>
    <col min="4101" max="4101" width="8.77734375" style="12"/>
    <col min="4102" max="4102" width="12.44140625" style="12" bestFit="1" customWidth="1"/>
    <col min="4103" max="4103" width="8.77734375" style="12"/>
    <col min="4104" max="4104" width="5.44140625" style="12" customWidth="1"/>
    <col min="4105" max="4106" width="8.77734375" style="12"/>
    <col min="4107" max="4107" width="9.5546875" style="12" bestFit="1" customWidth="1"/>
    <col min="4108" max="4108" width="8.77734375" style="12"/>
    <col min="4109" max="4109" width="9.77734375" style="12" bestFit="1" customWidth="1"/>
    <col min="4110" max="4110" width="8.77734375" style="12"/>
    <col min="4111" max="4111" width="12.44140625" style="12" bestFit="1" customWidth="1"/>
    <col min="4112" max="4349" width="8.77734375" style="12"/>
    <col min="4350" max="4350" width="8.5546875" style="12" customWidth="1"/>
    <col min="4351" max="4351" width="0" style="12" hidden="1" customWidth="1"/>
    <col min="4352" max="4355" width="8.77734375" style="12"/>
    <col min="4356" max="4356" width="9.77734375" style="12" bestFit="1" customWidth="1"/>
    <col min="4357" max="4357" width="8.77734375" style="12"/>
    <col min="4358" max="4358" width="12.44140625" style="12" bestFit="1" customWidth="1"/>
    <col min="4359" max="4359" width="8.77734375" style="12"/>
    <col min="4360" max="4360" width="5.44140625" style="12" customWidth="1"/>
    <col min="4361" max="4362" width="8.77734375" style="12"/>
    <col min="4363" max="4363" width="9.5546875" style="12" bestFit="1" customWidth="1"/>
    <col min="4364" max="4364" width="8.77734375" style="12"/>
    <col min="4365" max="4365" width="9.77734375" style="12" bestFit="1" customWidth="1"/>
    <col min="4366" max="4366" width="8.77734375" style="12"/>
    <col min="4367" max="4367" width="12.44140625" style="12" bestFit="1" customWidth="1"/>
    <col min="4368" max="4605" width="8.77734375" style="12"/>
    <col min="4606" max="4606" width="8.5546875" style="12" customWidth="1"/>
    <col min="4607" max="4607" width="0" style="12" hidden="1" customWidth="1"/>
    <col min="4608" max="4611" width="8.77734375" style="12"/>
    <col min="4612" max="4612" width="9.77734375" style="12" bestFit="1" customWidth="1"/>
    <col min="4613" max="4613" width="8.77734375" style="12"/>
    <col min="4614" max="4614" width="12.44140625" style="12" bestFit="1" customWidth="1"/>
    <col min="4615" max="4615" width="8.77734375" style="12"/>
    <col min="4616" max="4616" width="5.44140625" style="12" customWidth="1"/>
    <col min="4617" max="4618" width="8.77734375" style="12"/>
    <col min="4619" max="4619" width="9.5546875" style="12" bestFit="1" customWidth="1"/>
    <col min="4620" max="4620" width="8.77734375" style="12"/>
    <col min="4621" max="4621" width="9.77734375" style="12" bestFit="1" customWidth="1"/>
    <col min="4622" max="4622" width="8.77734375" style="12"/>
    <col min="4623" max="4623" width="12.44140625" style="12" bestFit="1" customWidth="1"/>
    <col min="4624" max="4861" width="8.77734375" style="12"/>
    <col min="4862" max="4862" width="8.5546875" style="12" customWidth="1"/>
    <col min="4863" max="4863" width="0" style="12" hidden="1" customWidth="1"/>
    <col min="4864" max="4867" width="8.77734375" style="12"/>
    <col min="4868" max="4868" width="9.77734375" style="12" bestFit="1" customWidth="1"/>
    <col min="4869" max="4869" width="8.77734375" style="12"/>
    <col min="4870" max="4870" width="12.44140625" style="12" bestFit="1" customWidth="1"/>
    <col min="4871" max="4871" width="8.77734375" style="12"/>
    <col min="4872" max="4872" width="5.44140625" style="12" customWidth="1"/>
    <col min="4873" max="4874" width="8.77734375" style="12"/>
    <col min="4875" max="4875" width="9.5546875" style="12" bestFit="1" customWidth="1"/>
    <col min="4876" max="4876" width="8.77734375" style="12"/>
    <col min="4877" max="4877" width="9.77734375" style="12" bestFit="1" customWidth="1"/>
    <col min="4878" max="4878" width="8.77734375" style="12"/>
    <col min="4879" max="4879" width="12.44140625" style="12" bestFit="1" customWidth="1"/>
    <col min="4880" max="5117" width="8.77734375" style="12"/>
    <col min="5118" max="5118" width="8.5546875" style="12" customWidth="1"/>
    <col min="5119" max="5119" width="0" style="12" hidden="1" customWidth="1"/>
    <col min="5120" max="5123" width="8.77734375" style="12"/>
    <col min="5124" max="5124" width="9.77734375" style="12" bestFit="1" customWidth="1"/>
    <col min="5125" max="5125" width="8.77734375" style="12"/>
    <col min="5126" max="5126" width="12.44140625" style="12" bestFit="1" customWidth="1"/>
    <col min="5127" max="5127" width="8.77734375" style="12"/>
    <col min="5128" max="5128" width="5.44140625" style="12" customWidth="1"/>
    <col min="5129" max="5130" width="8.77734375" style="12"/>
    <col min="5131" max="5131" width="9.5546875" style="12" bestFit="1" customWidth="1"/>
    <col min="5132" max="5132" width="8.77734375" style="12"/>
    <col min="5133" max="5133" width="9.77734375" style="12" bestFit="1" customWidth="1"/>
    <col min="5134" max="5134" width="8.77734375" style="12"/>
    <col min="5135" max="5135" width="12.44140625" style="12" bestFit="1" customWidth="1"/>
    <col min="5136" max="5373" width="8.77734375" style="12"/>
    <col min="5374" max="5374" width="8.5546875" style="12" customWidth="1"/>
    <col min="5375" max="5375" width="0" style="12" hidden="1" customWidth="1"/>
    <col min="5376" max="5379" width="8.77734375" style="12"/>
    <col min="5380" max="5380" width="9.77734375" style="12" bestFit="1" customWidth="1"/>
    <col min="5381" max="5381" width="8.77734375" style="12"/>
    <col min="5382" max="5382" width="12.44140625" style="12" bestFit="1" customWidth="1"/>
    <col min="5383" max="5383" width="8.77734375" style="12"/>
    <col min="5384" max="5384" width="5.44140625" style="12" customWidth="1"/>
    <col min="5385" max="5386" width="8.77734375" style="12"/>
    <col min="5387" max="5387" width="9.5546875" style="12" bestFit="1" customWidth="1"/>
    <col min="5388" max="5388" width="8.77734375" style="12"/>
    <col min="5389" max="5389" width="9.77734375" style="12" bestFit="1" customWidth="1"/>
    <col min="5390" max="5390" width="8.77734375" style="12"/>
    <col min="5391" max="5391" width="12.44140625" style="12" bestFit="1" customWidth="1"/>
    <col min="5392" max="5629" width="8.77734375" style="12"/>
    <col min="5630" max="5630" width="8.5546875" style="12" customWidth="1"/>
    <col min="5631" max="5631" width="0" style="12" hidden="1" customWidth="1"/>
    <col min="5632" max="5635" width="8.77734375" style="12"/>
    <col min="5636" max="5636" width="9.77734375" style="12" bestFit="1" customWidth="1"/>
    <col min="5637" max="5637" width="8.77734375" style="12"/>
    <col min="5638" max="5638" width="12.44140625" style="12" bestFit="1" customWidth="1"/>
    <col min="5639" max="5639" width="8.77734375" style="12"/>
    <col min="5640" max="5640" width="5.44140625" style="12" customWidth="1"/>
    <col min="5641" max="5642" width="8.77734375" style="12"/>
    <col min="5643" max="5643" width="9.5546875" style="12" bestFit="1" customWidth="1"/>
    <col min="5644" max="5644" width="8.77734375" style="12"/>
    <col min="5645" max="5645" width="9.77734375" style="12" bestFit="1" customWidth="1"/>
    <col min="5646" max="5646" width="8.77734375" style="12"/>
    <col min="5647" max="5647" width="12.44140625" style="12" bestFit="1" customWidth="1"/>
    <col min="5648" max="5885" width="8.77734375" style="12"/>
    <col min="5886" max="5886" width="8.5546875" style="12" customWidth="1"/>
    <col min="5887" max="5887" width="0" style="12" hidden="1" customWidth="1"/>
    <col min="5888" max="5891" width="8.77734375" style="12"/>
    <col min="5892" max="5892" width="9.77734375" style="12" bestFit="1" customWidth="1"/>
    <col min="5893" max="5893" width="8.77734375" style="12"/>
    <col min="5894" max="5894" width="12.44140625" style="12" bestFit="1" customWidth="1"/>
    <col min="5895" max="5895" width="8.77734375" style="12"/>
    <col min="5896" max="5896" width="5.44140625" style="12" customWidth="1"/>
    <col min="5897" max="5898" width="8.77734375" style="12"/>
    <col min="5899" max="5899" width="9.5546875" style="12" bestFit="1" customWidth="1"/>
    <col min="5900" max="5900" width="8.77734375" style="12"/>
    <col min="5901" max="5901" width="9.77734375" style="12" bestFit="1" customWidth="1"/>
    <col min="5902" max="5902" width="8.77734375" style="12"/>
    <col min="5903" max="5903" width="12.44140625" style="12" bestFit="1" customWidth="1"/>
    <col min="5904" max="6141" width="8.77734375" style="12"/>
    <col min="6142" max="6142" width="8.5546875" style="12" customWidth="1"/>
    <col min="6143" max="6143" width="0" style="12" hidden="1" customWidth="1"/>
    <col min="6144" max="6147" width="8.77734375" style="12"/>
    <col min="6148" max="6148" width="9.77734375" style="12" bestFit="1" customWidth="1"/>
    <col min="6149" max="6149" width="8.77734375" style="12"/>
    <col min="6150" max="6150" width="12.44140625" style="12" bestFit="1" customWidth="1"/>
    <col min="6151" max="6151" width="8.77734375" style="12"/>
    <col min="6152" max="6152" width="5.44140625" style="12" customWidth="1"/>
    <col min="6153" max="6154" width="8.77734375" style="12"/>
    <col min="6155" max="6155" width="9.5546875" style="12" bestFit="1" customWidth="1"/>
    <col min="6156" max="6156" width="8.77734375" style="12"/>
    <col min="6157" max="6157" width="9.77734375" style="12" bestFit="1" customWidth="1"/>
    <col min="6158" max="6158" width="8.77734375" style="12"/>
    <col min="6159" max="6159" width="12.44140625" style="12" bestFit="1" customWidth="1"/>
    <col min="6160" max="6397" width="8.77734375" style="12"/>
    <col min="6398" max="6398" width="8.5546875" style="12" customWidth="1"/>
    <col min="6399" max="6399" width="0" style="12" hidden="1" customWidth="1"/>
    <col min="6400" max="6403" width="8.77734375" style="12"/>
    <col min="6404" max="6404" width="9.77734375" style="12" bestFit="1" customWidth="1"/>
    <col min="6405" max="6405" width="8.77734375" style="12"/>
    <col min="6406" max="6406" width="12.44140625" style="12" bestFit="1" customWidth="1"/>
    <col min="6407" max="6407" width="8.77734375" style="12"/>
    <col min="6408" max="6408" width="5.44140625" style="12" customWidth="1"/>
    <col min="6409" max="6410" width="8.77734375" style="12"/>
    <col min="6411" max="6411" width="9.5546875" style="12" bestFit="1" customWidth="1"/>
    <col min="6412" max="6412" width="8.77734375" style="12"/>
    <col min="6413" max="6413" width="9.77734375" style="12" bestFit="1" customWidth="1"/>
    <col min="6414" max="6414" width="8.77734375" style="12"/>
    <col min="6415" max="6415" width="12.44140625" style="12" bestFit="1" customWidth="1"/>
    <col min="6416" max="6653" width="8.77734375" style="12"/>
    <col min="6654" max="6654" width="8.5546875" style="12" customWidth="1"/>
    <col min="6655" max="6655" width="0" style="12" hidden="1" customWidth="1"/>
    <col min="6656" max="6659" width="8.77734375" style="12"/>
    <col min="6660" max="6660" width="9.77734375" style="12" bestFit="1" customWidth="1"/>
    <col min="6661" max="6661" width="8.77734375" style="12"/>
    <col min="6662" max="6662" width="12.44140625" style="12" bestFit="1" customWidth="1"/>
    <col min="6663" max="6663" width="8.77734375" style="12"/>
    <col min="6664" max="6664" width="5.44140625" style="12" customWidth="1"/>
    <col min="6665" max="6666" width="8.77734375" style="12"/>
    <col min="6667" max="6667" width="9.5546875" style="12" bestFit="1" customWidth="1"/>
    <col min="6668" max="6668" width="8.77734375" style="12"/>
    <col min="6669" max="6669" width="9.77734375" style="12" bestFit="1" customWidth="1"/>
    <col min="6670" max="6670" width="8.77734375" style="12"/>
    <col min="6671" max="6671" width="12.44140625" style="12" bestFit="1" customWidth="1"/>
    <col min="6672" max="6909" width="8.77734375" style="12"/>
    <col min="6910" max="6910" width="8.5546875" style="12" customWidth="1"/>
    <col min="6911" max="6911" width="0" style="12" hidden="1" customWidth="1"/>
    <col min="6912" max="6915" width="8.77734375" style="12"/>
    <col min="6916" max="6916" width="9.77734375" style="12" bestFit="1" customWidth="1"/>
    <col min="6917" max="6917" width="8.77734375" style="12"/>
    <col min="6918" max="6918" width="12.44140625" style="12" bestFit="1" customWidth="1"/>
    <col min="6919" max="6919" width="8.77734375" style="12"/>
    <col min="6920" max="6920" width="5.44140625" style="12" customWidth="1"/>
    <col min="6921" max="6922" width="8.77734375" style="12"/>
    <col min="6923" max="6923" width="9.5546875" style="12" bestFit="1" customWidth="1"/>
    <col min="6924" max="6924" width="8.77734375" style="12"/>
    <col min="6925" max="6925" width="9.77734375" style="12" bestFit="1" customWidth="1"/>
    <col min="6926" max="6926" width="8.77734375" style="12"/>
    <col min="6927" max="6927" width="12.44140625" style="12" bestFit="1" customWidth="1"/>
    <col min="6928" max="7165" width="8.77734375" style="12"/>
    <col min="7166" max="7166" width="8.5546875" style="12" customWidth="1"/>
    <col min="7167" max="7167" width="0" style="12" hidden="1" customWidth="1"/>
    <col min="7168" max="7171" width="8.77734375" style="12"/>
    <col min="7172" max="7172" width="9.77734375" style="12" bestFit="1" customWidth="1"/>
    <col min="7173" max="7173" width="8.77734375" style="12"/>
    <col min="7174" max="7174" width="12.44140625" style="12" bestFit="1" customWidth="1"/>
    <col min="7175" max="7175" width="8.77734375" style="12"/>
    <col min="7176" max="7176" width="5.44140625" style="12" customWidth="1"/>
    <col min="7177" max="7178" width="8.77734375" style="12"/>
    <col min="7179" max="7179" width="9.5546875" style="12" bestFit="1" customWidth="1"/>
    <col min="7180" max="7180" width="8.77734375" style="12"/>
    <col min="7181" max="7181" width="9.77734375" style="12" bestFit="1" customWidth="1"/>
    <col min="7182" max="7182" width="8.77734375" style="12"/>
    <col min="7183" max="7183" width="12.44140625" style="12" bestFit="1" customWidth="1"/>
    <col min="7184" max="7421" width="8.77734375" style="12"/>
    <col min="7422" max="7422" width="8.5546875" style="12" customWidth="1"/>
    <col min="7423" max="7423" width="0" style="12" hidden="1" customWidth="1"/>
    <col min="7424" max="7427" width="8.77734375" style="12"/>
    <col min="7428" max="7428" width="9.77734375" style="12" bestFit="1" customWidth="1"/>
    <col min="7429" max="7429" width="8.77734375" style="12"/>
    <col min="7430" max="7430" width="12.44140625" style="12" bestFit="1" customWidth="1"/>
    <col min="7431" max="7431" width="8.77734375" style="12"/>
    <col min="7432" max="7432" width="5.44140625" style="12" customWidth="1"/>
    <col min="7433" max="7434" width="8.77734375" style="12"/>
    <col min="7435" max="7435" width="9.5546875" style="12" bestFit="1" customWidth="1"/>
    <col min="7436" max="7436" width="8.77734375" style="12"/>
    <col min="7437" max="7437" width="9.77734375" style="12" bestFit="1" customWidth="1"/>
    <col min="7438" max="7438" width="8.77734375" style="12"/>
    <col min="7439" max="7439" width="12.44140625" style="12" bestFit="1" customWidth="1"/>
    <col min="7440" max="7677" width="8.77734375" style="12"/>
    <col min="7678" max="7678" width="8.5546875" style="12" customWidth="1"/>
    <col min="7679" max="7679" width="0" style="12" hidden="1" customWidth="1"/>
    <col min="7680" max="7683" width="8.77734375" style="12"/>
    <col min="7684" max="7684" width="9.77734375" style="12" bestFit="1" customWidth="1"/>
    <col min="7685" max="7685" width="8.77734375" style="12"/>
    <col min="7686" max="7686" width="12.44140625" style="12" bestFit="1" customWidth="1"/>
    <col min="7687" max="7687" width="8.77734375" style="12"/>
    <col min="7688" max="7688" width="5.44140625" style="12" customWidth="1"/>
    <col min="7689" max="7690" width="8.77734375" style="12"/>
    <col min="7691" max="7691" width="9.5546875" style="12" bestFit="1" customWidth="1"/>
    <col min="7692" max="7692" width="8.77734375" style="12"/>
    <col min="7693" max="7693" width="9.77734375" style="12" bestFit="1" customWidth="1"/>
    <col min="7694" max="7694" width="8.77734375" style="12"/>
    <col min="7695" max="7695" width="12.44140625" style="12" bestFit="1" customWidth="1"/>
    <col min="7696" max="7933" width="8.77734375" style="12"/>
    <col min="7934" max="7934" width="8.5546875" style="12" customWidth="1"/>
    <col min="7935" max="7935" width="0" style="12" hidden="1" customWidth="1"/>
    <col min="7936" max="7939" width="8.77734375" style="12"/>
    <col min="7940" max="7940" width="9.77734375" style="12" bestFit="1" customWidth="1"/>
    <col min="7941" max="7941" width="8.77734375" style="12"/>
    <col min="7942" max="7942" width="12.44140625" style="12" bestFit="1" customWidth="1"/>
    <col min="7943" max="7943" width="8.77734375" style="12"/>
    <col min="7944" max="7944" width="5.44140625" style="12" customWidth="1"/>
    <col min="7945" max="7946" width="8.77734375" style="12"/>
    <col min="7947" max="7947" width="9.5546875" style="12" bestFit="1" customWidth="1"/>
    <col min="7948" max="7948" width="8.77734375" style="12"/>
    <col min="7949" max="7949" width="9.77734375" style="12" bestFit="1" customWidth="1"/>
    <col min="7950" max="7950" width="8.77734375" style="12"/>
    <col min="7951" max="7951" width="12.44140625" style="12" bestFit="1" customWidth="1"/>
    <col min="7952" max="8189" width="8.77734375" style="12"/>
    <col min="8190" max="8190" width="8.5546875" style="12" customWidth="1"/>
    <col min="8191" max="8191" width="0" style="12" hidden="1" customWidth="1"/>
    <col min="8192" max="8195" width="8.77734375" style="12"/>
    <col min="8196" max="8196" width="9.77734375" style="12" bestFit="1" customWidth="1"/>
    <col min="8197" max="8197" width="8.77734375" style="12"/>
    <col min="8198" max="8198" width="12.44140625" style="12" bestFit="1" customWidth="1"/>
    <col min="8199" max="8199" width="8.77734375" style="12"/>
    <col min="8200" max="8200" width="5.44140625" style="12" customWidth="1"/>
    <col min="8201" max="8202" width="8.77734375" style="12"/>
    <col min="8203" max="8203" width="9.5546875" style="12" bestFit="1" customWidth="1"/>
    <col min="8204" max="8204" width="8.77734375" style="12"/>
    <col min="8205" max="8205" width="9.77734375" style="12" bestFit="1" customWidth="1"/>
    <col min="8206" max="8206" width="8.77734375" style="12"/>
    <col min="8207" max="8207" width="12.44140625" style="12" bestFit="1" customWidth="1"/>
    <col min="8208" max="8445" width="8.77734375" style="12"/>
    <col min="8446" max="8446" width="8.5546875" style="12" customWidth="1"/>
    <col min="8447" max="8447" width="0" style="12" hidden="1" customWidth="1"/>
    <col min="8448" max="8451" width="8.77734375" style="12"/>
    <col min="8452" max="8452" width="9.77734375" style="12" bestFit="1" customWidth="1"/>
    <col min="8453" max="8453" width="8.77734375" style="12"/>
    <col min="8454" max="8454" width="12.44140625" style="12" bestFit="1" customWidth="1"/>
    <col min="8455" max="8455" width="8.77734375" style="12"/>
    <col min="8456" max="8456" width="5.44140625" style="12" customWidth="1"/>
    <col min="8457" max="8458" width="8.77734375" style="12"/>
    <col min="8459" max="8459" width="9.5546875" style="12" bestFit="1" customWidth="1"/>
    <col min="8460" max="8460" width="8.77734375" style="12"/>
    <col min="8461" max="8461" width="9.77734375" style="12" bestFit="1" customWidth="1"/>
    <col min="8462" max="8462" width="8.77734375" style="12"/>
    <col min="8463" max="8463" width="12.44140625" style="12" bestFit="1" customWidth="1"/>
    <col min="8464" max="8701" width="8.77734375" style="12"/>
    <col min="8702" max="8702" width="8.5546875" style="12" customWidth="1"/>
    <col min="8703" max="8703" width="0" style="12" hidden="1" customWidth="1"/>
    <col min="8704" max="8707" width="8.77734375" style="12"/>
    <col min="8708" max="8708" width="9.77734375" style="12" bestFit="1" customWidth="1"/>
    <col min="8709" max="8709" width="8.77734375" style="12"/>
    <col min="8710" max="8710" width="12.44140625" style="12" bestFit="1" customWidth="1"/>
    <col min="8711" max="8711" width="8.77734375" style="12"/>
    <col min="8712" max="8712" width="5.44140625" style="12" customWidth="1"/>
    <col min="8713" max="8714" width="8.77734375" style="12"/>
    <col min="8715" max="8715" width="9.5546875" style="12" bestFit="1" customWidth="1"/>
    <col min="8716" max="8716" width="8.77734375" style="12"/>
    <col min="8717" max="8717" width="9.77734375" style="12" bestFit="1" customWidth="1"/>
    <col min="8718" max="8718" width="8.77734375" style="12"/>
    <col min="8719" max="8719" width="12.44140625" style="12" bestFit="1" customWidth="1"/>
    <col min="8720" max="8957" width="8.77734375" style="12"/>
    <col min="8958" max="8958" width="8.5546875" style="12" customWidth="1"/>
    <col min="8959" max="8959" width="0" style="12" hidden="1" customWidth="1"/>
    <col min="8960" max="8963" width="8.77734375" style="12"/>
    <col min="8964" max="8964" width="9.77734375" style="12" bestFit="1" customWidth="1"/>
    <col min="8965" max="8965" width="8.77734375" style="12"/>
    <col min="8966" max="8966" width="12.44140625" style="12" bestFit="1" customWidth="1"/>
    <col min="8967" max="8967" width="8.77734375" style="12"/>
    <col min="8968" max="8968" width="5.44140625" style="12" customWidth="1"/>
    <col min="8969" max="8970" width="8.77734375" style="12"/>
    <col min="8971" max="8971" width="9.5546875" style="12" bestFit="1" customWidth="1"/>
    <col min="8972" max="8972" width="8.77734375" style="12"/>
    <col min="8973" max="8973" width="9.77734375" style="12" bestFit="1" customWidth="1"/>
    <col min="8974" max="8974" width="8.77734375" style="12"/>
    <col min="8975" max="8975" width="12.44140625" style="12" bestFit="1" customWidth="1"/>
    <col min="8976" max="9213" width="8.77734375" style="12"/>
    <col min="9214" max="9214" width="8.5546875" style="12" customWidth="1"/>
    <col min="9215" max="9215" width="0" style="12" hidden="1" customWidth="1"/>
    <col min="9216" max="9219" width="8.77734375" style="12"/>
    <col min="9220" max="9220" width="9.77734375" style="12" bestFit="1" customWidth="1"/>
    <col min="9221" max="9221" width="8.77734375" style="12"/>
    <col min="9222" max="9222" width="12.44140625" style="12" bestFit="1" customWidth="1"/>
    <col min="9223" max="9223" width="8.77734375" style="12"/>
    <col min="9224" max="9224" width="5.44140625" style="12" customWidth="1"/>
    <col min="9225" max="9226" width="8.77734375" style="12"/>
    <col min="9227" max="9227" width="9.5546875" style="12" bestFit="1" customWidth="1"/>
    <col min="9228" max="9228" width="8.77734375" style="12"/>
    <col min="9229" max="9229" width="9.77734375" style="12" bestFit="1" customWidth="1"/>
    <col min="9230" max="9230" width="8.77734375" style="12"/>
    <col min="9231" max="9231" width="12.44140625" style="12" bestFit="1" customWidth="1"/>
    <col min="9232" max="9469" width="8.77734375" style="12"/>
    <col min="9470" max="9470" width="8.5546875" style="12" customWidth="1"/>
    <col min="9471" max="9471" width="0" style="12" hidden="1" customWidth="1"/>
    <col min="9472" max="9475" width="8.77734375" style="12"/>
    <col min="9476" max="9476" width="9.77734375" style="12" bestFit="1" customWidth="1"/>
    <col min="9477" max="9477" width="8.77734375" style="12"/>
    <col min="9478" max="9478" width="12.44140625" style="12" bestFit="1" customWidth="1"/>
    <col min="9479" max="9479" width="8.77734375" style="12"/>
    <col min="9480" max="9480" width="5.44140625" style="12" customWidth="1"/>
    <col min="9481" max="9482" width="8.77734375" style="12"/>
    <col min="9483" max="9483" width="9.5546875" style="12" bestFit="1" customWidth="1"/>
    <col min="9484" max="9484" width="8.77734375" style="12"/>
    <col min="9485" max="9485" width="9.77734375" style="12" bestFit="1" customWidth="1"/>
    <col min="9486" max="9486" width="8.77734375" style="12"/>
    <col min="9487" max="9487" width="12.44140625" style="12" bestFit="1" customWidth="1"/>
    <col min="9488" max="9725" width="8.77734375" style="12"/>
    <col min="9726" max="9726" width="8.5546875" style="12" customWidth="1"/>
    <col min="9727" max="9727" width="0" style="12" hidden="1" customWidth="1"/>
    <col min="9728" max="9731" width="8.77734375" style="12"/>
    <col min="9732" max="9732" width="9.77734375" style="12" bestFit="1" customWidth="1"/>
    <col min="9733" max="9733" width="8.77734375" style="12"/>
    <col min="9734" max="9734" width="12.44140625" style="12" bestFit="1" customWidth="1"/>
    <col min="9735" max="9735" width="8.77734375" style="12"/>
    <col min="9736" max="9736" width="5.44140625" style="12" customWidth="1"/>
    <col min="9737" max="9738" width="8.77734375" style="12"/>
    <col min="9739" max="9739" width="9.5546875" style="12" bestFit="1" customWidth="1"/>
    <col min="9740" max="9740" width="8.77734375" style="12"/>
    <col min="9741" max="9741" width="9.77734375" style="12" bestFit="1" customWidth="1"/>
    <col min="9742" max="9742" width="8.77734375" style="12"/>
    <col min="9743" max="9743" width="12.44140625" style="12" bestFit="1" customWidth="1"/>
    <col min="9744" max="9981" width="8.77734375" style="12"/>
    <col min="9982" max="9982" width="8.5546875" style="12" customWidth="1"/>
    <col min="9983" max="9983" width="0" style="12" hidden="1" customWidth="1"/>
    <col min="9984" max="9987" width="8.77734375" style="12"/>
    <col min="9988" max="9988" width="9.77734375" style="12" bestFit="1" customWidth="1"/>
    <col min="9989" max="9989" width="8.77734375" style="12"/>
    <col min="9990" max="9990" width="12.44140625" style="12" bestFit="1" customWidth="1"/>
    <col min="9991" max="9991" width="8.77734375" style="12"/>
    <col min="9992" max="9992" width="5.44140625" style="12" customWidth="1"/>
    <col min="9993" max="9994" width="8.77734375" style="12"/>
    <col min="9995" max="9995" width="9.5546875" style="12" bestFit="1" customWidth="1"/>
    <col min="9996" max="9996" width="8.77734375" style="12"/>
    <col min="9997" max="9997" width="9.77734375" style="12" bestFit="1" customWidth="1"/>
    <col min="9998" max="9998" width="8.77734375" style="12"/>
    <col min="9999" max="9999" width="12.44140625" style="12" bestFit="1" customWidth="1"/>
    <col min="10000" max="10237" width="8.77734375" style="12"/>
    <col min="10238" max="10238" width="8.5546875" style="12" customWidth="1"/>
    <col min="10239" max="10239" width="0" style="12" hidden="1" customWidth="1"/>
    <col min="10240" max="10243" width="8.77734375" style="12"/>
    <col min="10244" max="10244" width="9.77734375" style="12" bestFit="1" customWidth="1"/>
    <col min="10245" max="10245" width="8.77734375" style="12"/>
    <col min="10246" max="10246" width="12.44140625" style="12" bestFit="1" customWidth="1"/>
    <col min="10247" max="10247" width="8.77734375" style="12"/>
    <col min="10248" max="10248" width="5.44140625" style="12" customWidth="1"/>
    <col min="10249" max="10250" width="8.77734375" style="12"/>
    <col min="10251" max="10251" width="9.5546875" style="12" bestFit="1" customWidth="1"/>
    <col min="10252" max="10252" width="8.77734375" style="12"/>
    <col min="10253" max="10253" width="9.77734375" style="12" bestFit="1" customWidth="1"/>
    <col min="10254" max="10254" width="8.77734375" style="12"/>
    <col min="10255" max="10255" width="12.44140625" style="12" bestFit="1" customWidth="1"/>
    <col min="10256" max="10493" width="8.77734375" style="12"/>
    <col min="10494" max="10494" width="8.5546875" style="12" customWidth="1"/>
    <col min="10495" max="10495" width="0" style="12" hidden="1" customWidth="1"/>
    <col min="10496" max="10499" width="8.77734375" style="12"/>
    <col min="10500" max="10500" width="9.77734375" style="12" bestFit="1" customWidth="1"/>
    <col min="10501" max="10501" width="8.77734375" style="12"/>
    <col min="10502" max="10502" width="12.44140625" style="12" bestFit="1" customWidth="1"/>
    <col min="10503" max="10503" width="8.77734375" style="12"/>
    <col min="10504" max="10504" width="5.44140625" style="12" customWidth="1"/>
    <col min="10505" max="10506" width="8.77734375" style="12"/>
    <col min="10507" max="10507" width="9.5546875" style="12" bestFit="1" customWidth="1"/>
    <col min="10508" max="10508" width="8.77734375" style="12"/>
    <col min="10509" max="10509" width="9.77734375" style="12" bestFit="1" customWidth="1"/>
    <col min="10510" max="10510" width="8.77734375" style="12"/>
    <col min="10511" max="10511" width="12.44140625" style="12" bestFit="1" customWidth="1"/>
    <col min="10512" max="10749" width="8.77734375" style="12"/>
    <col min="10750" max="10750" width="8.5546875" style="12" customWidth="1"/>
    <col min="10751" max="10751" width="0" style="12" hidden="1" customWidth="1"/>
    <col min="10752" max="10755" width="8.77734375" style="12"/>
    <col min="10756" max="10756" width="9.77734375" style="12" bestFit="1" customWidth="1"/>
    <col min="10757" max="10757" width="8.77734375" style="12"/>
    <col min="10758" max="10758" width="12.44140625" style="12" bestFit="1" customWidth="1"/>
    <col min="10759" max="10759" width="8.77734375" style="12"/>
    <col min="10760" max="10760" width="5.44140625" style="12" customWidth="1"/>
    <col min="10761" max="10762" width="8.77734375" style="12"/>
    <col min="10763" max="10763" width="9.5546875" style="12" bestFit="1" customWidth="1"/>
    <col min="10764" max="10764" width="8.77734375" style="12"/>
    <col min="10765" max="10765" width="9.77734375" style="12" bestFit="1" customWidth="1"/>
    <col min="10766" max="10766" width="8.77734375" style="12"/>
    <col min="10767" max="10767" width="12.44140625" style="12" bestFit="1" customWidth="1"/>
    <col min="10768" max="11005" width="8.77734375" style="12"/>
    <col min="11006" max="11006" width="8.5546875" style="12" customWidth="1"/>
    <col min="11007" max="11007" width="0" style="12" hidden="1" customWidth="1"/>
    <col min="11008" max="11011" width="8.77734375" style="12"/>
    <col min="11012" max="11012" width="9.77734375" style="12" bestFit="1" customWidth="1"/>
    <col min="11013" max="11013" width="8.77734375" style="12"/>
    <col min="11014" max="11014" width="12.44140625" style="12" bestFit="1" customWidth="1"/>
    <col min="11015" max="11015" width="8.77734375" style="12"/>
    <col min="11016" max="11016" width="5.44140625" style="12" customWidth="1"/>
    <col min="11017" max="11018" width="8.77734375" style="12"/>
    <col min="11019" max="11019" width="9.5546875" style="12" bestFit="1" customWidth="1"/>
    <col min="11020" max="11020" width="8.77734375" style="12"/>
    <col min="11021" max="11021" width="9.77734375" style="12" bestFit="1" customWidth="1"/>
    <col min="11022" max="11022" width="8.77734375" style="12"/>
    <col min="11023" max="11023" width="12.44140625" style="12" bestFit="1" customWidth="1"/>
    <col min="11024" max="11261" width="8.77734375" style="12"/>
    <col min="11262" max="11262" width="8.5546875" style="12" customWidth="1"/>
    <col min="11263" max="11263" width="0" style="12" hidden="1" customWidth="1"/>
    <col min="11264" max="11267" width="8.77734375" style="12"/>
    <col min="11268" max="11268" width="9.77734375" style="12" bestFit="1" customWidth="1"/>
    <col min="11269" max="11269" width="8.77734375" style="12"/>
    <col min="11270" max="11270" width="12.44140625" style="12" bestFit="1" customWidth="1"/>
    <col min="11271" max="11271" width="8.77734375" style="12"/>
    <col min="11272" max="11272" width="5.44140625" style="12" customWidth="1"/>
    <col min="11273" max="11274" width="8.77734375" style="12"/>
    <col min="11275" max="11275" width="9.5546875" style="12" bestFit="1" customWidth="1"/>
    <col min="11276" max="11276" width="8.77734375" style="12"/>
    <col min="11277" max="11277" width="9.77734375" style="12" bestFit="1" customWidth="1"/>
    <col min="11278" max="11278" width="8.77734375" style="12"/>
    <col min="11279" max="11279" width="12.44140625" style="12" bestFit="1" customWidth="1"/>
    <col min="11280" max="11517" width="8.77734375" style="12"/>
    <col min="11518" max="11518" width="8.5546875" style="12" customWidth="1"/>
    <col min="11519" max="11519" width="0" style="12" hidden="1" customWidth="1"/>
    <col min="11520" max="11523" width="8.77734375" style="12"/>
    <col min="11524" max="11524" width="9.77734375" style="12" bestFit="1" customWidth="1"/>
    <col min="11525" max="11525" width="8.77734375" style="12"/>
    <col min="11526" max="11526" width="12.44140625" style="12" bestFit="1" customWidth="1"/>
    <col min="11527" max="11527" width="8.77734375" style="12"/>
    <col min="11528" max="11528" width="5.44140625" style="12" customWidth="1"/>
    <col min="11529" max="11530" width="8.77734375" style="12"/>
    <col min="11531" max="11531" width="9.5546875" style="12" bestFit="1" customWidth="1"/>
    <col min="11532" max="11532" width="8.77734375" style="12"/>
    <col min="11533" max="11533" width="9.77734375" style="12" bestFit="1" customWidth="1"/>
    <col min="11534" max="11534" width="8.77734375" style="12"/>
    <col min="11535" max="11535" width="12.44140625" style="12" bestFit="1" customWidth="1"/>
    <col min="11536" max="11773" width="8.77734375" style="12"/>
    <col min="11774" max="11774" width="8.5546875" style="12" customWidth="1"/>
    <col min="11775" max="11775" width="0" style="12" hidden="1" customWidth="1"/>
    <col min="11776" max="11779" width="8.77734375" style="12"/>
    <col min="11780" max="11780" width="9.77734375" style="12" bestFit="1" customWidth="1"/>
    <col min="11781" max="11781" width="8.77734375" style="12"/>
    <col min="11782" max="11782" width="12.44140625" style="12" bestFit="1" customWidth="1"/>
    <col min="11783" max="11783" width="8.77734375" style="12"/>
    <col min="11784" max="11784" width="5.44140625" style="12" customWidth="1"/>
    <col min="11785" max="11786" width="8.77734375" style="12"/>
    <col min="11787" max="11787" width="9.5546875" style="12" bestFit="1" customWidth="1"/>
    <col min="11788" max="11788" width="8.77734375" style="12"/>
    <col min="11789" max="11789" width="9.77734375" style="12" bestFit="1" customWidth="1"/>
    <col min="11790" max="11790" width="8.77734375" style="12"/>
    <col min="11791" max="11791" width="12.44140625" style="12" bestFit="1" customWidth="1"/>
    <col min="11792" max="12029" width="8.77734375" style="12"/>
    <col min="12030" max="12030" width="8.5546875" style="12" customWidth="1"/>
    <col min="12031" max="12031" width="0" style="12" hidden="1" customWidth="1"/>
    <col min="12032" max="12035" width="8.77734375" style="12"/>
    <col min="12036" max="12036" width="9.77734375" style="12" bestFit="1" customWidth="1"/>
    <col min="12037" max="12037" width="8.77734375" style="12"/>
    <col min="12038" max="12038" width="12.44140625" style="12" bestFit="1" customWidth="1"/>
    <col min="12039" max="12039" width="8.77734375" style="12"/>
    <col min="12040" max="12040" width="5.44140625" style="12" customWidth="1"/>
    <col min="12041" max="12042" width="8.77734375" style="12"/>
    <col min="12043" max="12043" width="9.5546875" style="12" bestFit="1" customWidth="1"/>
    <col min="12044" max="12044" width="8.77734375" style="12"/>
    <col min="12045" max="12045" width="9.77734375" style="12" bestFit="1" customWidth="1"/>
    <col min="12046" max="12046" width="8.77734375" style="12"/>
    <col min="12047" max="12047" width="12.44140625" style="12" bestFit="1" customWidth="1"/>
    <col min="12048" max="12285" width="8.77734375" style="12"/>
    <col min="12286" max="12286" width="8.5546875" style="12" customWidth="1"/>
    <col min="12287" max="12287" width="0" style="12" hidden="1" customWidth="1"/>
    <col min="12288" max="12291" width="8.77734375" style="12"/>
    <col min="12292" max="12292" width="9.77734375" style="12" bestFit="1" customWidth="1"/>
    <col min="12293" max="12293" width="8.77734375" style="12"/>
    <col min="12294" max="12294" width="12.44140625" style="12" bestFit="1" customWidth="1"/>
    <col min="12295" max="12295" width="8.77734375" style="12"/>
    <col min="12296" max="12296" width="5.44140625" style="12" customWidth="1"/>
    <col min="12297" max="12298" width="8.77734375" style="12"/>
    <col min="12299" max="12299" width="9.5546875" style="12" bestFit="1" customWidth="1"/>
    <col min="12300" max="12300" width="8.77734375" style="12"/>
    <col min="12301" max="12301" width="9.77734375" style="12" bestFit="1" customWidth="1"/>
    <col min="12302" max="12302" width="8.77734375" style="12"/>
    <col min="12303" max="12303" width="12.44140625" style="12" bestFit="1" customWidth="1"/>
    <col min="12304" max="12541" width="8.77734375" style="12"/>
    <col min="12542" max="12542" width="8.5546875" style="12" customWidth="1"/>
    <col min="12543" max="12543" width="0" style="12" hidden="1" customWidth="1"/>
    <col min="12544" max="12547" width="8.77734375" style="12"/>
    <col min="12548" max="12548" width="9.77734375" style="12" bestFit="1" customWidth="1"/>
    <col min="12549" max="12549" width="8.77734375" style="12"/>
    <col min="12550" max="12550" width="12.44140625" style="12" bestFit="1" customWidth="1"/>
    <col min="12551" max="12551" width="8.77734375" style="12"/>
    <col min="12552" max="12552" width="5.44140625" style="12" customWidth="1"/>
    <col min="12553" max="12554" width="8.77734375" style="12"/>
    <col min="12555" max="12555" width="9.5546875" style="12" bestFit="1" customWidth="1"/>
    <col min="12556" max="12556" width="8.77734375" style="12"/>
    <col min="12557" max="12557" width="9.77734375" style="12" bestFit="1" customWidth="1"/>
    <col min="12558" max="12558" width="8.77734375" style="12"/>
    <col min="12559" max="12559" width="12.44140625" style="12" bestFit="1" customWidth="1"/>
    <col min="12560" max="12797" width="8.77734375" style="12"/>
    <col min="12798" max="12798" width="8.5546875" style="12" customWidth="1"/>
    <col min="12799" max="12799" width="0" style="12" hidden="1" customWidth="1"/>
    <col min="12800" max="12803" width="8.77734375" style="12"/>
    <col min="12804" max="12804" width="9.77734375" style="12" bestFit="1" customWidth="1"/>
    <col min="12805" max="12805" width="8.77734375" style="12"/>
    <col min="12806" max="12806" width="12.44140625" style="12" bestFit="1" customWidth="1"/>
    <col min="12807" max="12807" width="8.77734375" style="12"/>
    <col min="12808" max="12808" width="5.44140625" style="12" customWidth="1"/>
    <col min="12809" max="12810" width="8.77734375" style="12"/>
    <col min="12811" max="12811" width="9.5546875" style="12" bestFit="1" customWidth="1"/>
    <col min="12812" max="12812" width="8.77734375" style="12"/>
    <col min="12813" max="12813" width="9.77734375" style="12" bestFit="1" customWidth="1"/>
    <col min="12814" max="12814" width="8.77734375" style="12"/>
    <col min="12815" max="12815" width="12.44140625" style="12" bestFit="1" customWidth="1"/>
    <col min="12816" max="13053" width="8.77734375" style="12"/>
    <col min="13054" max="13054" width="8.5546875" style="12" customWidth="1"/>
    <col min="13055" max="13055" width="0" style="12" hidden="1" customWidth="1"/>
    <col min="13056" max="13059" width="8.77734375" style="12"/>
    <col min="13060" max="13060" width="9.77734375" style="12" bestFit="1" customWidth="1"/>
    <col min="13061" max="13061" width="8.77734375" style="12"/>
    <col min="13062" max="13062" width="12.44140625" style="12" bestFit="1" customWidth="1"/>
    <col min="13063" max="13063" width="8.77734375" style="12"/>
    <col min="13064" max="13064" width="5.44140625" style="12" customWidth="1"/>
    <col min="13065" max="13066" width="8.77734375" style="12"/>
    <col min="13067" max="13067" width="9.5546875" style="12" bestFit="1" customWidth="1"/>
    <col min="13068" max="13068" width="8.77734375" style="12"/>
    <col min="13069" max="13069" width="9.77734375" style="12" bestFit="1" customWidth="1"/>
    <col min="13070" max="13070" width="8.77734375" style="12"/>
    <col min="13071" max="13071" width="12.44140625" style="12" bestFit="1" customWidth="1"/>
    <col min="13072" max="13309" width="8.77734375" style="12"/>
    <col min="13310" max="13310" width="8.5546875" style="12" customWidth="1"/>
    <col min="13311" max="13311" width="0" style="12" hidden="1" customWidth="1"/>
    <col min="13312" max="13315" width="8.77734375" style="12"/>
    <col min="13316" max="13316" width="9.77734375" style="12" bestFit="1" customWidth="1"/>
    <col min="13317" max="13317" width="8.77734375" style="12"/>
    <col min="13318" max="13318" width="12.44140625" style="12" bestFit="1" customWidth="1"/>
    <col min="13319" max="13319" width="8.77734375" style="12"/>
    <col min="13320" max="13320" width="5.44140625" style="12" customWidth="1"/>
    <col min="13321" max="13322" width="8.77734375" style="12"/>
    <col min="13323" max="13323" width="9.5546875" style="12" bestFit="1" customWidth="1"/>
    <col min="13324" max="13324" width="8.77734375" style="12"/>
    <col min="13325" max="13325" width="9.77734375" style="12" bestFit="1" customWidth="1"/>
    <col min="13326" max="13326" width="8.77734375" style="12"/>
    <col min="13327" max="13327" width="12.44140625" style="12" bestFit="1" customWidth="1"/>
    <col min="13328" max="13565" width="8.77734375" style="12"/>
    <col min="13566" max="13566" width="8.5546875" style="12" customWidth="1"/>
    <col min="13567" max="13567" width="0" style="12" hidden="1" customWidth="1"/>
    <col min="13568" max="13571" width="8.77734375" style="12"/>
    <col min="13572" max="13572" width="9.77734375" style="12" bestFit="1" customWidth="1"/>
    <col min="13573" max="13573" width="8.77734375" style="12"/>
    <col min="13574" max="13574" width="12.44140625" style="12" bestFit="1" customWidth="1"/>
    <col min="13575" max="13575" width="8.77734375" style="12"/>
    <col min="13576" max="13576" width="5.44140625" style="12" customWidth="1"/>
    <col min="13577" max="13578" width="8.77734375" style="12"/>
    <col min="13579" max="13579" width="9.5546875" style="12" bestFit="1" customWidth="1"/>
    <col min="13580" max="13580" width="8.77734375" style="12"/>
    <col min="13581" max="13581" width="9.77734375" style="12" bestFit="1" customWidth="1"/>
    <col min="13582" max="13582" width="8.77734375" style="12"/>
    <col min="13583" max="13583" width="12.44140625" style="12" bestFit="1" customWidth="1"/>
    <col min="13584" max="13821" width="8.77734375" style="12"/>
    <col min="13822" max="13822" width="8.5546875" style="12" customWidth="1"/>
    <col min="13823" max="13823" width="0" style="12" hidden="1" customWidth="1"/>
    <col min="13824" max="13827" width="8.77734375" style="12"/>
    <col min="13828" max="13828" width="9.77734375" style="12" bestFit="1" customWidth="1"/>
    <col min="13829" max="13829" width="8.77734375" style="12"/>
    <col min="13830" max="13830" width="12.44140625" style="12" bestFit="1" customWidth="1"/>
    <col min="13831" max="13831" width="8.77734375" style="12"/>
    <col min="13832" max="13832" width="5.44140625" style="12" customWidth="1"/>
    <col min="13833" max="13834" width="8.77734375" style="12"/>
    <col min="13835" max="13835" width="9.5546875" style="12" bestFit="1" customWidth="1"/>
    <col min="13836" max="13836" width="8.77734375" style="12"/>
    <col min="13837" max="13837" width="9.77734375" style="12" bestFit="1" customWidth="1"/>
    <col min="13838" max="13838" width="8.77734375" style="12"/>
    <col min="13839" max="13839" width="12.44140625" style="12" bestFit="1" customWidth="1"/>
    <col min="13840" max="14077" width="8.77734375" style="12"/>
    <col min="14078" max="14078" width="8.5546875" style="12" customWidth="1"/>
    <col min="14079" max="14079" width="0" style="12" hidden="1" customWidth="1"/>
    <col min="14080" max="14083" width="8.77734375" style="12"/>
    <col min="14084" max="14084" width="9.77734375" style="12" bestFit="1" customWidth="1"/>
    <col min="14085" max="14085" width="8.77734375" style="12"/>
    <col min="14086" max="14086" width="12.44140625" style="12" bestFit="1" customWidth="1"/>
    <col min="14087" max="14087" width="8.77734375" style="12"/>
    <col min="14088" max="14088" width="5.44140625" style="12" customWidth="1"/>
    <col min="14089" max="14090" width="8.77734375" style="12"/>
    <col min="14091" max="14091" width="9.5546875" style="12" bestFit="1" customWidth="1"/>
    <col min="14092" max="14092" width="8.77734375" style="12"/>
    <col min="14093" max="14093" width="9.77734375" style="12" bestFit="1" customWidth="1"/>
    <col min="14094" max="14094" width="8.77734375" style="12"/>
    <col min="14095" max="14095" width="12.44140625" style="12" bestFit="1" customWidth="1"/>
    <col min="14096" max="14333" width="8.77734375" style="12"/>
    <col min="14334" max="14334" width="8.5546875" style="12" customWidth="1"/>
    <col min="14335" max="14335" width="0" style="12" hidden="1" customWidth="1"/>
    <col min="14336" max="14339" width="8.77734375" style="12"/>
    <col min="14340" max="14340" width="9.77734375" style="12" bestFit="1" customWidth="1"/>
    <col min="14341" max="14341" width="8.77734375" style="12"/>
    <col min="14342" max="14342" width="12.44140625" style="12" bestFit="1" customWidth="1"/>
    <col min="14343" max="14343" width="8.77734375" style="12"/>
    <col min="14344" max="14344" width="5.44140625" style="12" customWidth="1"/>
    <col min="14345" max="14346" width="8.77734375" style="12"/>
    <col min="14347" max="14347" width="9.5546875" style="12" bestFit="1" customWidth="1"/>
    <col min="14348" max="14348" width="8.77734375" style="12"/>
    <col min="14349" max="14349" width="9.77734375" style="12" bestFit="1" customWidth="1"/>
    <col min="14350" max="14350" width="8.77734375" style="12"/>
    <col min="14351" max="14351" width="12.44140625" style="12" bestFit="1" customWidth="1"/>
    <col min="14352" max="14589" width="8.77734375" style="12"/>
    <col min="14590" max="14590" width="8.5546875" style="12" customWidth="1"/>
    <col min="14591" max="14591" width="0" style="12" hidden="1" customWidth="1"/>
    <col min="14592" max="14595" width="8.77734375" style="12"/>
    <col min="14596" max="14596" width="9.77734375" style="12" bestFit="1" customWidth="1"/>
    <col min="14597" max="14597" width="8.77734375" style="12"/>
    <col min="14598" max="14598" width="12.44140625" style="12" bestFit="1" customWidth="1"/>
    <col min="14599" max="14599" width="8.77734375" style="12"/>
    <col min="14600" max="14600" width="5.44140625" style="12" customWidth="1"/>
    <col min="14601" max="14602" width="8.77734375" style="12"/>
    <col min="14603" max="14603" width="9.5546875" style="12" bestFit="1" customWidth="1"/>
    <col min="14604" max="14604" width="8.77734375" style="12"/>
    <col min="14605" max="14605" width="9.77734375" style="12" bestFit="1" customWidth="1"/>
    <col min="14606" max="14606" width="8.77734375" style="12"/>
    <col min="14607" max="14607" width="12.44140625" style="12" bestFit="1" customWidth="1"/>
    <col min="14608" max="14845" width="8.77734375" style="12"/>
    <col min="14846" max="14846" width="8.5546875" style="12" customWidth="1"/>
    <col min="14847" max="14847" width="0" style="12" hidden="1" customWidth="1"/>
    <col min="14848" max="14851" width="8.77734375" style="12"/>
    <col min="14852" max="14852" width="9.77734375" style="12" bestFit="1" customWidth="1"/>
    <col min="14853" max="14853" width="8.77734375" style="12"/>
    <col min="14854" max="14854" width="12.44140625" style="12" bestFit="1" customWidth="1"/>
    <col min="14855" max="14855" width="8.77734375" style="12"/>
    <col min="14856" max="14856" width="5.44140625" style="12" customWidth="1"/>
    <col min="14857" max="14858" width="8.77734375" style="12"/>
    <col min="14859" max="14859" width="9.5546875" style="12" bestFit="1" customWidth="1"/>
    <col min="14860" max="14860" width="8.77734375" style="12"/>
    <col min="14861" max="14861" width="9.77734375" style="12" bestFit="1" customWidth="1"/>
    <col min="14862" max="14862" width="8.77734375" style="12"/>
    <col min="14863" max="14863" width="12.44140625" style="12" bestFit="1" customWidth="1"/>
    <col min="14864" max="15101" width="8.77734375" style="12"/>
    <col min="15102" max="15102" width="8.5546875" style="12" customWidth="1"/>
    <col min="15103" max="15103" width="0" style="12" hidden="1" customWidth="1"/>
    <col min="15104" max="15107" width="8.77734375" style="12"/>
    <col min="15108" max="15108" width="9.77734375" style="12" bestFit="1" customWidth="1"/>
    <col min="15109" max="15109" width="8.77734375" style="12"/>
    <col min="15110" max="15110" width="12.44140625" style="12" bestFit="1" customWidth="1"/>
    <col min="15111" max="15111" width="8.77734375" style="12"/>
    <col min="15112" max="15112" width="5.44140625" style="12" customWidth="1"/>
    <col min="15113" max="15114" width="8.77734375" style="12"/>
    <col min="15115" max="15115" width="9.5546875" style="12" bestFit="1" customWidth="1"/>
    <col min="15116" max="15116" width="8.77734375" style="12"/>
    <col min="15117" max="15117" width="9.77734375" style="12" bestFit="1" customWidth="1"/>
    <col min="15118" max="15118" width="8.77734375" style="12"/>
    <col min="15119" max="15119" width="12.44140625" style="12" bestFit="1" customWidth="1"/>
    <col min="15120" max="15357" width="8.77734375" style="12"/>
    <col min="15358" max="15358" width="8.5546875" style="12" customWidth="1"/>
    <col min="15359" max="15359" width="0" style="12" hidden="1" customWidth="1"/>
    <col min="15360" max="15363" width="8.77734375" style="12"/>
    <col min="15364" max="15364" width="9.77734375" style="12" bestFit="1" customWidth="1"/>
    <col min="15365" max="15365" width="8.77734375" style="12"/>
    <col min="15366" max="15366" width="12.44140625" style="12" bestFit="1" customWidth="1"/>
    <col min="15367" max="15367" width="8.77734375" style="12"/>
    <col min="15368" max="15368" width="5.44140625" style="12" customWidth="1"/>
    <col min="15369" max="15370" width="8.77734375" style="12"/>
    <col min="15371" max="15371" width="9.5546875" style="12" bestFit="1" customWidth="1"/>
    <col min="15372" max="15372" width="8.77734375" style="12"/>
    <col min="15373" max="15373" width="9.77734375" style="12" bestFit="1" customWidth="1"/>
    <col min="15374" max="15374" width="8.77734375" style="12"/>
    <col min="15375" max="15375" width="12.44140625" style="12" bestFit="1" customWidth="1"/>
    <col min="15376" max="15613" width="8.77734375" style="12"/>
    <col min="15614" max="15614" width="8.5546875" style="12" customWidth="1"/>
    <col min="15615" max="15615" width="0" style="12" hidden="1" customWidth="1"/>
    <col min="15616" max="15619" width="8.77734375" style="12"/>
    <col min="15620" max="15620" width="9.77734375" style="12" bestFit="1" customWidth="1"/>
    <col min="15621" max="15621" width="8.77734375" style="12"/>
    <col min="15622" max="15622" width="12.44140625" style="12" bestFit="1" customWidth="1"/>
    <col min="15623" max="15623" width="8.77734375" style="12"/>
    <col min="15624" max="15624" width="5.44140625" style="12" customWidth="1"/>
    <col min="15625" max="15626" width="8.77734375" style="12"/>
    <col min="15627" max="15627" width="9.5546875" style="12" bestFit="1" customWidth="1"/>
    <col min="15628" max="15628" width="8.77734375" style="12"/>
    <col min="15629" max="15629" width="9.77734375" style="12" bestFit="1" customWidth="1"/>
    <col min="15630" max="15630" width="8.77734375" style="12"/>
    <col min="15631" max="15631" width="12.44140625" style="12" bestFit="1" customWidth="1"/>
    <col min="15632" max="15869" width="8.77734375" style="12"/>
    <col min="15870" max="15870" width="8.5546875" style="12" customWidth="1"/>
    <col min="15871" max="15871" width="0" style="12" hidden="1" customWidth="1"/>
    <col min="15872" max="15875" width="8.77734375" style="12"/>
    <col min="15876" max="15876" width="9.77734375" style="12" bestFit="1" customWidth="1"/>
    <col min="15877" max="15877" width="8.77734375" style="12"/>
    <col min="15878" max="15878" width="12.44140625" style="12" bestFit="1" customWidth="1"/>
    <col min="15879" max="15879" width="8.77734375" style="12"/>
    <col min="15880" max="15880" width="5.44140625" style="12" customWidth="1"/>
    <col min="15881" max="15882" width="8.77734375" style="12"/>
    <col min="15883" max="15883" width="9.5546875" style="12" bestFit="1" customWidth="1"/>
    <col min="15884" max="15884" width="8.77734375" style="12"/>
    <col min="15885" max="15885" width="9.77734375" style="12" bestFit="1" customWidth="1"/>
    <col min="15886" max="15886" width="8.77734375" style="12"/>
    <col min="15887" max="15887" width="12.44140625" style="12" bestFit="1" customWidth="1"/>
    <col min="15888" max="16125" width="8.77734375" style="12"/>
    <col min="16126" max="16126" width="8.5546875" style="12" customWidth="1"/>
    <col min="16127" max="16127" width="0" style="12" hidden="1" customWidth="1"/>
    <col min="16128" max="16131" width="8.77734375" style="12"/>
    <col min="16132" max="16132" width="9.77734375" style="12" bestFit="1" customWidth="1"/>
    <col min="16133" max="16133" width="8.77734375" style="12"/>
    <col min="16134" max="16134" width="12.44140625" style="12" bestFit="1" customWidth="1"/>
    <col min="16135" max="16135" width="8.77734375" style="12"/>
    <col min="16136" max="16136" width="5.44140625" style="12" customWidth="1"/>
    <col min="16137" max="16138" width="8.77734375" style="12"/>
    <col min="16139" max="16139" width="9.5546875" style="12" bestFit="1" customWidth="1"/>
    <col min="16140" max="16140" width="8.77734375" style="12"/>
    <col min="16141" max="16141" width="9.77734375" style="12" bestFit="1" customWidth="1"/>
    <col min="16142" max="16142" width="8.77734375" style="12"/>
    <col min="16143" max="16143" width="12.44140625" style="12" bestFit="1" customWidth="1"/>
    <col min="16144" max="16384" width="8.77734375" style="12"/>
  </cols>
  <sheetData>
    <row r="1" spans="1:19" s="2" customFormat="1" ht="45" customHeight="1" x14ac:dyDescent="0.25">
      <c r="A1" s="108" t="s">
        <v>611</v>
      </c>
    </row>
    <row r="2" spans="1:19" s="3" customFormat="1" ht="20.25" customHeight="1" x14ac:dyDescent="0.25">
      <c r="A2" s="3" t="s">
        <v>18</v>
      </c>
    </row>
    <row r="3" spans="1:19" s="3" customFormat="1" ht="20.25" customHeight="1" x14ac:dyDescent="0.25">
      <c r="A3" s="3" t="s">
        <v>162</v>
      </c>
    </row>
    <row r="4" spans="1:19" s="3" customFormat="1" ht="20.25" customHeight="1" x14ac:dyDescent="0.25">
      <c r="A4" s="3" t="s">
        <v>163</v>
      </c>
    </row>
    <row r="5" spans="1:19" s="109" customFormat="1" ht="80.099999999999994" customHeight="1" x14ac:dyDescent="0.3">
      <c r="A5" s="122" t="s">
        <v>83</v>
      </c>
      <c r="B5" s="123" t="s">
        <v>488</v>
      </c>
      <c r="C5" s="124" t="s">
        <v>489</v>
      </c>
      <c r="D5" s="124" t="s">
        <v>490</v>
      </c>
      <c r="E5" s="124" t="s">
        <v>491</v>
      </c>
      <c r="F5" s="124" t="s">
        <v>492</v>
      </c>
      <c r="G5" s="125" t="s">
        <v>166</v>
      </c>
      <c r="H5" s="124" t="s">
        <v>493</v>
      </c>
      <c r="I5" s="126" t="s">
        <v>167</v>
      </c>
      <c r="J5" s="123" t="s">
        <v>494</v>
      </c>
      <c r="K5" s="124" t="s">
        <v>78</v>
      </c>
      <c r="L5" s="124" t="s">
        <v>79</v>
      </c>
      <c r="M5" s="124" t="s">
        <v>495</v>
      </c>
      <c r="N5" s="124" t="s">
        <v>496</v>
      </c>
      <c r="O5" s="125" t="s">
        <v>498</v>
      </c>
      <c r="P5" s="124" t="s">
        <v>499</v>
      </c>
      <c r="Q5" s="126" t="s">
        <v>500</v>
      </c>
    </row>
    <row r="6" spans="1:19" ht="15.6" x14ac:dyDescent="0.3">
      <c r="A6" s="187">
        <v>1995</v>
      </c>
      <c r="B6" s="171">
        <f t="shared" ref="B6:B20" si="0">SUM(C6:I6)</f>
        <v>221.4196</v>
      </c>
      <c r="C6" s="171">
        <f>SUM(Month!C7:C18)</f>
        <v>49.57</v>
      </c>
      <c r="D6" s="171">
        <f>SUM(Month!D7:D18)</f>
        <v>75.790000000000006</v>
      </c>
      <c r="E6" s="171">
        <f>SUM(Month!E7:E18)</f>
        <v>71.27</v>
      </c>
      <c r="F6" s="171">
        <f>SUM(Month!F7:F18)</f>
        <v>1.6800000000000006</v>
      </c>
      <c r="G6" s="171">
        <f>SUM(Month!G7:G18)</f>
        <v>21.259999999999998</v>
      </c>
      <c r="H6" s="171">
        <v>0.4496</v>
      </c>
      <c r="I6" s="172">
        <v>1.4</v>
      </c>
      <c r="J6" s="171">
        <f t="shared" ref="J6:J21" si="1">SUM(K6:Q6)</f>
        <v>223.33</v>
      </c>
      <c r="K6" s="171">
        <f>ROUND((SUM(Month!K7:K18)/12),2)</f>
        <v>50.08</v>
      </c>
      <c r="L6" s="171">
        <f>ROUND((SUM(Month!L7:L18)/12),2)</f>
        <v>76.48</v>
      </c>
      <c r="M6" s="171">
        <f>ROUND((SUM(Month!M7:M18)/12),2)</f>
        <v>71.900000000000006</v>
      </c>
      <c r="N6" s="171">
        <f>ROUND((SUM(Month!N7:N18)/12),2)</f>
        <v>1.72</v>
      </c>
      <c r="O6" s="171">
        <f>ROUND((SUM(Month!O7:O18)/12),2)</f>
        <v>21.28</v>
      </c>
      <c r="P6" s="171">
        <v>0.47</v>
      </c>
      <c r="Q6" s="172">
        <v>1.4</v>
      </c>
      <c r="R6" s="67"/>
      <c r="S6" s="67"/>
    </row>
    <row r="7" spans="1:19" ht="15.6" x14ac:dyDescent="0.3">
      <c r="A7" s="188">
        <v>1996</v>
      </c>
      <c r="B7" s="171">
        <f t="shared" si="0"/>
        <v>230.83359999999999</v>
      </c>
      <c r="C7" s="171">
        <f>SUM(Month!C19:C30)</f>
        <v>45.890000000000008</v>
      </c>
      <c r="D7" s="171">
        <f>SUM(Month!D19:D30)</f>
        <v>76.009999999999991</v>
      </c>
      <c r="E7" s="171">
        <f>SUM(Month!E19:E30)</f>
        <v>83.179999999999993</v>
      </c>
      <c r="F7" s="171">
        <f>SUM(Month!F19:F30)</f>
        <v>1.7999999999999996</v>
      </c>
      <c r="G7" s="171">
        <f>SUM(Month!G19:G30)</f>
        <v>22.18</v>
      </c>
      <c r="H7" s="171">
        <v>0.33360000000000001</v>
      </c>
      <c r="I7" s="173">
        <v>1.44</v>
      </c>
      <c r="J7" s="171">
        <f t="shared" si="1"/>
        <v>226.77999999999997</v>
      </c>
      <c r="K7" s="171">
        <f>ROUND((SUM(Month!K19:K30)/12),2)</f>
        <v>45.5</v>
      </c>
      <c r="L7" s="171">
        <f>ROUND((SUM(Month!L19:L30)/12),2)</f>
        <v>75.459999999999994</v>
      </c>
      <c r="M7" s="171">
        <f>ROUND((SUM(Month!M19:M30)/12),2)</f>
        <v>80.19</v>
      </c>
      <c r="N7" s="171">
        <f>ROUND((SUM(Month!N19:N30)/12),2)</f>
        <v>1.77</v>
      </c>
      <c r="O7" s="171">
        <f>ROUND((SUM(Month!O19:O30)/12),2)</f>
        <v>22.1</v>
      </c>
      <c r="P7" s="171">
        <v>0.32</v>
      </c>
      <c r="Q7" s="173">
        <v>1.44</v>
      </c>
      <c r="R7" s="67"/>
      <c r="S7" s="67"/>
    </row>
    <row r="8" spans="1:19" ht="15.6" x14ac:dyDescent="0.3">
      <c r="A8" s="188">
        <v>1997</v>
      </c>
      <c r="B8" s="171">
        <f t="shared" si="0"/>
        <v>224.54579999999999</v>
      </c>
      <c r="C8" s="171">
        <f>SUM(Month!C31:C42)</f>
        <v>41.269999999999996</v>
      </c>
      <c r="D8" s="171">
        <f>SUM(Month!D31:D42)</f>
        <v>73.599999999999994</v>
      </c>
      <c r="E8" s="171">
        <f>SUM(Month!E31:E42)</f>
        <v>83.93</v>
      </c>
      <c r="F8" s="171">
        <f>SUM(Month!F31:F42)</f>
        <v>1.9199999999999997</v>
      </c>
      <c r="G8" s="171">
        <f>SUM(Month!G31:G42)</f>
        <v>21.990000000000002</v>
      </c>
      <c r="H8" s="171">
        <v>0.4158</v>
      </c>
      <c r="I8" s="173">
        <f>SUM(Month!I31:I42)</f>
        <v>1.4200000000000004</v>
      </c>
      <c r="J8" s="171">
        <f t="shared" si="1"/>
        <v>228.94</v>
      </c>
      <c r="K8" s="171">
        <f>ROUND((SUM(Month!K31:K42)/12),2)</f>
        <v>41.83</v>
      </c>
      <c r="L8" s="171">
        <f>ROUND((SUM(Month!L31:L42)/12),2)</f>
        <v>74.569999999999993</v>
      </c>
      <c r="M8" s="171">
        <f>ROUND((SUM(Month!M31:M42)/12),2)</f>
        <v>86.78</v>
      </c>
      <c r="N8" s="171">
        <f>ROUND((SUM(Month!N31:N42)/12),2)</f>
        <v>1.91</v>
      </c>
      <c r="O8" s="171">
        <f>ROUND((SUM(Month!O31:O42)/12),2)</f>
        <v>22.02</v>
      </c>
      <c r="P8" s="171">
        <v>0.41</v>
      </c>
      <c r="Q8" s="173">
        <f>ROUND((SUM(Month!Q31:Q42)/12),2)</f>
        <v>1.42</v>
      </c>
      <c r="R8" s="67"/>
      <c r="S8" s="67"/>
    </row>
    <row r="9" spans="1:19" ht="15.6" x14ac:dyDescent="0.3">
      <c r="A9" s="188">
        <v>1998</v>
      </c>
      <c r="B9" s="171">
        <f t="shared" si="0"/>
        <v>230.67</v>
      </c>
      <c r="C9" s="171">
        <f>SUM(Month!C43:C54)</f>
        <v>40.959999999999994</v>
      </c>
      <c r="D9" s="171">
        <f>SUM(Month!D43:D54)</f>
        <v>75.349999999999994</v>
      </c>
      <c r="E9" s="171">
        <f>SUM(Month!E43:E54)</f>
        <v>87.31</v>
      </c>
      <c r="F9" s="171">
        <f>SUM(Month!F43:F54)</f>
        <v>2.0399999999999996</v>
      </c>
      <c r="G9" s="171">
        <f>SUM(Month!G43:G54)</f>
        <v>23.439999999999998</v>
      </c>
      <c r="H9" s="171">
        <f>SUM(Month!H43:H54)</f>
        <v>0.51</v>
      </c>
      <c r="I9" s="173">
        <f>SUM(Month!I43:I54)</f>
        <v>1.06</v>
      </c>
      <c r="J9" s="171">
        <f t="shared" si="1"/>
        <v>236.66000000000003</v>
      </c>
      <c r="K9" s="171">
        <f>ROUND((SUM(Month!K43:K54)/12),2)</f>
        <v>41.63</v>
      </c>
      <c r="L9" s="171">
        <f>ROUND((SUM(Month!L43:L54)/12),2)</f>
        <v>76.28</v>
      </c>
      <c r="M9" s="171">
        <f>ROUND((SUM(Month!M43:M54)/12),2)</f>
        <v>91.64</v>
      </c>
      <c r="N9" s="171">
        <f>ROUND((SUM(Month!N43:N54)/12),2)</f>
        <v>2.08</v>
      </c>
      <c r="O9" s="171">
        <f>ROUND((SUM(Month!O43:O54)/12),2)</f>
        <v>23.44</v>
      </c>
      <c r="P9" s="171">
        <f>ROUND((SUM(Month!P43:P54)/12),2)</f>
        <v>0.52</v>
      </c>
      <c r="Q9" s="173">
        <f>ROUND((SUM(Month!Q43:Q54)/12),2)</f>
        <v>1.07</v>
      </c>
      <c r="R9" s="67"/>
      <c r="S9" s="67"/>
    </row>
    <row r="10" spans="1:19" ht="15.6" x14ac:dyDescent="0.3">
      <c r="A10" s="188">
        <v>1999</v>
      </c>
      <c r="B10" s="171">
        <f t="shared" si="0"/>
        <v>231.36</v>
      </c>
      <c r="C10" s="171">
        <f>SUM(Month!C55:C66)</f>
        <v>35.99</v>
      </c>
      <c r="D10" s="171">
        <f>SUM(Month!D55:D66)</f>
        <v>76.429999999999993</v>
      </c>
      <c r="E10" s="171">
        <f>SUM(Month!E55:E66)</f>
        <v>92.51</v>
      </c>
      <c r="F10" s="171">
        <f>SUM(Month!F55:F66)</f>
        <v>2.2799999999999998</v>
      </c>
      <c r="G10" s="171">
        <f>SUM(Month!G55:G66)</f>
        <v>22.41</v>
      </c>
      <c r="H10" s="171">
        <f>SUM(Month!H55:H66)</f>
        <v>0.52</v>
      </c>
      <c r="I10" s="173">
        <f>SUM(Month!I55:I66)</f>
        <v>1.2200000000000002</v>
      </c>
      <c r="J10" s="171">
        <f t="shared" si="1"/>
        <v>238.02999999999997</v>
      </c>
      <c r="K10" s="171">
        <f>ROUND((SUM(Month!K55:K66)/12),2)</f>
        <v>36.85</v>
      </c>
      <c r="L10" s="171">
        <f>ROUND((SUM(Month!L55:L66)/12),2)</f>
        <v>77.59</v>
      </c>
      <c r="M10" s="171">
        <f>ROUND((SUM(Month!M55:M66)/12),2)</f>
        <v>97.19</v>
      </c>
      <c r="N10" s="171">
        <f>ROUND((SUM(Month!N55:N66)/12),2)</f>
        <v>2.23</v>
      </c>
      <c r="O10" s="171">
        <f>ROUND((SUM(Month!O55:O66)/12),2)</f>
        <v>22.41</v>
      </c>
      <c r="P10" s="171">
        <f>ROUND((SUM(Month!P55:P66)/12),2)</f>
        <v>0.53</v>
      </c>
      <c r="Q10" s="173">
        <f>ROUND((SUM(Month!Q55:Q66)/12),2)</f>
        <v>1.23</v>
      </c>
      <c r="R10" s="67"/>
      <c r="S10" s="67"/>
    </row>
    <row r="11" spans="1:19" ht="15.6" x14ac:dyDescent="0.3">
      <c r="A11" s="188">
        <v>2000</v>
      </c>
      <c r="B11" s="171">
        <f t="shared" si="0"/>
        <v>234.76</v>
      </c>
      <c r="C11" s="171">
        <f>SUM(Month!C67:C78)</f>
        <v>38.54</v>
      </c>
      <c r="D11" s="171">
        <f>SUM(Month!D67:D78)</f>
        <v>76.709999999999994</v>
      </c>
      <c r="E11" s="171">
        <f>SUM(Month!E67:E78)</f>
        <v>95.85</v>
      </c>
      <c r="F11" s="171">
        <f>SUM(Month!F67:F78)</f>
        <v>2.2799999999999998</v>
      </c>
      <c r="G11" s="171">
        <f>SUM(Month!G67:G78)</f>
        <v>19.630000000000003</v>
      </c>
      <c r="H11" s="171">
        <f>SUM(Month!H67:H78)</f>
        <v>0.51</v>
      </c>
      <c r="I11" s="173">
        <f>SUM(Month!I67:I78)</f>
        <v>1.2400000000000002</v>
      </c>
      <c r="J11" s="171">
        <f t="shared" si="1"/>
        <v>240.16000000000003</v>
      </c>
      <c r="K11" s="171">
        <f>ROUND((SUM(Month!K67:K78)/12),2)</f>
        <v>39.14</v>
      </c>
      <c r="L11" s="171">
        <f>ROUND((SUM(Month!L67:L78)/12),2)</f>
        <v>77.55</v>
      </c>
      <c r="M11" s="171">
        <f>ROUND((SUM(Month!M67:M78)/12),2)</f>
        <v>99.79</v>
      </c>
      <c r="N11" s="171">
        <f>ROUND((SUM(Month!N67:N78)/12),2)</f>
        <v>2.31</v>
      </c>
      <c r="O11" s="171">
        <f>ROUND((SUM(Month!O67:O78)/12),2)</f>
        <v>19.63</v>
      </c>
      <c r="P11" s="171">
        <f>ROUND((SUM(Month!P67:P78)/12),2)</f>
        <v>0.52</v>
      </c>
      <c r="Q11" s="173">
        <f>ROUND((SUM(Month!Q67:Q78)/12),2)</f>
        <v>1.22</v>
      </c>
      <c r="R11" s="67"/>
      <c r="S11" s="67"/>
    </row>
    <row r="12" spans="1:19" ht="15.6" x14ac:dyDescent="0.3">
      <c r="A12" s="188">
        <v>2001</v>
      </c>
      <c r="B12" s="171">
        <f t="shared" si="0"/>
        <v>236.85000000000005</v>
      </c>
      <c r="C12" s="171">
        <f>SUM(Month!C79:C90)</f>
        <v>40.770000000000003</v>
      </c>
      <c r="D12" s="171">
        <f>SUM(Month!D79:D90)</f>
        <v>75.87</v>
      </c>
      <c r="E12" s="171">
        <f>SUM(Month!E79:E90)</f>
        <v>95.56</v>
      </c>
      <c r="F12" s="171">
        <f>SUM(Month!F79:F90)</f>
        <v>2.52</v>
      </c>
      <c r="G12" s="171">
        <f>SUM(Month!G79:G90)</f>
        <v>20.8</v>
      </c>
      <c r="H12" s="171">
        <f>SUM(Month!H79:H90)</f>
        <v>0.43</v>
      </c>
      <c r="I12" s="173">
        <f>SUM(Month!I79:I90)</f>
        <v>0.9</v>
      </c>
      <c r="J12" s="171">
        <f t="shared" si="1"/>
        <v>239.90000000000003</v>
      </c>
      <c r="K12" s="171">
        <f>ROUND((SUM(Month!K79:K90)/12),2)</f>
        <v>41.09</v>
      </c>
      <c r="L12" s="171">
        <f>ROUND((SUM(Month!L79:L90)/12),2)</f>
        <v>76.12</v>
      </c>
      <c r="M12" s="171">
        <f>ROUND((SUM(Month!M79:M90)/12),2)</f>
        <v>98.03</v>
      </c>
      <c r="N12" s="171">
        <f>ROUND((SUM(Month!N79:N90)/12),2)</f>
        <v>2.5299999999999998</v>
      </c>
      <c r="O12" s="171">
        <f>ROUND((SUM(Month!O79:O90)/12),2)</f>
        <v>20.8</v>
      </c>
      <c r="P12" s="171">
        <f>ROUND((SUM(Month!P79:P90)/12),2)</f>
        <v>0.43</v>
      </c>
      <c r="Q12" s="173">
        <f>ROUND((SUM(Month!Q79:Q90)/12),2)</f>
        <v>0.9</v>
      </c>
      <c r="R12" s="67"/>
      <c r="S12" s="67"/>
    </row>
    <row r="13" spans="1:19" ht="15.6" x14ac:dyDescent="0.3">
      <c r="A13" s="188">
        <v>2002</v>
      </c>
      <c r="B13" s="171">
        <f t="shared" si="0"/>
        <v>229.60999999999999</v>
      </c>
      <c r="C13" s="171">
        <f>SUM(Month!C91:C102)</f>
        <v>37.72</v>
      </c>
      <c r="D13" s="171">
        <f>SUM(Month!D91:D102)</f>
        <v>73.47999999999999</v>
      </c>
      <c r="E13" s="171">
        <f>SUM(Month!E91:E102)</f>
        <v>94.300000000000011</v>
      </c>
      <c r="F13" s="171">
        <f>SUM(Month!F91:F102)</f>
        <v>2.7600000000000002</v>
      </c>
      <c r="G13" s="171">
        <f>SUM(Month!G91:G102)</f>
        <v>20.100000000000001</v>
      </c>
      <c r="H13" s="171">
        <f>SUM(Month!H91:H102)</f>
        <v>0.52</v>
      </c>
      <c r="I13" s="173">
        <f>SUM(Month!I91:I102)</f>
        <v>0.73000000000000009</v>
      </c>
      <c r="J13" s="171">
        <f t="shared" si="1"/>
        <v>236.18</v>
      </c>
      <c r="K13" s="171">
        <f>ROUND((SUM(Month!K91:K102)/12),2)</f>
        <v>39.729999999999997</v>
      </c>
      <c r="L13" s="171">
        <f>ROUND((SUM(Month!L91:L102)/12),2)</f>
        <v>73.48</v>
      </c>
      <c r="M13" s="171">
        <f>ROUND((SUM(Month!M91:M102)/12),2)</f>
        <v>98.88</v>
      </c>
      <c r="N13" s="171">
        <f>ROUND((SUM(Month!N91:N102)/12),2)</f>
        <v>2.75</v>
      </c>
      <c r="O13" s="171">
        <f>ROUND((SUM(Month!O91:O102)/12),2)</f>
        <v>20.100000000000001</v>
      </c>
      <c r="P13" s="171">
        <f>ROUND((SUM(Month!P91:P102)/12),2)</f>
        <v>0.52</v>
      </c>
      <c r="Q13" s="173">
        <f>ROUND((SUM(Month!Q91:Q102)/12),2)</f>
        <v>0.72</v>
      </c>
      <c r="R13" s="67"/>
      <c r="S13" s="67"/>
    </row>
    <row r="14" spans="1:19" ht="15.6" x14ac:dyDescent="0.3">
      <c r="A14" s="188">
        <v>2003</v>
      </c>
      <c r="B14" s="171">
        <f t="shared" si="0"/>
        <v>231.85999999999996</v>
      </c>
      <c r="C14" s="171">
        <f>SUM(Month!C103:C114)</f>
        <v>40.489999999999995</v>
      </c>
      <c r="D14" s="171">
        <f>SUM(Month!D103:D114)</f>
        <v>73.029999999999987</v>
      </c>
      <c r="E14" s="171">
        <f>SUM(Month!E103:E114)</f>
        <v>94.619999999999976</v>
      </c>
      <c r="F14" s="171">
        <f>SUM(Month!F103:F114)</f>
        <v>3.1199999999999992</v>
      </c>
      <c r="G14" s="171">
        <f>SUM(Month!G103:G114)</f>
        <v>20.05</v>
      </c>
      <c r="H14" s="171">
        <f>SUM(Month!H103:H114)</f>
        <v>0.37999999999999989</v>
      </c>
      <c r="I14" s="173">
        <f>SUM(Month!I103:I114)</f>
        <v>0.17</v>
      </c>
      <c r="J14" s="171">
        <f t="shared" si="1"/>
        <v>235.63999999999996</v>
      </c>
      <c r="K14" s="171">
        <f>ROUND((SUM(Month!K103:K114)/12),2)</f>
        <v>41.68</v>
      </c>
      <c r="L14" s="171">
        <f>ROUND((SUM(Month!L103:L114)/12),2)</f>
        <v>73.02</v>
      </c>
      <c r="M14" s="171">
        <f>ROUND((SUM(Month!M103:M114)/12),2)</f>
        <v>97.2</v>
      </c>
      <c r="N14" s="171">
        <f>ROUND((SUM(Month!N103:N114)/12),2)</f>
        <v>3.12</v>
      </c>
      <c r="O14" s="171">
        <f>ROUND((SUM(Month!O103:O114)/12),2)</f>
        <v>20.04</v>
      </c>
      <c r="P14" s="171">
        <f>ROUND((SUM(Month!P103:P114)/12),2)</f>
        <v>0.39</v>
      </c>
      <c r="Q14" s="173">
        <f>ROUND((SUM(Month!Q103:Q114)/12),2)</f>
        <v>0.19</v>
      </c>
      <c r="R14" s="67"/>
      <c r="S14" s="67"/>
    </row>
    <row r="15" spans="1:19" ht="15.6" x14ac:dyDescent="0.3">
      <c r="A15" s="188">
        <v>2004</v>
      </c>
      <c r="B15" s="171">
        <f t="shared" si="0"/>
        <v>233.64999999999998</v>
      </c>
      <c r="C15" s="171">
        <f>SUM(Month!C115:C126)</f>
        <v>39.07</v>
      </c>
      <c r="D15" s="171">
        <f>SUM(Month!D115:D126)</f>
        <v>75.06</v>
      </c>
      <c r="E15" s="171">
        <f>SUM(Month!E115:E126)</f>
        <v>96.63</v>
      </c>
      <c r="F15" s="171">
        <f>SUM(Month!F115:F126)</f>
        <v>3.4800000000000004</v>
      </c>
      <c r="G15" s="171">
        <f>SUM(Month!G115:G126)</f>
        <v>18.159999999999997</v>
      </c>
      <c r="H15" s="171">
        <f>SUM(Month!H115:H126)</f>
        <v>0.60000000000000009</v>
      </c>
      <c r="I15" s="173">
        <f>SUM(Month!I115:I126)</f>
        <v>0.65000000000000013</v>
      </c>
      <c r="J15" s="171">
        <f t="shared" si="1"/>
        <v>238.18999999999997</v>
      </c>
      <c r="K15" s="171">
        <f>ROUND((SUM(Month!K115:K126)/12),2)</f>
        <v>40.56</v>
      </c>
      <c r="L15" s="171">
        <f>ROUND((SUM(Month!L115:L126)/12),2)</f>
        <v>75.06</v>
      </c>
      <c r="M15" s="171">
        <f>ROUND((SUM(Month!M115:M126)/12),2)</f>
        <v>99.7</v>
      </c>
      <c r="N15" s="171">
        <f>ROUND((SUM(Month!N115:N126)/12),2)</f>
        <v>3.48</v>
      </c>
      <c r="O15" s="171">
        <f>ROUND((SUM(Month!O115:O126)/12),2)</f>
        <v>18.170000000000002</v>
      </c>
      <c r="P15" s="171">
        <f>ROUND((SUM(Month!P115:P126)/12),2)</f>
        <v>0.57999999999999996</v>
      </c>
      <c r="Q15" s="173">
        <f>ROUND((SUM(Month!Q115:Q126)/12),2)</f>
        <v>0.64</v>
      </c>
      <c r="R15" s="67"/>
      <c r="S15" s="67"/>
    </row>
    <row r="16" spans="1:19" ht="15.6" x14ac:dyDescent="0.3">
      <c r="A16" s="188">
        <v>2005</v>
      </c>
      <c r="B16" s="171">
        <f t="shared" si="0"/>
        <v>236.32</v>
      </c>
      <c r="C16" s="171">
        <f>SUM(Month!C127:C138)</f>
        <v>39.85</v>
      </c>
      <c r="D16" s="171">
        <f>SUM(Month!D127:D138)</f>
        <v>78.22999999999999</v>
      </c>
      <c r="E16" s="171">
        <f>SUM(Month!E127:E138)</f>
        <v>94.300000000000011</v>
      </c>
      <c r="F16" s="171">
        <f>SUM(Month!F127:F138)</f>
        <v>4.17</v>
      </c>
      <c r="G16" s="171">
        <f>SUM(Month!G127:G138)</f>
        <v>18.37</v>
      </c>
      <c r="H16" s="171">
        <f>SUM(Month!H127:H138)</f>
        <v>0.67999999999999994</v>
      </c>
      <c r="I16" s="173">
        <f>SUM(Month!I127:I138)</f>
        <v>0.71999999999999986</v>
      </c>
      <c r="J16" s="171">
        <f t="shared" si="1"/>
        <v>240.39999999999998</v>
      </c>
      <c r="K16" s="171">
        <f>ROUND((SUM(Month!K127:K138)/12),2)</f>
        <v>41.67</v>
      </c>
      <c r="L16" s="171">
        <f>ROUND((SUM(Month!L127:L138)/12),2)</f>
        <v>78.22</v>
      </c>
      <c r="M16" s="171">
        <f>ROUND((SUM(Month!M127:M138)/12),2)</f>
        <v>96.58</v>
      </c>
      <c r="N16" s="171">
        <f>ROUND((SUM(Month!N127:N138)/12),2)</f>
        <v>4.17</v>
      </c>
      <c r="O16" s="171">
        <f>ROUND((SUM(Month!O127:O138)/12),2)</f>
        <v>18.37</v>
      </c>
      <c r="P16" s="171">
        <f>ROUND((SUM(Month!P127:P138)/12),2)</f>
        <v>0.67</v>
      </c>
      <c r="Q16" s="173">
        <f>ROUND((SUM(Month!Q127:Q138)/12),2)</f>
        <v>0.72</v>
      </c>
      <c r="R16" s="67"/>
      <c r="S16" s="67"/>
    </row>
    <row r="17" spans="1:19" ht="15.6" x14ac:dyDescent="0.3">
      <c r="A17" s="188">
        <v>2006</v>
      </c>
      <c r="B17" s="171">
        <f t="shared" si="0"/>
        <v>233.07</v>
      </c>
      <c r="C17" s="171">
        <f>SUM(Month!C139:C150)</f>
        <v>43.35</v>
      </c>
      <c r="D17" s="171">
        <f>SUM(Month!D139:D150)</f>
        <v>77.350000000000009</v>
      </c>
      <c r="E17" s="171">
        <f>SUM(Month!E139:E150)</f>
        <v>89.389999999999986</v>
      </c>
      <c r="F17" s="171">
        <f>SUM(Month!F139:F150)</f>
        <v>4.4400000000000004</v>
      </c>
      <c r="G17" s="171">
        <f>SUM(Month!G139:G150)</f>
        <v>17.139999999999997</v>
      </c>
      <c r="H17" s="171">
        <f>SUM(Month!H139:H150)</f>
        <v>0.74999999999999989</v>
      </c>
      <c r="I17" s="173">
        <f>SUM(Month!I139:I150)</f>
        <v>0.65000000000000013</v>
      </c>
      <c r="J17" s="171">
        <f t="shared" si="1"/>
        <v>235.95</v>
      </c>
      <c r="K17" s="171">
        <f>ROUND((SUM(Month!K139:K150)/12),2)</f>
        <v>44.73</v>
      </c>
      <c r="L17" s="171">
        <f>ROUND((SUM(Month!L139:L150)/12),2)</f>
        <v>77.36</v>
      </c>
      <c r="M17" s="171">
        <f>ROUND((SUM(Month!M139:M150)/12),2)</f>
        <v>90.9</v>
      </c>
      <c r="N17" s="171">
        <f>ROUND((SUM(Month!N139:N150)/12),2)</f>
        <v>4.42</v>
      </c>
      <c r="O17" s="171">
        <f>ROUND((SUM(Month!O139:O150)/12),2)</f>
        <v>17.13</v>
      </c>
      <c r="P17" s="171">
        <f>ROUND((SUM(Month!P139:P150)/12),2)</f>
        <v>0.76</v>
      </c>
      <c r="Q17" s="173">
        <f>ROUND((SUM(Month!Q139:Q150)/12),2)</f>
        <v>0.65</v>
      </c>
      <c r="R17" s="67"/>
      <c r="S17" s="67"/>
    </row>
    <row r="18" spans="1:19" ht="15.6" x14ac:dyDescent="0.3">
      <c r="A18" s="188">
        <v>2007</v>
      </c>
      <c r="B18" s="171">
        <f t="shared" si="0"/>
        <v>227.45999999999998</v>
      </c>
      <c r="C18" s="171">
        <f>SUM(Month!C151:C162)</f>
        <v>40.950000000000003</v>
      </c>
      <c r="D18" s="171">
        <f>SUM(Month!D151:D162)</f>
        <v>76.31</v>
      </c>
      <c r="E18" s="171">
        <f>SUM(Month!E151:E162)</f>
        <v>90.199999999999989</v>
      </c>
      <c r="F18" s="171">
        <f>SUM(Month!F151:F162)</f>
        <v>4.6499999999999995</v>
      </c>
      <c r="G18" s="171">
        <f>SUM(Month!G151:G162)</f>
        <v>14.03</v>
      </c>
      <c r="H18" s="171">
        <f>SUM(Month!H151:H162)</f>
        <v>0.87000000000000011</v>
      </c>
      <c r="I18" s="173">
        <f>SUM(Month!I151:I162)</f>
        <v>0.45000000000000007</v>
      </c>
      <c r="J18" s="171">
        <f t="shared" si="1"/>
        <v>233.39999999999998</v>
      </c>
      <c r="K18" s="171">
        <f>ROUND((SUM(Month!K151:K162)/12),2)</f>
        <v>43.08</v>
      </c>
      <c r="L18" s="171">
        <f>ROUND((SUM(Month!L151:L162)/12),2)</f>
        <v>76.31</v>
      </c>
      <c r="M18" s="171">
        <f>ROUND((SUM(Month!M151:M162)/12),2)</f>
        <v>93.97</v>
      </c>
      <c r="N18" s="171">
        <f>ROUND((SUM(Month!N151:N162)/12),2)</f>
        <v>4.66</v>
      </c>
      <c r="O18" s="171">
        <f>ROUND((SUM(Month!O151:O162)/12),2)</f>
        <v>14.04</v>
      </c>
      <c r="P18" s="171">
        <f>ROUND((SUM(Month!P151:P162)/12),2)</f>
        <v>0.89</v>
      </c>
      <c r="Q18" s="173">
        <f>ROUND((SUM(Month!Q151:Q162)/12),2)</f>
        <v>0.45</v>
      </c>
      <c r="R18" s="67"/>
      <c r="S18" s="67"/>
    </row>
    <row r="19" spans="1:19" ht="15.6" x14ac:dyDescent="0.3">
      <c r="A19" s="188">
        <v>2008</v>
      </c>
      <c r="B19" s="171">
        <f t="shared" si="0"/>
        <v>225.63</v>
      </c>
      <c r="C19" s="171">
        <f>SUM(Month!C163:C174)</f>
        <v>38.160000000000004</v>
      </c>
      <c r="D19" s="171">
        <f>SUM(Month!D163:D174)</f>
        <v>74.38</v>
      </c>
      <c r="E19" s="171">
        <f>SUM(Month!E163:E174)</f>
        <v>93.100000000000009</v>
      </c>
      <c r="F19" s="171">
        <f>SUM(Month!F163:F174)</f>
        <v>6.06</v>
      </c>
      <c r="G19" s="171">
        <f>SUM(Month!G163:G174)</f>
        <v>11.91</v>
      </c>
      <c r="H19" s="171">
        <f>SUM(Month!H163:H174)</f>
        <v>1.0500000000000003</v>
      </c>
      <c r="I19" s="173">
        <f>SUM(Month!I163:I174)</f>
        <v>0.97000000000000008</v>
      </c>
      <c r="J19" s="171">
        <f t="shared" si="1"/>
        <v>226.98000000000002</v>
      </c>
      <c r="K19" s="171">
        <f>ROUND((SUM(Month!K163:K174)/12),2)</f>
        <v>38.93</v>
      </c>
      <c r="L19" s="171">
        <f>ROUND((SUM(Month!L163:L174)/12),2)</f>
        <v>74.38</v>
      </c>
      <c r="M19" s="171">
        <f>ROUND((SUM(Month!M163:M174)/12),2)</f>
        <v>93.65</v>
      </c>
      <c r="N19" s="171">
        <f>ROUND((SUM(Month!N163:N174)/12),2)</f>
        <v>6.11</v>
      </c>
      <c r="O19" s="171">
        <f>ROUND((SUM(Month!O163:O174)/12),2)</f>
        <v>11.91</v>
      </c>
      <c r="P19" s="171">
        <f>ROUND((SUM(Month!P163:P174)/12),2)</f>
        <v>1.05</v>
      </c>
      <c r="Q19" s="173">
        <f>ROUND((SUM(Month!Q163:Q174)/12),2)</f>
        <v>0.95</v>
      </c>
      <c r="R19" s="67"/>
      <c r="S19" s="67"/>
    </row>
    <row r="20" spans="1:19" ht="15.6" x14ac:dyDescent="0.3">
      <c r="A20" s="188">
        <v>2009</v>
      </c>
      <c r="B20" s="171">
        <f t="shared" si="0"/>
        <v>211.72</v>
      </c>
      <c r="C20" s="171">
        <f>SUM(Month!C175:C186)</f>
        <v>31.2</v>
      </c>
      <c r="D20" s="171">
        <f>SUM(Month!D175:D186)</f>
        <v>70.87</v>
      </c>
      <c r="E20" s="171">
        <f>SUM(Month!E175:E186)</f>
        <v>86.199999999999989</v>
      </c>
      <c r="F20" s="171">
        <f>SUM(Month!F175:F186)</f>
        <v>6.72</v>
      </c>
      <c r="G20" s="171">
        <f>SUM(Month!G175:G186)</f>
        <v>15.239999999999998</v>
      </c>
      <c r="H20" s="171">
        <f>SUM(Month!H175:H186)</f>
        <v>1.25</v>
      </c>
      <c r="I20" s="173">
        <f>SUM(Month!I175:I186)</f>
        <v>0.24000000000000002</v>
      </c>
      <c r="J20" s="171">
        <f t="shared" si="1"/>
        <v>212.95999999999998</v>
      </c>
      <c r="K20" s="171">
        <f>ROUND((SUM(Month!K175:K186)/12),2)</f>
        <v>31.53</v>
      </c>
      <c r="L20" s="171">
        <f>ROUND((SUM(Month!L175:L186)/12),2)</f>
        <v>70.86</v>
      </c>
      <c r="M20" s="171">
        <f>ROUND((SUM(Month!M175:M186)/12),2)</f>
        <v>87.13</v>
      </c>
      <c r="N20" s="171">
        <f>ROUND((SUM(Month!N175:N186)/12),2)</f>
        <v>6.71</v>
      </c>
      <c r="O20" s="171">
        <f>ROUND((SUM(Month!O175:O186)/12),2)</f>
        <v>15.23</v>
      </c>
      <c r="P20" s="171">
        <f>ROUND((SUM(Month!P175:P186)/12),2)</f>
        <v>1.25</v>
      </c>
      <c r="Q20" s="173">
        <f>ROUND((SUM(Month!Q175:Q186)/12),2)</f>
        <v>0.25</v>
      </c>
      <c r="R20" s="67"/>
      <c r="S20" s="67"/>
    </row>
    <row r="21" spans="1:19" ht="15.6" x14ac:dyDescent="0.3">
      <c r="A21" s="188">
        <v>2010</v>
      </c>
      <c r="B21" s="171">
        <f t="shared" ref="B21:B29" si="2">SUM(C21:I21)</f>
        <v>219.32999999999996</v>
      </c>
      <c r="C21" s="171">
        <f>SUM(Month!C187:C198)</f>
        <v>32.619999999999997</v>
      </c>
      <c r="D21" s="171">
        <f>SUM(Month!D187:D198)</f>
        <v>70.239999999999995</v>
      </c>
      <c r="E21" s="171">
        <f>SUM(Month!E187:E198)</f>
        <v>93.56</v>
      </c>
      <c r="F21" s="171">
        <f>SUM(Month!F187:F198)</f>
        <v>7.5900000000000007</v>
      </c>
      <c r="G21" s="171">
        <f>SUM(Month!G187:G198)</f>
        <v>13.92</v>
      </c>
      <c r="H21" s="171">
        <f>SUM(Month!H187:H198)</f>
        <v>1.1700000000000002</v>
      </c>
      <c r="I21" s="173">
        <f>SUM(Month!I187:I198)</f>
        <v>0.23</v>
      </c>
      <c r="J21" s="171">
        <f t="shared" si="1"/>
        <v>213.48</v>
      </c>
      <c r="K21" s="171">
        <f>ROUND((SUM(Month!K187:K198)/12),2)</f>
        <v>31.07</v>
      </c>
      <c r="L21" s="171">
        <f>ROUND((SUM(Month!L187:L198)/12),2)</f>
        <v>70.239999999999995</v>
      </c>
      <c r="M21" s="171">
        <f>ROUND((SUM(Month!M187:M198)/12),2)</f>
        <v>89.24</v>
      </c>
      <c r="N21" s="171">
        <f>ROUND((SUM(Month!N187:N198)/12),2)</f>
        <v>7.57</v>
      </c>
      <c r="O21" s="171">
        <f>ROUND((SUM(Month!O187:O198)/12),2)</f>
        <v>13.93</v>
      </c>
      <c r="P21" s="171">
        <f>ROUND((SUM(Month!P187:P198)/12),2)</f>
        <v>1.2</v>
      </c>
      <c r="Q21" s="173">
        <f>ROUND((SUM(Month!Q187:Q198)/12),2)</f>
        <v>0.23</v>
      </c>
      <c r="R21" s="67"/>
      <c r="S21" s="67"/>
    </row>
    <row r="22" spans="1:19" ht="15.6" x14ac:dyDescent="0.3">
      <c r="A22" s="188">
        <v>2011</v>
      </c>
      <c r="B22" s="171">
        <f t="shared" si="2"/>
        <v>203.62999999999994</v>
      </c>
      <c r="C22" s="171">
        <f>SUM(Month!C199:C210)</f>
        <v>32.26</v>
      </c>
      <c r="D22" s="171">
        <f>SUM(Month!D199:D210)</f>
        <v>67.81</v>
      </c>
      <c r="E22" s="171">
        <f>SUM(Month!E199:E210)</f>
        <v>77.649999999999991</v>
      </c>
      <c r="F22" s="171">
        <f>SUM(Month!F199:F210)</f>
        <v>7.8599999999999985</v>
      </c>
      <c r="G22" s="171">
        <f>SUM(Month!G199:G210)</f>
        <v>15.620000000000001</v>
      </c>
      <c r="H22" s="171">
        <f>SUM(Month!H199:H210)</f>
        <v>1.89</v>
      </c>
      <c r="I22" s="173">
        <f>SUM(Month!I199:I210)</f>
        <v>0.54</v>
      </c>
      <c r="J22" s="171">
        <f t="shared" ref="J22:J29" si="3">SUM(K22:Q22)</f>
        <v>209.19</v>
      </c>
      <c r="K22" s="171">
        <f>ROUND((SUM(Month!K199:K210)/12),2)</f>
        <v>33.99</v>
      </c>
      <c r="L22" s="171">
        <f>ROUND((SUM(Month!L199:L210)/12),2)</f>
        <v>67.819999999999993</v>
      </c>
      <c r="M22" s="171">
        <f>ROUND((SUM(Month!M199:M210)/12),2)</f>
        <v>81.47</v>
      </c>
      <c r="N22" s="171">
        <f>ROUND((SUM(Month!N199:N210)/12),2)</f>
        <v>7.83</v>
      </c>
      <c r="O22" s="171">
        <f>ROUND((SUM(Month!O199:O210)/12),2)</f>
        <v>15.63</v>
      </c>
      <c r="P22" s="171">
        <f>ROUND((SUM(Month!P199:P210)/12),2)</f>
        <v>1.91</v>
      </c>
      <c r="Q22" s="173">
        <f>ROUND((SUM(Month!Q199:Q210)/12),2)</f>
        <v>0.54</v>
      </c>
      <c r="R22" s="67"/>
      <c r="S22" s="67"/>
    </row>
    <row r="23" spans="1:19" ht="15.6" x14ac:dyDescent="0.3">
      <c r="A23" s="188">
        <v>2012</v>
      </c>
      <c r="B23" s="171">
        <f t="shared" si="2"/>
        <v>207.77999999999997</v>
      </c>
      <c r="C23" s="171">
        <f>SUM(Month!C211:C222)</f>
        <v>40.909999999999997</v>
      </c>
      <c r="D23" s="171">
        <f>SUM(Month!D211:D222)</f>
        <v>67</v>
      </c>
      <c r="E23" s="171">
        <f>SUM(Month!E211:E222)</f>
        <v>73.249999999999986</v>
      </c>
      <c r="F23" s="171">
        <f>SUM(Month!F211:F222)</f>
        <v>8.1000000000000014</v>
      </c>
      <c r="G23" s="171">
        <f>SUM(Month!G211:G222)</f>
        <v>15.21</v>
      </c>
      <c r="H23" s="171">
        <f>SUM(Month!H211:H222)</f>
        <v>2.2899999999999996</v>
      </c>
      <c r="I23" s="173">
        <f>SUM(Month!I211:I222)</f>
        <v>1.02</v>
      </c>
      <c r="J23" s="171">
        <f t="shared" si="3"/>
        <v>207.86000000000004</v>
      </c>
      <c r="K23" s="171">
        <f>ROUND((SUM(Month!K211:K222)/12),2)</f>
        <v>40.97</v>
      </c>
      <c r="L23" s="171">
        <f>ROUND((SUM(Month!L211:L222)/12),2)</f>
        <v>67</v>
      </c>
      <c r="M23" s="171">
        <f>ROUND((SUM(Month!M211:M222)/12),2)</f>
        <v>73.27</v>
      </c>
      <c r="N23" s="171">
        <f>ROUND((SUM(Month!N211:N222)/12),2)</f>
        <v>8.11</v>
      </c>
      <c r="O23" s="171">
        <f>ROUND((SUM(Month!O211:O222)/12),2)</f>
        <v>15.21</v>
      </c>
      <c r="P23" s="171">
        <f>ROUND((SUM(Month!P211:P222)/12),2)</f>
        <v>2.2799999999999998</v>
      </c>
      <c r="Q23" s="173">
        <f>ROUND((SUM(Month!Q211:Q222)/12),2)</f>
        <v>1.02</v>
      </c>
      <c r="R23" s="67"/>
      <c r="S23" s="67"/>
    </row>
    <row r="24" spans="1:19" ht="15.6" x14ac:dyDescent="0.3">
      <c r="A24" s="188">
        <v>2013</v>
      </c>
      <c r="B24" s="171">
        <f t="shared" si="2"/>
        <v>206.24000000000004</v>
      </c>
      <c r="C24" s="171">
        <f>SUM(Month!C223:C234)</f>
        <v>39.050000000000004</v>
      </c>
      <c r="D24" s="171">
        <f>SUM(Month!D223:D234)</f>
        <v>65.78</v>
      </c>
      <c r="E24" s="171">
        <f>SUM(Month!E223:E234)</f>
        <v>72.62</v>
      </c>
      <c r="F24" s="171">
        <f>SUM(Month!F223:F234)</f>
        <v>9.0900000000000016</v>
      </c>
      <c r="G24" s="171">
        <f>SUM(Month!G223:G234)</f>
        <v>15.440000000000001</v>
      </c>
      <c r="H24" s="171">
        <f>SUM(Month!H223:H234)</f>
        <v>3.0199999999999996</v>
      </c>
      <c r="I24" s="173">
        <f>SUM(Month!I223:I234)</f>
        <v>1.2400000000000002</v>
      </c>
      <c r="J24" s="171">
        <f t="shared" si="3"/>
        <v>203.48000000000002</v>
      </c>
      <c r="K24" s="171">
        <f>ROUND((SUM(Month!K223:K234)/12),2)</f>
        <v>38.33</v>
      </c>
      <c r="L24" s="171">
        <f>ROUND((SUM(Month!L223:L234)/12),2)</f>
        <v>65.790000000000006</v>
      </c>
      <c r="M24" s="171">
        <f>ROUND((SUM(Month!M223:M234)/12),2)</f>
        <v>70.53</v>
      </c>
      <c r="N24" s="171">
        <f>ROUND((SUM(Month!N223:N234)/12),2)</f>
        <v>9.1199999999999992</v>
      </c>
      <c r="O24" s="171">
        <f>ROUND((SUM(Month!O223:O234)/12),2)</f>
        <v>15.44</v>
      </c>
      <c r="P24" s="171">
        <f>ROUND((SUM(Month!P223:P234)/12),2)</f>
        <v>3.03</v>
      </c>
      <c r="Q24" s="173">
        <f>ROUND((SUM(Month!Q223:Q234)/12),2)</f>
        <v>1.24</v>
      </c>
      <c r="R24" s="67"/>
      <c r="S24" s="67"/>
    </row>
    <row r="25" spans="1:19" ht="15.6" x14ac:dyDescent="0.3">
      <c r="A25" s="188">
        <v>2014</v>
      </c>
      <c r="B25" s="171">
        <f t="shared" si="2"/>
        <v>193.55</v>
      </c>
      <c r="C25" s="171">
        <f>SUM(Month!C235:C246)</f>
        <v>31.5</v>
      </c>
      <c r="D25" s="171">
        <f>SUM(Month!D235:D246)</f>
        <v>66.02</v>
      </c>
      <c r="E25" s="171">
        <f>SUM(Month!E235:E246)</f>
        <v>66.12</v>
      </c>
      <c r="F25" s="171">
        <f>SUM(Month!F235:F246)</f>
        <v>10.710000000000003</v>
      </c>
      <c r="G25" s="171">
        <f>SUM(Month!G235:G246)</f>
        <v>13.84</v>
      </c>
      <c r="H25" s="171">
        <f>SUM(Month!H235:H246)</f>
        <v>3.6100000000000003</v>
      </c>
      <c r="I25" s="173">
        <f>SUM(Month!I235:I246)</f>
        <v>1.7499999999999998</v>
      </c>
      <c r="J25" s="171">
        <f t="shared" si="3"/>
        <v>198.74</v>
      </c>
      <c r="K25" s="171">
        <f>ROUND((SUM(Month!K235:K246)/12),2)</f>
        <v>33.01</v>
      </c>
      <c r="L25" s="171">
        <f>ROUND((SUM(Month!L235:L246)/12),2)</f>
        <v>66.010000000000005</v>
      </c>
      <c r="M25" s="171">
        <f>ROUND((SUM(Month!M235:M246)/12),2)</f>
        <v>69.77</v>
      </c>
      <c r="N25" s="171">
        <f>ROUND((SUM(Month!N235:N246)/12),2)</f>
        <v>10.73</v>
      </c>
      <c r="O25" s="171">
        <f>ROUND((SUM(Month!O235:O246)/12),2)</f>
        <v>13.85</v>
      </c>
      <c r="P25" s="171">
        <f>ROUND((SUM(Month!P235:P246)/12),2)</f>
        <v>3.6</v>
      </c>
      <c r="Q25" s="173">
        <f>ROUND((SUM(Month!Q235:Q246)/12),2)</f>
        <v>1.77</v>
      </c>
      <c r="R25" s="67"/>
      <c r="S25" s="67"/>
    </row>
    <row r="26" spans="1:19" ht="15.6" x14ac:dyDescent="0.3">
      <c r="A26" s="188">
        <v>2015</v>
      </c>
      <c r="B26" s="171">
        <f t="shared" si="2"/>
        <v>195.01999999999998</v>
      </c>
      <c r="C26" s="171">
        <f>SUM(Month!C247:C258)</f>
        <v>25.13</v>
      </c>
      <c r="D26" s="171">
        <f>SUM(Month!D247:D258)</f>
        <v>67.409999999999982</v>
      </c>
      <c r="E26" s="171">
        <f>SUM(Month!E247:E258)</f>
        <v>68.099999999999994</v>
      </c>
      <c r="F26" s="171">
        <f>SUM(Month!F247:F258)</f>
        <v>12.449999999999996</v>
      </c>
      <c r="G26" s="171">
        <f>SUM(Month!G247:G258)</f>
        <v>15.469999999999999</v>
      </c>
      <c r="H26" s="171">
        <f>SUM(Month!H247:H258)</f>
        <v>4.6500000000000004</v>
      </c>
      <c r="I26" s="173">
        <f>SUM(Month!I247:I258)</f>
        <v>1.81</v>
      </c>
      <c r="J26" s="171">
        <f t="shared" si="3"/>
        <v>197.84999999999997</v>
      </c>
      <c r="K26" s="171">
        <f>ROUND((SUM(Month!K247:K258)/12),2)</f>
        <v>25.66</v>
      </c>
      <c r="L26" s="171">
        <f>ROUND((SUM(Month!L247:L258)/12),2)</f>
        <v>67.42</v>
      </c>
      <c r="M26" s="171">
        <f>ROUND((SUM(Month!M247:M258)/12),2)</f>
        <v>70.37</v>
      </c>
      <c r="N26" s="171">
        <f>ROUND((SUM(Month!N247:N258)/12),2)</f>
        <v>12.45</v>
      </c>
      <c r="O26" s="171">
        <f>ROUND((SUM(Month!O247:O258)/12),2)</f>
        <v>15.48</v>
      </c>
      <c r="P26" s="171">
        <f>ROUND((SUM(Month!P247:P258)/12),2)</f>
        <v>4.6500000000000004</v>
      </c>
      <c r="Q26" s="173">
        <f>ROUND((SUM(Month!Q247:Q258)/12),2)</f>
        <v>1.82</v>
      </c>
      <c r="R26" s="67"/>
      <c r="S26" s="67"/>
    </row>
    <row r="27" spans="1:19" ht="15.6" x14ac:dyDescent="0.3">
      <c r="A27" s="188">
        <v>2016</v>
      </c>
      <c r="B27" s="171">
        <f t="shared" si="2"/>
        <v>192.44</v>
      </c>
      <c r="C27" s="171">
        <f>SUM(Quarter!C91:C94)</f>
        <v>12.709999999999999</v>
      </c>
      <c r="D27" s="171">
        <f>SUM(Quarter!D91:D94)</f>
        <v>68.319999999999993</v>
      </c>
      <c r="E27" s="171">
        <f>SUM(Quarter!E91:E94)</f>
        <v>76.39</v>
      </c>
      <c r="F27" s="171">
        <f>SUM(Quarter!F91:F94)</f>
        <v>13.56</v>
      </c>
      <c r="G27" s="171">
        <f>SUM(Quarter!G91:G94)</f>
        <v>15.39</v>
      </c>
      <c r="H27" s="171">
        <f>SUM(Quarter!H91:H94)</f>
        <v>4.54</v>
      </c>
      <c r="I27" s="173">
        <f>SUM(Quarter!I91:I94)</f>
        <v>1.5300000000000002</v>
      </c>
      <c r="J27" s="171">
        <f t="shared" si="3"/>
        <v>194.11</v>
      </c>
      <c r="K27" s="171">
        <f>ROUND((SUM(Quarter!K91:K94)/4),2)</f>
        <v>12.96</v>
      </c>
      <c r="L27" s="171">
        <f>ROUND((SUM(Quarter!L91:L94)/4),2)</f>
        <v>68.33</v>
      </c>
      <c r="M27" s="171">
        <f>ROUND((SUM(Quarter!M91:M94)/4),2)</f>
        <v>77.760000000000005</v>
      </c>
      <c r="N27" s="171">
        <f>ROUND((SUM(Quarter!N91:N94)/4),2)</f>
        <v>13.56</v>
      </c>
      <c r="O27" s="171">
        <f>ROUND((SUM(Quarter!O91:O94)/4),2)</f>
        <v>15.42</v>
      </c>
      <c r="P27" s="171">
        <f>ROUND((SUM(Quarter!P91:P94)/4),2)</f>
        <v>4.55</v>
      </c>
      <c r="Q27" s="173">
        <f>ROUND((SUM(Quarter!Q91:Q94)/4),2)</f>
        <v>1.53</v>
      </c>
      <c r="R27" s="67"/>
      <c r="S27" s="67"/>
    </row>
    <row r="28" spans="1:19" ht="15.6" x14ac:dyDescent="0.3">
      <c r="A28" s="188">
        <v>2017</v>
      </c>
      <c r="B28" s="171">
        <f t="shared" si="2"/>
        <v>190.6</v>
      </c>
      <c r="C28" s="171">
        <f>SUM(Quarter!C95:C98)</f>
        <v>10.31</v>
      </c>
      <c r="D28" s="171">
        <f>SUM(Quarter!D95:D98)</f>
        <v>69.5</v>
      </c>
      <c r="E28" s="171">
        <f>SUM(Quarter!E95:E98)</f>
        <v>74.36</v>
      </c>
      <c r="F28" s="171">
        <f>SUM(Quarter!F95:F98)</f>
        <v>14.280000000000001</v>
      </c>
      <c r="G28" s="171">
        <f>SUM(Quarter!G95:G98)</f>
        <v>15.129999999999999</v>
      </c>
      <c r="H28" s="171">
        <f>SUM(Quarter!H95:H98)</f>
        <v>5.76</v>
      </c>
      <c r="I28" s="173">
        <f>SUM(Quarter!I95:I98)</f>
        <v>1.2599999999999998</v>
      </c>
      <c r="J28" s="171">
        <f t="shared" si="3"/>
        <v>194.01999999999998</v>
      </c>
      <c r="K28" s="171">
        <f>ROUND((SUM(Quarter!K95:K98)/4),2)</f>
        <v>10.69</v>
      </c>
      <c r="L28" s="171">
        <f>ROUND((SUM(Quarter!L95:L98)/4),2)</f>
        <v>69.52</v>
      </c>
      <c r="M28" s="171">
        <f>ROUND((SUM(Quarter!M95:M98)/4),2)</f>
        <v>77.36</v>
      </c>
      <c r="N28" s="171">
        <f>ROUND((SUM(Quarter!N95:N98)/4),2)</f>
        <v>14.29</v>
      </c>
      <c r="O28" s="171">
        <f>ROUND((SUM(Quarter!O95:O98)/4),2)</f>
        <v>15.13</v>
      </c>
      <c r="P28" s="171">
        <f>ROUND((SUM(Quarter!P95:P98)/4),2)</f>
        <v>5.76</v>
      </c>
      <c r="Q28" s="173">
        <f>ROUND((SUM(Quarter!Q95:Q98)/4),2)</f>
        <v>1.27</v>
      </c>
      <c r="R28" s="67"/>
      <c r="S28" s="67"/>
    </row>
    <row r="29" spans="1:19" ht="15.6" x14ac:dyDescent="0.3">
      <c r="A29" s="188">
        <v>2018</v>
      </c>
      <c r="B29" s="171">
        <f t="shared" si="2"/>
        <v>189.50999999999996</v>
      </c>
      <c r="C29" s="171">
        <f>SUM(Quarter!C99:C102)</f>
        <v>8.7100000000000009</v>
      </c>
      <c r="D29" s="171">
        <f>SUM(Quarter!D99:D102)</f>
        <v>68.819999999999993</v>
      </c>
      <c r="E29" s="171">
        <f>SUM(Quarter!E99:E102)</f>
        <v>73.739999999999995</v>
      </c>
      <c r="F29" s="171">
        <f>SUM(Quarter!F99:F102)</f>
        <v>16.079999999999998</v>
      </c>
      <c r="G29" s="171">
        <f>SUM(Quarter!G99:G102)</f>
        <v>14.059999999999999</v>
      </c>
      <c r="H29" s="171">
        <f>SUM(Quarter!H99:H102)</f>
        <v>6.45</v>
      </c>
      <c r="I29" s="173">
        <f>SUM(Quarter!I99:I102)</f>
        <v>1.6500000000000001</v>
      </c>
      <c r="J29" s="171">
        <f t="shared" si="3"/>
        <v>191.02999999999997</v>
      </c>
      <c r="K29" s="171">
        <f>ROUND((SUM(Quarter!K99:K102)/4),2)</f>
        <v>8.73</v>
      </c>
      <c r="L29" s="171">
        <f>ROUND((SUM(Quarter!L99:L102)/4),2)</f>
        <v>68.81</v>
      </c>
      <c r="M29" s="171">
        <f>ROUND((SUM(Quarter!M99:M102)/4),2)</f>
        <v>75.260000000000005</v>
      </c>
      <c r="N29" s="171">
        <f>ROUND((SUM(Quarter!N99:N102)/4),2)</f>
        <v>16.079999999999998</v>
      </c>
      <c r="O29" s="171">
        <f>ROUND((SUM(Quarter!O99:O102)/4),2)</f>
        <v>14.06</v>
      </c>
      <c r="P29" s="171">
        <f>ROUND((SUM(Quarter!P99:P102)/4),2)</f>
        <v>6.45</v>
      </c>
      <c r="Q29" s="173">
        <f>ROUND((SUM(Quarter!Q99:Q102)/4),2)</f>
        <v>1.64</v>
      </c>
      <c r="R29" s="67"/>
      <c r="S29" s="67"/>
    </row>
    <row r="30" spans="1:19" ht="15.6" x14ac:dyDescent="0.3">
      <c r="A30" s="188">
        <v>2019</v>
      </c>
      <c r="B30" s="171">
        <f>SUM(C30:I30)</f>
        <v>184.47000000000003</v>
      </c>
      <c r="C30" s="171">
        <f>SUM(Quarter!C103:C106)</f>
        <v>6.13</v>
      </c>
      <c r="D30" s="171">
        <f>SUM(Quarter!D103:D106)</f>
        <v>67.37</v>
      </c>
      <c r="E30" s="171">
        <f>SUM(Quarter!E103:E106)</f>
        <v>72.56</v>
      </c>
      <c r="F30" s="171">
        <f>SUM(Quarter!F103:F106)</f>
        <v>17.43</v>
      </c>
      <c r="G30" s="171">
        <f>SUM(Quarter!G103:G106)</f>
        <v>12.09</v>
      </c>
      <c r="H30" s="171">
        <f>SUM(Quarter!H103:H106)</f>
        <v>7.0600000000000005</v>
      </c>
      <c r="I30" s="173">
        <f>SUM(Quarter!I103:I106)</f>
        <v>1.83</v>
      </c>
      <c r="J30" s="171">
        <f>SUM(K30:Q30)</f>
        <v>186.54999999999998</v>
      </c>
      <c r="K30" s="171">
        <f>ROUND((SUM(Quarter!K103:K106)/4),2)</f>
        <v>6.29</v>
      </c>
      <c r="L30" s="171">
        <f>ROUND((SUM(Quarter!L103:L106)/4),2)</f>
        <v>67.38</v>
      </c>
      <c r="M30" s="171">
        <f>ROUND((SUM(Quarter!M103:M106)/4),2)</f>
        <v>74.47</v>
      </c>
      <c r="N30" s="171">
        <f>ROUND((SUM(Quarter!N103:N106)/4),2)</f>
        <v>17.43</v>
      </c>
      <c r="O30" s="171">
        <f>ROUND((SUM(Quarter!O103:O106)/4),2)</f>
        <v>12.09</v>
      </c>
      <c r="P30" s="171">
        <f>ROUND((SUM(Quarter!P103:P106)/4),2)</f>
        <v>7.07</v>
      </c>
      <c r="Q30" s="173">
        <f>ROUND((SUM(Quarter!Q103:Q106)/4),2)</f>
        <v>1.82</v>
      </c>
      <c r="R30" s="67"/>
      <c r="S30" s="67"/>
    </row>
    <row r="31" spans="1:19" ht="15.6" x14ac:dyDescent="0.3">
      <c r="A31" s="188">
        <v>2020</v>
      </c>
      <c r="B31" s="171">
        <f>SUM(C31:I31)</f>
        <v>163.33999999999997</v>
      </c>
      <c r="C31" s="171">
        <f>SUM(Quarter!C107:C110)</f>
        <v>5.63</v>
      </c>
      <c r="D31" s="171">
        <f>SUM(Quarter!D107:D110)</f>
        <v>50.879999999999995</v>
      </c>
      <c r="E31" s="171">
        <f>SUM(Quarter!E107:E110)</f>
        <v>68.430000000000007</v>
      </c>
      <c r="F31" s="171">
        <f>SUM(Quarter!F107:F110)</f>
        <v>17.939999999999998</v>
      </c>
      <c r="G31" s="171">
        <f>SUM(Quarter!G107:G110)</f>
        <v>10.72</v>
      </c>
      <c r="H31" s="171">
        <f>SUM(Quarter!H107:H110)</f>
        <v>8.1999999999999993</v>
      </c>
      <c r="I31" s="173">
        <f>SUM(Quarter!I107:I110)</f>
        <v>1.54</v>
      </c>
      <c r="J31" s="171">
        <f>SUM(K31:Q31)</f>
        <v>167.29999999999995</v>
      </c>
      <c r="K31" s="171">
        <f>ROUND((SUM(Quarter!K107:K110)/4),2)</f>
        <v>5.9</v>
      </c>
      <c r="L31" s="171">
        <f>ROUND((SUM(Quarter!L107:L110)/4),2)</f>
        <v>50.88</v>
      </c>
      <c r="M31" s="171">
        <f>ROUND((SUM(Quarter!M107:M110)/4),2)</f>
        <v>72.11</v>
      </c>
      <c r="N31" s="171">
        <f>ROUND((SUM(Quarter!N107:N110)/4),2)</f>
        <v>17.95</v>
      </c>
      <c r="O31" s="171">
        <f>ROUND((SUM(Quarter!O107:O110)/4),2)</f>
        <v>10.72</v>
      </c>
      <c r="P31" s="171">
        <f>ROUND((SUM(Quarter!P107:P110)/4),2)</f>
        <v>8.1999999999999993</v>
      </c>
      <c r="Q31" s="173">
        <f>ROUND((SUM(Quarter!Q107:Q110)/4),2)</f>
        <v>1.54</v>
      </c>
    </row>
    <row r="32" spans="1:19" ht="15.6" x14ac:dyDescent="0.25">
      <c r="A32" s="189" t="s">
        <v>637</v>
      </c>
      <c r="B32" s="171">
        <f>SUM(C32:I32)</f>
        <v>169.19000000000003</v>
      </c>
      <c r="C32" s="171">
        <f>SUM(Quarter!C111:C114)</f>
        <v>5.74</v>
      </c>
      <c r="D32" s="171">
        <f>SUM(Quarter!D111:D114)</f>
        <v>54.53</v>
      </c>
      <c r="E32" s="171">
        <f>SUM(Quarter!E111:E114)</f>
        <v>71.97</v>
      </c>
      <c r="F32" s="171">
        <f>SUM(Quarter!F111:F114)</f>
        <v>18.09</v>
      </c>
      <c r="G32" s="171">
        <f>SUM(Quarter!G111:G114)</f>
        <v>9.77</v>
      </c>
      <c r="H32" s="171">
        <f>SUM(Quarter!H111:H114)</f>
        <v>6.9799999999999995</v>
      </c>
      <c r="I32" s="173">
        <f>SUM(Quarter!I111:I114)</f>
        <v>2.1100000000000003</v>
      </c>
      <c r="J32" s="171">
        <f>SUM(K32:Q32)</f>
        <v>170.3</v>
      </c>
      <c r="K32" s="171">
        <f>ROUND((SUM(Quarter!K111:K114)/4),2)</f>
        <v>6.05</v>
      </c>
      <c r="L32" s="171">
        <f>ROUND((SUM(Quarter!L111:L114)/4),2)</f>
        <v>54.53</v>
      </c>
      <c r="M32" s="171">
        <f>ROUND((SUM(Quarter!M111:M114)/4),2)</f>
        <v>72.8</v>
      </c>
      <c r="N32" s="171">
        <f>ROUND((SUM(Quarter!N111:N114)/4),2)</f>
        <v>18.11</v>
      </c>
      <c r="O32" s="171">
        <f>ROUND((SUM(Quarter!O111:O114)/4),2)</f>
        <v>9.7799999999999994</v>
      </c>
      <c r="P32" s="171">
        <f>ROUND((SUM(Quarter!P111:P114)/4),2)</f>
        <v>6.92</v>
      </c>
      <c r="Q32" s="173">
        <f>ROUND((SUM(Quarter!Q111:Q114)/4),2)</f>
        <v>2.11</v>
      </c>
    </row>
    <row r="33" spans="1:17" x14ac:dyDescent="0.25">
      <c r="D33" s="69"/>
      <c r="E33" s="69"/>
      <c r="F33" s="69"/>
      <c r="G33" s="69"/>
      <c r="H33" s="69"/>
      <c r="I33" s="69"/>
      <c r="J33" s="69"/>
      <c r="L33" s="65"/>
      <c r="M33" s="70"/>
      <c r="N33" s="70"/>
      <c r="O33" s="70"/>
      <c r="P33" s="70"/>
      <c r="Q33" s="70"/>
    </row>
    <row r="34" spans="1:17" x14ac:dyDescent="0.25">
      <c r="A34" s="71"/>
      <c r="B34" s="190"/>
      <c r="C34" s="190"/>
      <c r="D34" s="190"/>
      <c r="E34" s="190"/>
      <c r="F34" s="190"/>
      <c r="G34" s="190"/>
      <c r="H34" s="190"/>
      <c r="I34" s="190"/>
      <c r="L34" s="65"/>
    </row>
    <row r="35" spans="1:17" ht="13.8" x14ac:dyDescent="0.25">
      <c r="A35"/>
      <c r="C35" s="69"/>
      <c r="D35" s="69"/>
      <c r="E35" s="69"/>
      <c r="F35" s="69"/>
      <c r="G35" s="69"/>
      <c r="H35" s="69"/>
      <c r="I35" s="69"/>
      <c r="J35" s="69"/>
      <c r="K35" s="69"/>
      <c r="L35" s="72"/>
      <c r="M35" s="69"/>
      <c r="N35" s="69"/>
      <c r="O35" s="69"/>
      <c r="P35" s="69"/>
      <c r="Q35" s="69"/>
    </row>
    <row r="36" spans="1:17" x14ac:dyDescent="0.25">
      <c r="L36" s="65"/>
    </row>
    <row r="37" spans="1:17" x14ac:dyDescent="0.25">
      <c r="L37" s="65"/>
    </row>
  </sheetData>
  <phoneticPr fontId="35" type="noConversion"/>
  <pageMargins left="0.75" right="0.75" top="1" bottom="1" header="0.5" footer="0.5"/>
  <pageSetup paperSize="9" scale="73" orientation="landscape" r:id="rId1"/>
  <headerFooter alignWithMargins="0"/>
  <ignoredErrors>
    <ignoredError sqref="K6:Q30 C6:I30"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34E7C-0695-4DA6-BDD9-5142C8D3B7E7}">
  <sheetPr codeName="Sheet5">
    <pageSetUpPr fitToPage="1"/>
  </sheetPr>
  <dimension ref="A1:AG120"/>
  <sheetViews>
    <sheetView showGridLines="0" zoomScaleNormal="100" workbookViewId="0">
      <pane xSplit="1" ySplit="6" topLeftCell="B111" activePane="bottomRight" state="frozen"/>
      <selection pane="topRight" activeCell="B1" sqref="B1"/>
      <selection pane="bottomLeft" activeCell="A7" sqref="A7"/>
      <selection pane="bottomRight"/>
    </sheetView>
  </sheetViews>
  <sheetFormatPr defaultRowHeight="13.2" x14ac:dyDescent="0.25"/>
  <cols>
    <col min="1" max="1" width="30.21875" style="64" customWidth="1"/>
    <col min="2" max="2" width="14.77734375" style="12" customWidth="1"/>
    <col min="3" max="3" width="13.77734375" style="12" customWidth="1"/>
    <col min="4" max="4" width="12.5546875" style="12" customWidth="1"/>
    <col min="5" max="5" width="13.77734375" style="12" customWidth="1"/>
    <col min="6" max="6" width="17.77734375" style="12" customWidth="1"/>
    <col min="7" max="8" width="24.5546875" style="12" customWidth="1"/>
    <col min="9" max="9" width="19.5546875" style="12" customWidth="1"/>
    <col min="10" max="10" width="22.21875" style="12" customWidth="1"/>
    <col min="11" max="11" width="9.21875" style="12" customWidth="1"/>
    <col min="12" max="12" width="11" style="12" customWidth="1"/>
    <col min="13" max="13" width="11.5546875" style="12" customWidth="1"/>
    <col min="14" max="14" width="17.5546875" style="12" customWidth="1"/>
    <col min="15" max="15" width="24" style="12" customWidth="1"/>
    <col min="16" max="16" width="23" style="12" customWidth="1"/>
    <col min="17" max="17" width="27.44140625" style="12" customWidth="1"/>
    <col min="18" max="18" width="14.77734375" style="12" bestFit="1" customWidth="1"/>
    <col min="19" max="19" width="8.77734375" style="12"/>
    <col min="20" max="20" width="5.44140625" style="12" bestFit="1" customWidth="1"/>
    <col min="21" max="256" width="8.77734375" style="12"/>
    <col min="257" max="257" width="8.5546875" style="12" customWidth="1"/>
    <col min="258" max="258" width="10.21875" style="12" customWidth="1"/>
    <col min="259" max="262" width="8.77734375" style="12"/>
    <col min="263" max="263" width="9.77734375" style="12" bestFit="1" customWidth="1"/>
    <col min="264" max="264" width="8.5546875" style="12" customWidth="1"/>
    <col min="265" max="265" width="14.77734375" style="12" bestFit="1" customWidth="1"/>
    <col min="266" max="266" width="8.77734375" style="12"/>
    <col min="267" max="267" width="5.77734375" style="12" customWidth="1"/>
    <col min="268" max="269" width="8.77734375" style="12"/>
    <col min="270" max="270" width="9.5546875" style="12" bestFit="1" customWidth="1"/>
    <col min="271" max="271" width="8.77734375" style="12"/>
    <col min="272" max="272" width="9.77734375" style="12" bestFit="1" customWidth="1"/>
    <col min="273" max="273" width="8.77734375" style="12"/>
    <col min="274" max="274" width="14.77734375" style="12" bestFit="1" customWidth="1"/>
    <col min="275" max="275" width="8.77734375" style="12"/>
    <col min="276" max="276" width="5.44140625" style="12" bestFit="1" customWidth="1"/>
    <col min="277" max="512" width="8.77734375" style="12"/>
    <col min="513" max="513" width="8.5546875" style="12" customWidth="1"/>
    <col min="514" max="514" width="10.21875" style="12" customWidth="1"/>
    <col min="515" max="518" width="8.77734375" style="12"/>
    <col min="519" max="519" width="9.77734375" style="12" bestFit="1" customWidth="1"/>
    <col min="520" max="520" width="8.5546875" style="12" customWidth="1"/>
    <col min="521" max="521" width="14.77734375" style="12" bestFit="1" customWidth="1"/>
    <col min="522" max="522" width="8.77734375" style="12"/>
    <col min="523" max="523" width="5.77734375" style="12" customWidth="1"/>
    <col min="524" max="525" width="8.77734375" style="12"/>
    <col min="526" max="526" width="9.5546875" style="12" bestFit="1" customWidth="1"/>
    <col min="527" max="527" width="8.77734375" style="12"/>
    <col min="528" max="528" width="9.77734375" style="12" bestFit="1" customWidth="1"/>
    <col min="529" max="529" width="8.77734375" style="12"/>
    <col min="530" max="530" width="14.77734375" style="12" bestFit="1" customWidth="1"/>
    <col min="531" max="531" width="8.77734375" style="12"/>
    <col min="532" max="532" width="5.44140625" style="12" bestFit="1" customWidth="1"/>
    <col min="533" max="768" width="8.77734375" style="12"/>
    <col min="769" max="769" width="8.5546875" style="12" customWidth="1"/>
    <col min="770" max="770" width="10.21875" style="12" customWidth="1"/>
    <col min="771" max="774" width="8.77734375" style="12"/>
    <col min="775" max="775" width="9.77734375" style="12" bestFit="1" customWidth="1"/>
    <col min="776" max="776" width="8.5546875" style="12" customWidth="1"/>
    <col min="777" max="777" width="14.77734375" style="12" bestFit="1" customWidth="1"/>
    <col min="778" max="778" width="8.77734375" style="12"/>
    <col min="779" max="779" width="5.77734375" style="12" customWidth="1"/>
    <col min="780" max="781" width="8.77734375" style="12"/>
    <col min="782" max="782" width="9.5546875" style="12" bestFit="1" customWidth="1"/>
    <col min="783" max="783" width="8.77734375" style="12"/>
    <col min="784" max="784" width="9.77734375" style="12" bestFit="1" customWidth="1"/>
    <col min="785" max="785" width="8.77734375" style="12"/>
    <col min="786" max="786" width="14.77734375" style="12" bestFit="1" customWidth="1"/>
    <col min="787" max="787" width="8.77734375" style="12"/>
    <col min="788" max="788" width="5.44140625" style="12" bestFit="1" customWidth="1"/>
    <col min="789" max="1024" width="8.77734375" style="12"/>
    <col min="1025" max="1025" width="8.5546875" style="12" customWidth="1"/>
    <col min="1026" max="1026" width="10.21875" style="12" customWidth="1"/>
    <col min="1027" max="1030" width="8.77734375" style="12"/>
    <col min="1031" max="1031" width="9.77734375" style="12" bestFit="1" customWidth="1"/>
    <col min="1032" max="1032" width="8.5546875" style="12" customWidth="1"/>
    <col min="1033" max="1033" width="14.77734375" style="12" bestFit="1" customWidth="1"/>
    <col min="1034" max="1034" width="8.77734375" style="12"/>
    <col min="1035" max="1035" width="5.77734375" style="12" customWidth="1"/>
    <col min="1036" max="1037" width="8.77734375" style="12"/>
    <col min="1038" max="1038" width="9.5546875" style="12" bestFit="1" customWidth="1"/>
    <col min="1039" max="1039" width="8.77734375" style="12"/>
    <col min="1040" max="1040" width="9.77734375" style="12" bestFit="1" customWidth="1"/>
    <col min="1041" max="1041" width="8.77734375" style="12"/>
    <col min="1042" max="1042" width="14.77734375" style="12" bestFit="1" customWidth="1"/>
    <col min="1043" max="1043" width="8.77734375" style="12"/>
    <col min="1044" max="1044" width="5.44140625" style="12" bestFit="1" customWidth="1"/>
    <col min="1045" max="1280" width="8.77734375" style="12"/>
    <col min="1281" max="1281" width="8.5546875" style="12" customWidth="1"/>
    <col min="1282" max="1282" width="10.21875" style="12" customWidth="1"/>
    <col min="1283" max="1286" width="8.77734375" style="12"/>
    <col min="1287" max="1287" width="9.77734375" style="12" bestFit="1" customWidth="1"/>
    <col min="1288" max="1288" width="8.5546875" style="12" customWidth="1"/>
    <col min="1289" max="1289" width="14.77734375" style="12" bestFit="1" customWidth="1"/>
    <col min="1290" max="1290" width="8.77734375" style="12"/>
    <col min="1291" max="1291" width="5.77734375" style="12" customWidth="1"/>
    <col min="1292" max="1293" width="8.77734375" style="12"/>
    <col min="1294" max="1294" width="9.5546875" style="12" bestFit="1" customWidth="1"/>
    <col min="1295" max="1295" width="8.77734375" style="12"/>
    <col min="1296" max="1296" width="9.77734375" style="12" bestFit="1" customWidth="1"/>
    <col min="1297" max="1297" width="8.77734375" style="12"/>
    <col min="1298" max="1298" width="14.77734375" style="12" bestFit="1" customWidth="1"/>
    <col min="1299" max="1299" width="8.77734375" style="12"/>
    <col min="1300" max="1300" width="5.44140625" style="12" bestFit="1" customWidth="1"/>
    <col min="1301" max="1536" width="8.77734375" style="12"/>
    <col min="1537" max="1537" width="8.5546875" style="12" customWidth="1"/>
    <col min="1538" max="1538" width="10.21875" style="12" customWidth="1"/>
    <col min="1539" max="1542" width="8.77734375" style="12"/>
    <col min="1543" max="1543" width="9.77734375" style="12" bestFit="1" customWidth="1"/>
    <col min="1544" max="1544" width="8.5546875" style="12" customWidth="1"/>
    <col min="1545" max="1545" width="14.77734375" style="12" bestFit="1" customWidth="1"/>
    <col min="1546" max="1546" width="8.77734375" style="12"/>
    <col min="1547" max="1547" width="5.77734375" style="12" customWidth="1"/>
    <col min="1548" max="1549" width="8.77734375" style="12"/>
    <col min="1550" max="1550" width="9.5546875" style="12" bestFit="1" customWidth="1"/>
    <col min="1551" max="1551" width="8.77734375" style="12"/>
    <col min="1552" max="1552" width="9.77734375" style="12" bestFit="1" customWidth="1"/>
    <col min="1553" max="1553" width="8.77734375" style="12"/>
    <col min="1554" max="1554" width="14.77734375" style="12" bestFit="1" customWidth="1"/>
    <col min="1555" max="1555" width="8.77734375" style="12"/>
    <col min="1556" max="1556" width="5.44140625" style="12" bestFit="1" customWidth="1"/>
    <col min="1557" max="1792" width="8.77734375" style="12"/>
    <col min="1793" max="1793" width="8.5546875" style="12" customWidth="1"/>
    <col min="1794" max="1794" width="10.21875" style="12" customWidth="1"/>
    <col min="1795" max="1798" width="8.77734375" style="12"/>
    <col min="1799" max="1799" width="9.77734375" style="12" bestFit="1" customWidth="1"/>
    <col min="1800" max="1800" width="8.5546875" style="12" customWidth="1"/>
    <col min="1801" max="1801" width="14.77734375" style="12" bestFit="1" customWidth="1"/>
    <col min="1802" max="1802" width="8.77734375" style="12"/>
    <col min="1803" max="1803" width="5.77734375" style="12" customWidth="1"/>
    <col min="1804" max="1805" width="8.77734375" style="12"/>
    <col min="1806" max="1806" width="9.5546875" style="12" bestFit="1" customWidth="1"/>
    <col min="1807" max="1807" width="8.77734375" style="12"/>
    <col min="1808" max="1808" width="9.77734375" style="12" bestFit="1" customWidth="1"/>
    <col min="1809" max="1809" width="8.77734375" style="12"/>
    <col min="1810" max="1810" width="14.77734375" style="12" bestFit="1" customWidth="1"/>
    <col min="1811" max="1811" width="8.77734375" style="12"/>
    <col min="1812" max="1812" width="5.44140625" style="12" bestFit="1" customWidth="1"/>
    <col min="1813" max="2048" width="8.77734375" style="12"/>
    <col min="2049" max="2049" width="8.5546875" style="12" customWidth="1"/>
    <col min="2050" max="2050" width="10.21875" style="12" customWidth="1"/>
    <col min="2051" max="2054" width="8.77734375" style="12"/>
    <col min="2055" max="2055" width="9.77734375" style="12" bestFit="1" customWidth="1"/>
    <col min="2056" max="2056" width="8.5546875" style="12" customWidth="1"/>
    <col min="2057" max="2057" width="14.77734375" style="12" bestFit="1" customWidth="1"/>
    <col min="2058" max="2058" width="8.77734375" style="12"/>
    <col min="2059" max="2059" width="5.77734375" style="12" customWidth="1"/>
    <col min="2060" max="2061" width="8.77734375" style="12"/>
    <col min="2062" max="2062" width="9.5546875" style="12" bestFit="1" customWidth="1"/>
    <col min="2063" max="2063" width="8.77734375" style="12"/>
    <col min="2064" max="2064" width="9.77734375" style="12" bestFit="1" customWidth="1"/>
    <col min="2065" max="2065" width="8.77734375" style="12"/>
    <col min="2066" max="2066" width="14.77734375" style="12" bestFit="1" customWidth="1"/>
    <col min="2067" max="2067" width="8.77734375" style="12"/>
    <col min="2068" max="2068" width="5.44140625" style="12" bestFit="1" customWidth="1"/>
    <col min="2069" max="2304" width="8.77734375" style="12"/>
    <col min="2305" max="2305" width="8.5546875" style="12" customWidth="1"/>
    <col min="2306" max="2306" width="10.21875" style="12" customWidth="1"/>
    <col min="2307" max="2310" width="8.77734375" style="12"/>
    <col min="2311" max="2311" width="9.77734375" style="12" bestFit="1" customWidth="1"/>
    <col min="2312" max="2312" width="8.5546875" style="12" customWidth="1"/>
    <col min="2313" max="2313" width="14.77734375" style="12" bestFit="1" customWidth="1"/>
    <col min="2314" max="2314" width="8.77734375" style="12"/>
    <col min="2315" max="2315" width="5.77734375" style="12" customWidth="1"/>
    <col min="2316" max="2317" width="8.77734375" style="12"/>
    <col min="2318" max="2318" width="9.5546875" style="12" bestFit="1" customWidth="1"/>
    <col min="2319" max="2319" width="8.77734375" style="12"/>
    <col min="2320" max="2320" width="9.77734375" style="12" bestFit="1" customWidth="1"/>
    <col min="2321" max="2321" width="8.77734375" style="12"/>
    <col min="2322" max="2322" width="14.77734375" style="12" bestFit="1" customWidth="1"/>
    <col min="2323" max="2323" width="8.77734375" style="12"/>
    <col min="2324" max="2324" width="5.44140625" style="12" bestFit="1" customWidth="1"/>
    <col min="2325" max="2560" width="8.77734375" style="12"/>
    <col min="2561" max="2561" width="8.5546875" style="12" customWidth="1"/>
    <col min="2562" max="2562" width="10.21875" style="12" customWidth="1"/>
    <col min="2563" max="2566" width="8.77734375" style="12"/>
    <col min="2567" max="2567" width="9.77734375" style="12" bestFit="1" customWidth="1"/>
    <col min="2568" max="2568" width="8.5546875" style="12" customWidth="1"/>
    <col min="2569" max="2569" width="14.77734375" style="12" bestFit="1" customWidth="1"/>
    <col min="2570" max="2570" width="8.77734375" style="12"/>
    <col min="2571" max="2571" width="5.77734375" style="12" customWidth="1"/>
    <col min="2572" max="2573" width="8.77734375" style="12"/>
    <col min="2574" max="2574" width="9.5546875" style="12" bestFit="1" customWidth="1"/>
    <col min="2575" max="2575" width="8.77734375" style="12"/>
    <col min="2576" max="2576" width="9.77734375" style="12" bestFit="1" customWidth="1"/>
    <col min="2577" max="2577" width="8.77734375" style="12"/>
    <col min="2578" max="2578" width="14.77734375" style="12" bestFit="1" customWidth="1"/>
    <col min="2579" max="2579" width="8.77734375" style="12"/>
    <col min="2580" max="2580" width="5.44140625" style="12" bestFit="1" customWidth="1"/>
    <col min="2581" max="2816" width="8.77734375" style="12"/>
    <col min="2817" max="2817" width="8.5546875" style="12" customWidth="1"/>
    <col min="2818" max="2818" width="10.21875" style="12" customWidth="1"/>
    <col min="2819" max="2822" width="8.77734375" style="12"/>
    <col min="2823" max="2823" width="9.77734375" style="12" bestFit="1" customWidth="1"/>
    <col min="2824" max="2824" width="8.5546875" style="12" customWidth="1"/>
    <col min="2825" max="2825" width="14.77734375" style="12" bestFit="1" customWidth="1"/>
    <col min="2826" max="2826" width="8.77734375" style="12"/>
    <col min="2827" max="2827" width="5.77734375" style="12" customWidth="1"/>
    <col min="2828" max="2829" width="8.77734375" style="12"/>
    <col min="2830" max="2830" width="9.5546875" style="12" bestFit="1" customWidth="1"/>
    <col min="2831" max="2831" width="8.77734375" style="12"/>
    <col min="2832" max="2832" width="9.77734375" style="12" bestFit="1" customWidth="1"/>
    <col min="2833" max="2833" width="8.77734375" style="12"/>
    <col min="2834" max="2834" width="14.77734375" style="12" bestFit="1" customWidth="1"/>
    <col min="2835" max="2835" width="8.77734375" style="12"/>
    <col min="2836" max="2836" width="5.44140625" style="12" bestFit="1" customWidth="1"/>
    <col min="2837" max="3072" width="8.77734375" style="12"/>
    <col min="3073" max="3073" width="8.5546875" style="12" customWidth="1"/>
    <col min="3074" max="3074" width="10.21875" style="12" customWidth="1"/>
    <col min="3075" max="3078" width="8.77734375" style="12"/>
    <col min="3079" max="3079" width="9.77734375" style="12" bestFit="1" customWidth="1"/>
    <col min="3080" max="3080" width="8.5546875" style="12" customWidth="1"/>
    <col min="3081" max="3081" width="14.77734375" style="12" bestFit="1" customWidth="1"/>
    <col min="3082" max="3082" width="8.77734375" style="12"/>
    <col min="3083" max="3083" width="5.77734375" style="12" customWidth="1"/>
    <col min="3084" max="3085" width="8.77734375" style="12"/>
    <col min="3086" max="3086" width="9.5546875" style="12" bestFit="1" customWidth="1"/>
    <col min="3087" max="3087" width="8.77734375" style="12"/>
    <col min="3088" max="3088" width="9.77734375" style="12" bestFit="1" customWidth="1"/>
    <col min="3089" max="3089" width="8.77734375" style="12"/>
    <col min="3090" max="3090" width="14.77734375" style="12" bestFit="1" customWidth="1"/>
    <col min="3091" max="3091" width="8.77734375" style="12"/>
    <col min="3092" max="3092" width="5.44140625" style="12" bestFit="1" customWidth="1"/>
    <col min="3093" max="3328" width="8.77734375" style="12"/>
    <col min="3329" max="3329" width="8.5546875" style="12" customWidth="1"/>
    <col min="3330" max="3330" width="10.21875" style="12" customWidth="1"/>
    <col min="3331" max="3334" width="8.77734375" style="12"/>
    <col min="3335" max="3335" width="9.77734375" style="12" bestFit="1" customWidth="1"/>
    <col min="3336" max="3336" width="8.5546875" style="12" customWidth="1"/>
    <col min="3337" max="3337" width="14.77734375" style="12" bestFit="1" customWidth="1"/>
    <col min="3338" max="3338" width="8.77734375" style="12"/>
    <col min="3339" max="3339" width="5.77734375" style="12" customWidth="1"/>
    <col min="3340" max="3341" width="8.77734375" style="12"/>
    <col min="3342" max="3342" width="9.5546875" style="12" bestFit="1" customWidth="1"/>
    <col min="3343" max="3343" width="8.77734375" style="12"/>
    <col min="3344" max="3344" width="9.77734375" style="12" bestFit="1" customWidth="1"/>
    <col min="3345" max="3345" width="8.77734375" style="12"/>
    <col min="3346" max="3346" width="14.77734375" style="12" bestFit="1" customWidth="1"/>
    <col min="3347" max="3347" width="8.77734375" style="12"/>
    <col min="3348" max="3348" width="5.44140625" style="12" bestFit="1" customWidth="1"/>
    <col min="3349" max="3584" width="8.77734375" style="12"/>
    <col min="3585" max="3585" width="8.5546875" style="12" customWidth="1"/>
    <col min="3586" max="3586" width="10.21875" style="12" customWidth="1"/>
    <col min="3587" max="3590" width="8.77734375" style="12"/>
    <col min="3591" max="3591" width="9.77734375" style="12" bestFit="1" customWidth="1"/>
    <col min="3592" max="3592" width="8.5546875" style="12" customWidth="1"/>
    <col min="3593" max="3593" width="14.77734375" style="12" bestFit="1" customWidth="1"/>
    <col min="3594" max="3594" width="8.77734375" style="12"/>
    <col min="3595" max="3595" width="5.77734375" style="12" customWidth="1"/>
    <col min="3596" max="3597" width="8.77734375" style="12"/>
    <col min="3598" max="3598" width="9.5546875" style="12" bestFit="1" customWidth="1"/>
    <col min="3599" max="3599" width="8.77734375" style="12"/>
    <col min="3600" max="3600" width="9.77734375" style="12" bestFit="1" customWidth="1"/>
    <col min="3601" max="3601" width="8.77734375" style="12"/>
    <col min="3602" max="3602" width="14.77734375" style="12" bestFit="1" customWidth="1"/>
    <col min="3603" max="3603" width="8.77734375" style="12"/>
    <col min="3604" max="3604" width="5.44140625" style="12" bestFit="1" customWidth="1"/>
    <col min="3605" max="3840" width="8.77734375" style="12"/>
    <col min="3841" max="3841" width="8.5546875" style="12" customWidth="1"/>
    <col min="3842" max="3842" width="10.21875" style="12" customWidth="1"/>
    <col min="3843" max="3846" width="8.77734375" style="12"/>
    <col min="3847" max="3847" width="9.77734375" style="12" bestFit="1" customWidth="1"/>
    <col min="3848" max="3848" width="8.5546875" style="12" customWidth="1"/>
    <col min="3849" max="3849" width="14.77734375" style="12" bestFit="1" customWidth="1"/>
    <col min="3850" max="3850" width="8.77734375" style="12"/>
    <col min="3851" max="3851" width="5.77734375" style="12" customWidth="1"/>
    <col min="3852" max="3853" width="8.77734375" style="12"/>
    <col min="3854" max="3854" width="9.5546875" style="12" bestFit="1" customWidth="1"/>
    <col min="3855" max="3855" width="8.77734375" style="12"/>
    <col min="3856" max="3856" width="9.77734375" style="12" bestFit="1" customWidth="1"/>
    <col min="3857" max="3857" width="8.77734375" style="12"/>
    <col min="3858" max="3858" width="14.77734375" style="12" bestFit="1" customWidth="1"/>
    <col min="3859" max="3859" width="8.77734375" style="12"/>
    <col min="3860" max="3860" width="5.44140625" style="12" bestFit="1" customWidth="1"/>
    <col min="3861" max="4096" width="8.77734375" style="12"/>
    <col min="4097" max="4097" width="8.5546875" style="12" customWidth="1"/>
    <col min="4098" max="4098" width="10.21875" style="12" customWidth="1"/>
    <col min="4099" max="4102" width="8.77734375" style="12"/>
    <col min="4103" max="4103" width="9.77734375" style="12" bestFit="1" customWidth="1"/>
    <col min="4104" max="4104" width="8.5546875" style="12" customWidth="1"/>
    <col min="4105" max="4105" width="14.77734375" style="12" bestFit="1" customWidth="1"/>
    <col min="4106" max="4106" width="8.77734375" style="12"/>
    <col min="4107" max="4107" width="5.77734375" style="12" customWidth="1"/>
    <col min="4108" max="4109" width="8.77734375" style="12"/>
    <col min="4110" max="4110" width="9.5546875" style="12" bestFit="1" customWidth="1"/>
    <col min="4111" max="4111" width="8.77734375" style="12"/>
    <col min="4112" max="4112" width="9.77734375" style="12" bestFit="1" customWidth="1"/>
    <col min="4113" max="4113" width="8.77734375" style="12"/>
    <col min="4114" max="4114" width="14.77734375" style="12" bestFit="1" customWidth="1"/>
    <col min="4115" max="4115" width="8.77734375" style="12"/>
    <col min="4116" max="4116" width="5.44140625" style="12" bestFit="1" customWidth="1"/>
    <col min="4117" max="4352" width="8.77734375" style="12"/>
    <col min="4353" max="4353" width="8.5546875" style="12" customWidth="1"/>
    <col min="4354" max="4354" width="10.21875" style="12" customWidth="1"/>
    <col min="4355" max="4358" width="8.77734375" style="12"/>
    <col min="4359" max="4359" width="9.77734375" style="12" bestFit="1" customWidth="1"/>
    <col min="4360" max="4360" width="8.5546875" style="12" customWidth="1"/>
    <col min="4361" max="4361" width="14.77734375" style="12" bestFit="1" customWidth="1"/>
    <col min="4362" max="4362" width="8.77734375" style="12"/>
    <col min="4363" max="4363" width="5.77734375" style="12" customWidth="1"/>
    <col min="4364" max="4365" width="8.77734375" style="12"/>
    <col min="4366" max="4366" width="9.5546875" style="12" bestFit="1" customWidth="1"/>
    <col min="4367" max="4367" width="8.77734375" style="12"/>
    <col min="4368" max="4368" width="9.77734375" style="12" bestFit="1" customWidth="1"/>
    <col min="4369" max="4369" width="8.77734375" style="12"/>
    <col min="4370" max="4370" width="14.77734375" style="12" bestFit="1" customWidth="1"/>
    <col min="4371" max="4371" width="8.77734375" style="12"/>
    <col min="4372" max="4372" width="5.44140625" style="12" bestFit="1" customWidth="1"/>
    <col min="4373" max="4608" width="8.77734375" style="12"/>
    <col min="4609" max="4609" width="8.5546875" style="12" customWidth="1"/>
    <col min="4610" max="4610" width="10.21875" style="12" customWidth="1"/>
    <col min="4611" max="4614" width="8.77734375" style="12"/>
    <col min="4615" max="4615" width="9.77734375" style="12" bestFit="1" customWidth="1"/>
    <col min="4616" max="4616" width="8.5546875" style="12" customWidth="1"/>
    <col min="4617" max="4617" width="14.77734375" style="12" bestFit="1" customWidth="1"/>
    <col min="4618" max="4618" width="8.77734375" style="12"/>
    <col min="4619" max="4619" width="5.77734375" style="12" customWidth="1"/>
    <col min="4620" max="4621" width="8.77734375" style="12"/>
    <col min="4622" max="4622" width="9.5546875" style="12" bestFit="1" customWidth="1"/>
    <col min="4623" max="4623" width="8.77734375" style="12"/>
    <col min="4624" max="4624" width="9.77734375" style="12" bestFit="1" customWidth="1"/>
    <col min="4625" max="4625" width="8.77734375" style="12"/>
    <col min="4626" max="4626" width="14.77734375" style="12" bestFit="1" customWidth="1"/>
    <col min="4627" max="4627" width="8.77734375" style="12"/>
    <col min="4628" max="4628" width="5.44140625" style="12" bestFit="1" customWidth="1"/>
    <col min="4629" max="4864" width="8.77734375" style="12"/>
    <col min="4865" max="4865" width="8.5546875" style="12" customWidth="1"/>
    <col min="4866" max="4866" width="10.21875" style="12" customWidth="1"/>
    <col min="4867" max="4870" width="8.77734375" style="12"/>
    <col min="4871" max="4871" width="9.77734375" style="12" bestFit="1" customWidth="1"/>
    <col min="4872" max="4872" width="8.5546875" style="12" customWidth="1"/>
    <col min="4873" max="4873" width="14.77734375" style="12" bestFit="1" customWidth="1"/>
    <col min="4874" max="4874" width="8.77734375" style="12"/>
    <col min="4875" max="4875" width="5.77734375" style="12" customWidth="1"/>
    <col min="4876" max="4877" width="8.77734375" style="12"/>
    <col min="4878" max="4878" width="9.5546875" style="12" bestFit="1" customWidth="1"/>
    <col min="4879" max="4879" width="8.77734375" style="12"/>
    <col min="4880" max="4880" width="9.77734375" style="12" bestFit="1" customWidth="1"/>
    <col min="4881" max="4881" width="8.77734375" style="12"/>
    <col min="4882" max="4882" width="14.77734375" style="12" bestFit="1" customWidth="1"/>
    <col min="4883" max="4883" width="8.77734375" style="12"/>
    <col min="4884" max="4884" width="5.44140625" style="12" bestFit="1" customWidth="1"/>
    <col min="4885" max="5120" width="8.77734375" style="12"/>
    <col min="5121" max="5121" width="8.5546875" style="12" customWidth="1"/>
    <col min="5122" max="5122" width="10.21875" style="12" customWidth="1"/>
    <col min="5123" max="5126" width="8.77734375" style="12"/>
    <col min="5127" max="5127" width="9.77734375" style="12" bestFit="1" customWidth="1"/>
    <col min="5128" max="5128" width="8.5546875" style="12" customWidth="1"/>
    <col min="5129" max="5129" width="14.77734375" style="12" bestFit="1" customWidth="1"/>
    <col min="5130" max="5130" width="8.77734375" style="12"/>
    <col min="5131" max="5131" width="5.77734375" style="12" customWidth="1"/>
    <col min="5132" max="5133" width="8.77734375" style="12"/>
    <col min="5134" max="5134" width="9.5546875" style="12" bestFit="1" customWidth="1"/>
    <col min="5135" max="5135" width="8.77734375" style="12"/>
    <col min="5136" max="5136" width="9.77734375" style="12" bestFit="1" customWidth="1"/>
    <col min="5137" max="5137" width="8.77734375" style="12"/>
    <col min="5138" max="5138" width="14.77734375" style="12" bestFit="1" customWidth="1"/>
    <col min="5139" max="5139" width="8.77734375" style="12"/>
    <col min="5140" max="5140" width="5.44140625" style="12" bestFit="1" customWidth="1"/>
    <col min="5141" max="5376" width="8.77734375" style="12"/>
    <col min="5377" max="5377" width="8.5546875" style="12" customWidth="1"/>
    <col min="5378" max="5378" width="10.21875" style="12" customWidth="1"/>
    <col min="5379" max="5382" width="8.77734375" style="12"/>
    <col min="5383" max="5383" width="9.77734375" style="12" bestFit="1" customWidth="1"/>
    <col min="5384" max="5384" width="8.5546875" style="12" customWidth="1"/>
    <col min="5385" max="5385" width="14.77734375" style="12" bestFit="1" customWidth="1"/>
    <col min="5386" max="5386" width="8.77734375" style="12"/>
    <col min="5387" max="5387" width="5.77734375" style="12" customWidth="1"/>
    <col min="5388" max="5389" width="8.77734375" style="12"/>
    <col min="5390" max="5390" width="9.5546875" style="12" bestFit="1" customWidth="1"/>
    <col min="5391" max="5391" width="8.77734375" style="12"/>
    <col min="5392" max="5392" width="9.77734375" style="12" bestFit="1" customWidth="1"/>
    <col min="5393" max="5393" width="8.77734375" style="12"/>
    <col min="5394" max="5394" width="14.77734375" style="12" bestFit="1" customWidth="1"/>
    <col min="5395" max="5395" width="8.77734375" style="12"/>
    <col min="5396" max="5396" width="5.44140625" style="12" bestFit="1" customWidth="1"/>
    <col min="5397" max="5632" width="8.77734375" style="12"/>
    <col min="5633" max="5633" width="8.5546875" style="12" customWidth="1"/>
    <col min="5634" max="5634" width="10.21875" style="12" customWidth="1"/>
    <col min="5635" max="5638" width="8.77734375" style="12"/>
    <col min="5639" max="5639" width="9.77734375" style="12" bestFit="1" customWidth="1"/>
    <col min="5640" max="5640" width="8.5546875" style="12" customWidth="1"/>
    <col min="5641" max="5641" width="14.77734375" style="12" bestFit="1" customWidth="1"/>
    <col min="5642" max="5642" width="8.77734375" style="12"/>
    <col min="5643" max="5643" width="5.77734375" style="12" customWidth="1"/>
    <col min="5644" max="5645" width="8.77734375" style="12"/>
    <col min="5646" max="5646" width="9.5546875" style="12" bestFit="1" customWidth="1"/>
    <col min="5647" max="5647" width="8.77734375" style="12"/>
    <col min="5648" max="5648" width="9.77734375" style="12" bestFit="1" customWidth="1"/>
    <col min="5649" max="5649" width="8.77734375" style="12"/>
    <col min="5650" max="5650" width="14.77734375" style="12" bestFit="1" customWidth="1"/>
    <col min="5651" max="5651" width="8.77734375" style="12"/>
    <col min="5652" max="5652" width="5.44140625" style="12" bestFit="1" customWidth="1"/>
    <col min="5653" max="5888" width="8.77734375" style="12"/>
    <col min="5889" max="5889" width="8.5546875" style="12" customWidth="1"/>
    <col min="5890" max="5890" width="10.21875" style="12" customWidth="1"/>
    <col min="5891" max="5894" width="8.77734375" style="12"/>
    <col min="5895" max="5895" width="9.77734375" style="12" bestFit="1" customWidth="1"/>
    <col min="5896" max="5896" width="8.5546875" style="12" customWidth="1"/>
    <col min="5897" max="5897" width="14.77734375" style="12" bestFit="1" customWidth="1"/>
    <col min="5898" max="5898" width="8.77734375" style="12"/>
    <col min="5899" max="5899" width="5.77734375" style="12" customWidth="1"/>
    <col min="5900" max="5901" width="8.77734375" style="12"/>
    <col min="5902" max="5902" width="9.5546875" style="12" bestFit="1" customWidth="1"/>
    <col min="5903" max="5903" width="8.77734375" style="12"/>
    <col min="5904" max="5904" width="9.77734375" style="12" bestFit="1" customWidth="1"/>
    <col min="5905" max="5905" width="8.77734375" style="12"/>
    <col min="5906" max="5906" width="14.77734375" style="12" bestFit="1" customWidth="1"/>
    <col min="5907" max="5907" width="8.77734375" style="12"/>
    <col min="5908" max="5908" width="5.44140625" style="12" bestFit="1" customWidth="1"/>
    <col min="5909" max="6144" width="8.77734375" style="12"/>
    <col min="6145" max="6145" width="8.5546875" style="12" customWidth="1"/>
    <col min="6146" max="6146" width="10.21875" style="12" customWidth="1"/>
    <col min="6147" max="6150" width="8.77734375" style="12"/>
    <col min="6151" max="6151" width="9.77734375" style="12" bestFit="1" customWidth="1"/>
    <col min="6152" max="6152" width="8.5546875" style="12" customWidth="1"/>
    <col min="6153" max="6153" width="14.77734375" style="12" bestFit="1" customWidth="1"/>
    <col min="6154" max="6154" width="8.77734375" style="12"/>
    <col min="6155" max="6155" width="5.77734375" style="12" customWidth="1"/>
    <col min="6156" max="6157" width="8.77734375" style="12"/>
    <col min="6158" max="6158" width="9.5546875" style="12" bestFit="1" customWidth="1"/>
    <col min="6159" max="6159" width="8.77734375" style="12"/>
    <col min="6160" max="6160" width="9.77734375" style="12" bestFit="1" customWidth="1"/>
    <col min="6161" max="6161" width="8.77734375" style="12"/>
    <col min="6162" max="6162" width="14.77734375" style="12" bestFit="1" customWidth="1"/>
    <col min="6163" max="6163" width="8.77734375" style="12"/>
    <col min="6164" max="6164" width="5.44140625" style="12" bestFit="1" customWidth="1"/>
    <col min="6165" max="6400" width="8.77734375" style="12"/>
    <col min="6401" max="6401" width="8.5546875" style="12" customWidth="1"/>
    <col min="6402" max="6402" width="10.21875" style="12" customWidth="1"/>
    <col min="6403" max="6406" width="8.77734375" style="12"/>
    <col min="6407" max="6407" width="9.77734375" style="12" bestFit="1" customWidth="1"/>
    <col min="6408" max="6408" width="8.5546875" style="12" customWidth="1"/>
    <col min="6409" max="6409" width="14.77734375" style="12" bestFit="1" customWidth="1"/>
    <col min="6410" max="6410" width="8.77734375" style="12"/>
    <col min="6411" max="6411" width="5.77734375" style="12" customWidth="1"/>
    <col min="6412" max="6413" width="8.77734375" style="12"/>
    <col min="6414" max="6414" width="9.5546875" style="12" bestFit="1" customWidth="1"/>
    <col min="6415" max="6415" width="8.77734375" style="12"/>
    <col min="6416" max="6416" width="9.77734375" style="12" bestFit="1" customWidth="1"/>
    <col min="6417" max="6417" width="8.77734375" style="12"/>
    <col min="6418" max="6418" width="14.77734375" style="12" bestFit="1" customWidth="1"/>
    <col min="6419" max="6419" width="8.77734375" style="12"/>
    <col min="6420" max="6420" width="5.44140625" style="12" bestFit="1" customWidth="1"/>
    <col min="6421" max="6656" width="8.77734375" style="12"/>
    <col min="6657" max="6657" width="8.5546875" style="12" customWidth="1"/>
    <col min="6658" max="6658" width="10.21875" style="12" customWidth="1"/>
    <col min="6659" max="6662" width="8.77734375" style="12"/>
    <col min="6663" max="6663" width="9.77734375" style="12" bestFit="1" customWidth="1"/>
    <col min="6664" max="6664" width="8.5546875" style="12" customWidth="1"/>
    <col min="6665" max="6665" width="14.77734375" style="12" bestFit="1" customWidth="1"/>
    <col min="6666" max="6666" width="8.77734375" style="12"/>
    <col min="6667" max="6667" width="5.77734375" style="12" customWidth="1"/>
    <col min="6668" max="6669" width="8.77734375" style="12"/>
    <col min="6670" max="6670" width="9.5546875" style="12" bestFit="1" customWidth="1"/>
    <col min="6671" max="6671" width="8.77734375" style="12"/>
    <col min="6672" max="6672" width="9.77734375" style="12" bestFit="1" customWidth="1"/>
    <col min="6673" max="6673" width="8.77734375" style="12"/>
    <col min="6674" max="6674" width="14.77734375" style="12" bestFit="1" customWidth="1"/>
    <col min="6675" max="6675" width="8.77734375" style="12"/>
    <col min="6676" max="6676" width="5.44140625" style="12" bestFit="1" customWidth="1"/>
    <col min="6677" max="6912" width="8.77734375" style="12"/>
    <col min="6913" max="6913" width="8.5546875" style="12" customWidth="1"/>
    <col min="6914" max="6914" width="10.21875" style="12" customWidth="1"/>
    <col min="6915" max="6918" width="8.77734375" style="12"/>
    <col min="6919" max="6919" width="9.77734375" style="12" bestFit="1" customWidth="1"/>
    <col min="6920" max="6920" width="8.5546875" style="12" customWidth="1"/>
    <col min="6921" max="6921" width="14.77734375" style="12" bestFit="1" customWidth="1"/>
    <col min="6922" max="6922" width="8.77734375" style="12"/>
    <col min="6923" max="6923" width="5.77734375" style="12" customWidth="1"/>
    <col min="6924" max="6925" width="8.77734375" style="12"/>
    <col min="6926" max="6926" width="9.5546875" style="12" bestFit="1" customWidth="1"/>
    <col min="6927" max="6927" width="8.77734375" style="12"/>
    <col min="6928" max="6928" width="9.77734375" style="12" bestFit="1" customWidth="1"/>
    <col min="6929" max="6929" width="8.77734375" style="12"/>
    <col min="6930" max="6930" width="14.77734375" style="12" bestFit="1" customWidth="1"/>
    <col min="6931" max="6931" width="8.77734375" style="12"/>
    <col min="6932" max="6932" width="5.44140625" style="12" bestFit="1" customWidth="1"/>
    <col min="6933" max="7168" width="8.77734375" style="12"/>
    <col min="7169" max="7169" width="8.5546875" style="12" customWidth="1"/>
    <col min="7170" max="7170" width="10.21875" style="12" customWidth="1"/>
    <col min="7171" max="7174" width="8.77734375" style="12"/>
    <col min="7175" max="7175" width="9.77734375" style="12" bestFit="1" customWidth="1"/>
    <col min="7176" max="7176" width="8.5546875" style="12" customWidth="1"/>
    <col min="7177" max="7177" width="14.77734375" style="12" bestFit="1" customWidth="1"/>
    <col min="7178" max="7178" width="8.77734375" style="12"/>
    <col min="7179" max="7179" width="5.77734375" style="12" customWidth="1"/>
    <col min="7180" max="7181" width="8.77734375" style="12"/>
    <col min="7182" max="7182" width="9.5546875" style="12" bestFit="1" customWidth="1"/>
    <col min="7183" max="7183" width="8.77734375" style="12"/>
    <col min="7184" max="7184" width="9.77734375" style="12" bestFit="1" customWidth="1"/>
    <col min="7185" max="7185" width="8.77734375" style="12"/>
    <col min="7186" max="7186" width="14.77734375" style="12" bestFit="1" customWidth="1"/>
    <col min="7187" max="7187" width="8.77734375" style="12"/>
    <col min="7188" max="7188" width="5.44140625" style="12" bestFit="1" customWidth="1"/>
    <col min="7189" max="7424" width="8.77734375" style="12"/>
    <col min="7425" max="7425" width="8.5546875" style="12" customWidth="1"/>
    <col min="7426" max="7426" width="10.21875" style="12" customWidth="1"/>
    <col min="7427" max="7430" width="8.77734375" style="12"/>
    <col min="7431" max="7431" width="9.77734375" style="12" bestFit="1" customWidth="1"/>
    <col min="7432" max="7432" width="8.5546875" style="12" customWidth="1"/>
    <col min="7433" max="7433" width="14.77734375" style="12" bestFit="1" customWidth="1"/>
    <col min="7434" max="7434" width="8.77734375" style="12"/>
    <col min="7435" max="7435" width="5.77734375" style="12" customWidth="1"/>
    <col min="7436" max="7437" width="8.77734375" style="12"/>
    <col min="7438" max="7438" width="9.5546875" style="12" bestFit="1" customWidth="1"/>
    <col min="7439" max="7439" width="8.77734375" style="12"/>
    <col min="7440" max="7440" width="9.77734375" style="12" bestFit="1" customWidth="1"/>
    <col min="7441" max="7441" width="8.77734375" style="12"/>
    <col min="7442" max="7442" width="14.77734375" style="12" bestFit="1" customWidth="1"/>
    <col min="7443" max="7443" width="8.77734375" style="12"/>
    <col min="7444" max="7444" width="5.44140625" style="12" bestFit="1" customWidth="1"/>
    <col min="7445" max="7680" width="8.77734375" style="12"/>
    <col min="7681" max="7681" width="8.5546875" style="12" customWidth="1"/>
    <col min="7682" max="7682" width="10.21875" style="12" customWidth="1"/>
    <col min="7683" max="7686" width="8.77734375" style="12"/>
    <col min="7687" max="7687" width="9.77734375" style="12" bestFit="1" customWidth="1"/>
    <col min="7688" max="7688" width="8.5546875" style="12" customWidth="1"/>
    <col min="7689" max="7689" width="14.77734375" style="12" bestFit="1" customWidth="1"/>
    <col min="7690" max="7690" width="8.77734375" style="12"/>
    <col min="7691" max="7691" width="5.77734375" style="12" customWidth="1"/>
    <col min="7692" max="7693" width="8.77734375" style="12"/>
    <col min="7694" max="7694" width="9.5546875" style="12" bestFit="1" customWidth="1"/>
    <col min="7695" max="7695" width="8.77734375" style="12"/>
    <col min="7696" max="7696" width="9.77734375" style="12" bestFit="1" customWidth="1"/>
    <col min="7697" max="7697" width="8.77734375" style="12"/>
    <col min="7698" max="7698" width="14.77734375" style="12" bestFit="1" customWidth="1"/>
    <col min="7699" max="7699" width="8.77734375" style="12"/>
    <col min="7700" max="7700" width="5.44140625" style="12" bestFit="1" customWidth="1"/>
    <col min="7701" max="7936" width="8.77734375" style="12"/>
    <col min="7937" max="7937" width="8.5546875" style="12" customWidth="1"/>
    <col min="7938" max="7938" width="10.21875" style="12" customWidth="1"/>
    <col min="7939" max="7942" width="8.77734375" style="12"/>
    <col min="7943" max="7943" width="9.77734375" style="12" bestFit="1" customWidth="1"/>
    <col min="7944" max="7944" width="8.5546875" style="12" customWidth="1"/>
    <col min="7945" max="7945" width="14.77734375" style="12" bestFit="1" customWidth="1"/>
    <col min="7946" max="7946" width="8.77734375" style="12"/>
    <col min="7947" max="7947" width="5.77734375" style="12" customWidth="1"/>
    <col min="7948" max="7949" width="8.77734375" style="12"/>
    <col min="7950" max="7950" width="9.5546875" style="12" bestFit="1" customWidth="1"/>
    <col min="7951" max="7951" width="8.77734375" style="12"/>
    <col min="7952" max="7952" width="9.77734375" style="12" bestFit="1" customWidth="1"/>
    <col min="7953" max="7953" width="8.77734375" style="12"/>
    <col min="7954" max="7954" width="14.77734375" style="12" bestFit="1" customWidth="1"/>
    <col min="7955" max="7955" width="8.77734375" style="12"/>
    <col min="7956" max="7956" width="5.44140625" style="12" bestFit="1" customWidth="1"/>
    <col min="7957" max="8192" width="8.77734375" style="12"/>
    <col min="8193" max="8193" width="8.5546875" style="12" customWidth="1"/>
    <col min="8194" max="8194" width="10.21875" style="12" customWidth="1"/>
    <col min="8195" max="8198" width="8.77734375" style="12"/>
    <col min="8199" max="8199" width="9.77734375" style="12" bestFit="1" customWidth="1"/>
    <col min="8200" max="8200" width="8.5546875" style="12" customWidth="1"/>
    <col min="8201" max="8201" width="14.77734375" style="12" bestFit="1" customWidth="1"/>
    <col min="8202" max="8202" width="8.77734375" style="12"/>
    <col min="8203" max="8203" width="5.77734375" style="12" customWidth="1"/>
    <col min="8204" max="8205" width="8.77734375" style="12"/>
    <col min="8206" max="8206" width="9.5546875" style="12" bestFit="1" customWidth="1"/>
    <col min="8207" max="8207" width="8.77734375" style="12"/>
    <col min="8208" max="8208" width="9.77734375" style="12" bestFit="1" customWidth="1"/>
    <col min="8209" max="8209" width="8.77734375" style="12"/>
    <col min="8210" max="8210" width="14.77734375" style="12" bestFit="1" customWidth="1"/>
    <col min="8211" max="8211" width="8.77734375" style="12"/>
    <col min="8212" max="8212" width="5.44140625" style="12" bestFit="1" customWidth="1"/>
    <col min="8213" max="8448" width="8.77734375" style="12"/>
    <col min="8449" max="8449" width="8.5546875" style="12" customWidth="1"/>
    <col min="8450" max="8450" width="10.21875" style="12" customWidth="1"/>
    <col min="8451" max="8454" width="8.77734375" style="12"/>
    <col min="8455" max="8455" width="9.77734375" style="12" bestFit="1" customWidth="1"/>
    <col min="8456" max="8456" width="8.5546875" style="12" customWidth="1"/>
    <col min="8457" max="8457" width="14.77734375" style="12" bestFit="1" customWidth="1"/>
    <col min="8458" max="8458" width="8.77734375" style="12"/>
    <col min="8459" max="8459" width="5.77734375" style="12" customWidth="1"/>
    <col min="8460" max="8461" width="8.77734375" style="12"/>
    <col min="8462" max="8462" width="9.5546875" style="12" bestFit="1" customWidth="1"/>
    <col min="8463" max="8463" width="8.77734375" style="12"/>
    <col min="8464" max="8464" width="9.77734375" style="12" bestFit="1" customWidth="1"/>
    <col min="8465" max="8465" width="8.77734375" style="12"/>
    <col min="8466" max="8466" width="14.77734375" style="12" bestFit="1" customWidth="1"/>
    <col min="8467" max="8467" width="8.77734375" style="12"/>
    <col min="8468" max="8468" width="5.44140625" style="12" bestFit="1" customWidth="1"/>
    <col min="8469" max="8704" width="8.77734375" style="12"/>
    <col min="8705" max="8705" width="8.5546875" style="12" customWidth="1"/>
    <col min="8706" max="8706" width="10.21875" style="12" customWidth="1"/>
    <col min="8707" max="8710" width="8.77734375" style="12"/>
    <col min="8711" max="8711" width="9.77734375" style="12" bestFit="1" customWidth="1"/>
    <col min="8712" max="8712" width="8.5546875" style="12" customWidth="1"/>
    <col min="8713" max="8713" width="14.77734375" style="12" bestFit="1" customWidth="1"/>
    <col min="8714" max="8714" width="8.77734375" style="12"/>
    <col min="8715" max="8715" width="5.77734375" style="12" customWidth="1"/>
    <col min="8716" max="8717" width="8.77734375" style="12"/>
    <col min="8718" max="8718" width="9.5546875" style="12" bestFit="1" customWidth="1"/>
    <col min="8719" max="8719" width="8.77734375" style="12"/>
    <col min="8720" max="8720" width="9.77734375" style="12" bestFit="1" customWidth="1"/>
    <col min="8721" max="8721" width="8.77734375" style="12"/>
    <col min="8722" max="8722" width="14.77734375" style="12" bestFit="1" customWidth="1"/>
    <col min="8723" max="8723" width="8.77734375" style="12"/>
    <col min="8724" max="8724" width="5.44140625" style="12" bestFit="1" customWidth="1"/>
    <col min="8725" max="8960" width="8.77734375" style="12"/>
    <col min="8961" max="8961" width="8.5546875" style="12" customWidth="1"/>
    <col min="8962" max="8962" width="10.21875" style="12" customWidth="1"/>
    <col min="8963" max="8966" width="8.77734375" style="12"/>
    <col min="8967" max="8967" width="9.77734375" style="12" bestFit="1" customWidth="1"/>
    <col min="8968" max="8968" width="8.5546875" style="12" customWidth="1"/>
    <col min="8969" max="8969" width="14.77734375" style="12" bestFit="1" customWidth="1"/>
    <col min="8970" max="8970" width="8.77734375" style="12"/>
    <col min="8971" max="8971" width="5.77734375" style="12" customWidth="1"/>
    <col min="8972" max="8973" width="8.77734375" style="12"/>
    <col min="8974" max="8974" width="9.5546875" style="12" bestFit="1" customWidth="1"/>
    <col min="8975" max="8975" width="8.77734375" style="12"/>
    <col min="8976" max="8976" width="9.77734375" style="12" bestFit="1" customWidth="1"/>
    <col min="8977" max="8977" width="8.77734375" style="12"/>
    <col min="8978" max="8978" width="14.77734375" style="12" bestFit="1" customWidth="1"/>
    <col min="8979" max="8979" width="8.77734375" style="12"/>
    <col min="8980" max="8980" width="5.44140625" style="12" bestFit="1" customWidth="1"/>
    <col min="8981" max="9216" width="8.77734375" style="12"/>
    <col min="9217" max="9217" width="8.5546875" style="12" customWidth="1"/>
    <col min="9218" max="9218" width="10.21875" style="12" customWidth="1"/>
    <col min="9219" max="9222" width="8.77734375" style="12"/>
    <col min="9223" max="9223" width="9.77734375" style="12" bestFit="1" customWidth="1"/>
    <col min="9224" max="9224" width="8.5546875" style="12" customWidth="1"/>
    <col min="9225" max="9225" width="14.77734375" style="12" bestFit="1" customWidth="1"/>
    <col min="9226" max="9226" width="8.77734375" style="12"/>
    <col min="9227" max="9227" width="5.77734375" style="12" customWidth="1"/>
    <col min="9228" max="9229" width="8.77734375" style="12"/>
    <col min="9230" max="9230" width="9.5546875" style="12" bestFit="1" customWidth="1"/>
    <col min="9231" max="9231" width="8.77734375" style="12"/>
    <col min="9232" max="9232" width="9.77734375" style="12" bestFit="1" customWidth="1"/>
    <col min="9233" max="9233" width="8.77734375" style="12"/>
    <col min="9234" max="9234" width="14.77734375" style="12" bestFit="1" customWidth="1"/>
    <col min="9235" max="9235" width="8.77734375" style="12"/>
    <col min="9236" max="9236" width="5.44140625" style="12" bestFit="1" customWidth="1"/>
    <col min="9237" max="9472" width="8.77734375" style="12"/>
    <col min="9473" max="9473" width="8.5546875" style="12" customWidth="1"/>
    <col min="9474" max="9474" width="10.21875" style="12" customWidth="1"/>
    <col min="9475" max="9478" width="8.77734375" style="12"/>
    <col min="9479" max="9479" width="9.77734375" style="12" bestFit="1" customWidth="1"/>
    <col min="9480" max="9480" width="8.5546875" style="12" customWidth="1"/>
    <col min="9481" max="9481" width="14.77734375" style="12" bestFit="1" customWidth="1"/>
    <col min="9482" max="9482" width="8.77734375" style="12"/>
    <col min="9483" max="9483" width="5.77734375" style="12" customWidth="1"/>
    <col min="9484" max="9485" width="8.77734375" style="12"/>
    <col min="9486" max="9486" width="9.5546875" style="12" bestFit="1" customWidth="1"/>
    <col min="9487" max="9487" width="8.77734375" style="12"/>
    <col min="9488" max="9488" width="9.77734375" style="12" bestFit="1" customWidth="1"/>
    <col min="9489" max="9489" width="8.77734375" style="12"/>
    <col min="9490" max="9490" width="14.77734375" style="12" bestFit="1" customWidth="1"/>
    <col min="9491" max="9491" width="8.77734375" style="12"/>
    <col min="9492" max="9492" width="5.44140625" style="12" bestFit="1" customWidth="1"/>
    <col min="9493" max="9728" width="8.77734375" style="12"/>
    <col min="9729" max="9729" width="8.5546875" style="12" customWidth="1"/>
    <col min="9730" max="9730" width="10.21875" style="12" customWidth="1"/>
    <col min="9731" max="9734" width="8.77734375" style="12"/>
    <col min="9735" max="9735" width="9.77734375" style="12" bestFit="1" customWidth="1"/>
    <col min="9736" max="9736" width="8.5546875" style="12" customWidth="1"/>
    <col min="9737" max="9737" width="14.77734375" style="12" bestFit="1" customWidth="1"/>
    <col min="9738" max="9738" width="8.77734375" style="12"/>
    <col min="9739" max="9739" width="5.77734375" style="12" customWidth="1"/>
    <col min="9740" max="9741" width="8.77734375" style="12"/>
    <col min="9742" max="9742" width="9.5546875" style="12" bestFit="1" customWidth="1"/>
    <col min="9743" max="9743" width="8.77734375" style="12"/>
    <col min="9744" max="9744" width="9.77734375" style="12" bestFit="1" customWidth="1"/>
    <col min="9745" max="9745" width="8.77734375" style="12"/>
    <col min="9746" max="9746" width="14.77734375" style="12" bestFit="1" customWidth="1"/>
    <col min="9747" max="9747" width="8.77734375" style="12"/>
    <col min="9748" max="9748" width="5.44140625" style="12" bestFit="1" customWidth="1"/>
    <col min="9749" max="9984" width="8.77734375" style="12"/>
    <col min="9985" max="9985" width="8.5546875" style="12" customWidth="1"/>
    <col min="9986" max="9986" width="10.21875" style="12" customWidth="1"/>
    <col min="9987" max="9990" width="8.77734375" style="12"/>
    <col min="9991" max="9991" width="9.77734375" style="12" bestFit="1" customWidth="1"/>
    <col min="9992" max="9992" width="8.5546875" style="12" customWidth="1"/>
    <col min="9993" max="9993" width="14.77734375" style="12" bestFit="1" customWidth="1"/>
    <col min="9994" max="9994" width="8.77734375" style="12"/>
    <col min="9995" max="9995" width="5.77734375" style="12" customWidth="1"/>
    <col min="9996" max="9997" width="8.77734375" style="12"/>
    <col min="9998" max="9998" width="9.5546875" style="12" bestFit="1" customWidth="1"/>
    <col min="9999" max="9999" width="8.77734375" style="12"/>
    <col min="10000" max="10000" width="9.77734375" style="12" bestFit="1" customWidth="1"/>
    <col min="10001" max="10001" width="8.77734375" style="12"/>
    <col min="10002" max="10002" width="14.77734375" style="12" bestFit="1" customWidth="1"/>
    <col min="10003" max="10003" width="8.77734375" style="12"/>
    <col min="10004" max="10004" width="5.44140625" style="12" bestFit="1" customWidth="1"/>
    <col min="10005" max="10240" width="8.77734375" style="12"/>
    <col min="10241" max="10241" width="8.5546875" style="12" customWidth="1"/>
    <col min="10242" max="10242" width="10.21875" style="12" customWidth="1"/>
    <col min="10243" max="10246" width="8.77734375" style="12"/>
    <col min="10247" max="10247" width="9.77734375" style="12" bestFit="1" customWidth="1"/>
    <col min="10248" max="10248" width="8.5546875" style="12" customWidth="1"/>
    <col min="10249" max="10249" width="14.77734375" style="12" bestFit="1" customWidth="1"/>
    <col min="10250" max="10250" width="8.77734375" style="12"/>
    <col min="10251" max="10251" width="5.77734375" style="12" customWidth="1"/>
    <col min="10252" max="10253" width="8.77734375" style="12"/>
    <col min="10254" max="10254" width="9.5546875" style="12" bestFit="1" customWidth="1"/>
    <col min="10255" max="10255" width="8.77734375" style="12"/>
    <col min="10256" max="10256" width="9.77734375" style="12" bestFit="1" customWidth="1"/>
    <col min="10257" max="10257" width="8.77734375" style="12"/>
    <col min="10258" max="10258" width="14.77734375" style="12" bestFit="1" customWidth="1"/>
    <col min="10259" max="10259" width="8.77734375" style="12"/>
    <col min="10260" max="10260" width="5.44140625" style="12" bestFit="1" customWidth="1"/>
    <col min="10261" max="10496" width="8.77734375" style="12"/>
    <col min="10497" max="10497" width="8.5546875" style="12" customWidth="1"/>
    <col min="10498" max="10498" width="10.21875" style="12" customWidth="1"/>
    <col min="10499" max="10502" width="8.77734375" style="12"/>
    <col min="10503" max="10503" width="9.77734375" style="12" bestFit="1" customWidth="1"/>
    <col min="10504" max="10504" width="8.5546875" style="12" customWidth="1"/>
    <col min="10505" max="10505" width="14.77734375" style="12" bestFit="1" customWidth="1"/>
    <col min="10506" max="10506" width="8.77734375" style="12"/>
    <col min="10507" max="10507" width="5.77734375" style="12" customWidth="1"/>
    <col min="10508" max="10509" width="8.77734375" style="12"/>
    <col min="10510" max="10510" width="9.5546875" style="12" bestFit="1" customWidth="1"/>
    <col min="10511" max="10511" width="8.77734375" style="12"/>
    <col min="10512" max="10512" width="9.77734375" style="12" bestFit="1" customWidth="1"/>
    <col min="10513" max="10513" width="8.77734375" style="12"/>
    <col min="10514" max="10514" width="14.77734375" style="12" bestFit="1" customWidth="1"/>
    <col min="10515" max="10515" width="8.77734375" style="12"/>
    <col min="10516" max="10516" width="5.44140625" style="12" bestFit="1" customWidth="1"/>
    <col min="10517" max="10752" width="8.77734375" style="12"/>
    <col min="10753" max="10753" width="8.5546875" style="12" customWidth="1"/>
    <col min="10754" max="10754" width="10.21875" style="12" customWidth="1"/>
    <col min="10755" max="10758" width="8.77734375" style="12"/>
    <col min="10759" max="10759" width="9.77734375" style="12" bestFit="1" customWidth="1"/>
    <col min="10760" max="10760" width="8.5546875" style="12" customWidth="1"/>
    <col min="10761" max="10761" width="14.77734375" style="12" bestFit="1" customWidth="1"/>
    <col min="10762" max="10762" width="8.77734375" style="12"/>
    <col min="10763" max="10763" width="5.77734375" style="12" customWidth="1"/>
    <col min="10764" max="10765" width="8.77734375" style="12"/>
    <col min="10766" max="10766" width="9.5546875" style="12" bestFit="1" customWidth="1"/>
    <col min="10767" max="10767" width="8.77734375" style="12"/>
    <col min="10768" max="10768" width="9.77734375" style="12" bestFit="1" customWidth="1"/>
    <col min="10769" max="10769" width="8.77734375" style="12"/>
    <col min="10770" max="10770" width="14.77734375" style="12" bestFit="1" customWidth="1"/>
    <col min="10771" max="10771" width="8.77734375" style="12"/>
    <col min="10772" max="10772" width="5.44140625" style="12" bestFit="1" customWidth="1"/>
    <col min="10773" max="11008" width="8.77734375" style="12"/>
    <col min="11009" max="11009" width="8.5546875" style="12" customWidth="1"/>
    <col min="11010" max="11010" width="10.21875" style="12" customWidth="1"/>
    <col min="11011" max="11014" width="8.77734375" style="12"/>
    <col min="11015" max="11015" width="9.77734375" style="12" bestFit="1" customWidth="1"/>
    <col min="11016" max="11016" width="8.5546875" style="12" customWidth="1"/>
    <col min="11017" max="11017" width="14.77734375" style="12" bestFit="1" customWidth="1"/>
    <col min="11018" max="11018" width="8.77734375" style="12"/>
    <col min="11019" max="11019" width="5.77734375" style="12" customWidth="1"/>
    <col min="11020" max="11021" width="8.77734375" style="12"/>
    <col min="11022" max="11022" width="9.5546875" style="12" bestFit="1" customWidth="1"/>
    <col min="11023" max="11023" width="8.77734375" style="12"/>
    <col min="11024" max="11024" width="9.77734375" style="12" bestFit="1" customWidth="1"/>
    <col min="11025" max="11025" width="8.77734375" style="12"/>
    <col min="11026" max="11026" width="14.77734375" style="12" bestFit="1" customWidth="1"/>
    <col min="11027" max="11027" width="8.77734375" style="12"/>
    <col min="11028" max="11028" width="5.44140625" style="12" bestFit="1" customWidth="1"/>
    <col min="11029" max="11264" width="8.77734375" style="12"/>
    <col min="11265" max="11265" width="8.5546875" style="12" customWidth="1"/>
    <col min="11266" max="11266" width="10.21875" style="12" customWidth="1"/>
    <col min="11267" max="11270" width="8.77734375" style="12"/>
    <col min="11271" max="11271" width="9.77734375" style="12" bestFit="1" customWidth="1"/>
    <col min="11272" max="11272" width="8.5546875" style="12" customWidth="1"/>
    <col min="11273" max="11273" width="14.77734375" style="12" bestFit="1" customWidth="1"/>
    <col min="11274" max="11274" width="8.77734375" style="12"/>
    <col min="11275" max="11275" width="5.77734375" style="12" customWidth="1"/>
    <col min="11276" max="11277" width="8.77734375" style="12"/>
    <col min="11278" max="11278" width="9.5546875" style="12" bestFit="1" customWidth="1"/>
    <col min="11279" max="11279" width="8.77734375" style="12"/>
    <col min="11280" max="11280" width="9.77734375" style="12" bestFit="1" customWidth="1"/>
    <col min="11281" max="11281" width="8.77734375" style="12"/>
    <col min="11282" max="11282" width="14.77734375" style="12" bestFit="1" customWidth="1"/>
    <col min="11283" max="11283" width="8.77734375" style="12"/>
    <col min="11284" max="11284" width="5.44140625" style="12" bestFit="1" customWidth="1"/>
    <col min="11285" max="11520" width="8.77734375" style="12"/>
    <col min="11521" max="11521" width="8.5546875" style="12" customWidth="1"/>
    <col min="11522" max="11522" width="10.21875" style="12" customWidth="1"/>
    <col min="11523" max="11526" width="8.77734375" style="12"/>
    <col min="11527" max="11527" width="9.77734375" style="12" bestFit="1" customWidth="1"/>
    <col min="11528" max="11528" width="8.5546875" style="12" customWidth="1"/>
    <col min="11529" max="11529" width="14.77734375" style="12" bestFit="1" customWidth="1"/>
    <col min="11530" max="11530" width="8.77734375" style="12"/>
    <col min="11531" max="11531" width="5.77734375" style="12" customWidth="1"/>
    <col min="11532" max="11533" width="8.77734375" style="12"/>
    <col min="11534" max="11534" width="9.5546875" style="12" bestFit="1" customWidth="1"/>
    <col min="11535" max="11535" width="8.77734375" style="12"/>
    <col min="11536" max="11536" width="9.77734375" style="12" bestFit="1" customWidth="1"/>
    <col min="11537" max="11537" width="8.77734375" style="12"/>
    <col min="11538" max="11538" width="14.77734375" style="12" bestFit="1" customWidth="1"/>
    <col min="11539" max="11539" width="8.77734375" style="12"/>
    <col min="11540" max="11540" width="5.44140625" style="12" bestFit="1" customWidth="1"/>
    <col min="11541" max="11776" width="8.77734375" style="12"/>
    <col min="11777" max="11777" width="8.5546875" style="12" customWidth="1"/>
    <col min="11778" max="11778" width="10.21875" style="12" customWidth="1"/>
    <col min="11779" max="11782" width="8.77734375" style="12"/>
    <col min="11783" max="11783" width="9.77734375" style="12" bestFit="1" customWidth="1"/>
    <col min="11784" max="11784" width="8.5546875" style="12" customWidth="1"/>
    <col min="11785" max="11785" width="14.77734375" style="12" bestFit="1" customWidth="1"/>
    <col min="11786" max="11786" width="8.77734375" style="12"/>
    <col min="11787" max="11787" width="5.77734375" style="12" customWidth="1"/>
    <col min="11788" max="11789" width="8.77734375" style="12"/>
    <col min="11790" max="11790" width="9.5546875" style="12" bestFit="1" customWidth="1"/>
    <col min="11791" max="11791" width="8.77734375" style="12"/>
    <col min="11792" max="11792" width="9.77734375" style="12" bestFit="1" customWidth="1"/>
    <col min="11793" max="11793" width="8.77734375" style="12"/>
    <col min="11794" max="11794" width="14.77734375" style="12" bestFit="1" customWidth="1"/>
    <col min="11795" max="11795" width="8.77734375" style="12"/>
    <col min="11796" max="11796" width="5.44140625" style="12" bestFit="1" customWidth="1"/>
    <col min="11797" max="12032" width="8.77734375" style="12"/>
    <col min="12033" max="12033" width="8.5546875" style="12" customWidth="1"/>
    <col min="12034" max="12034" width="10.21875" style="12" customWidth="1"/>
    <col min="12035" max="12038" width="8.77734375" style="12"/>
    <col min="12039" max="12039" width="9.77734375" style="12" bestFit="1" customWidth="1"/>
    <col min="12040" max="12040" width="8.5546875" style="12" customWidth="1"/>
    <col min="12041" max="12041" width="14.77734375" style="12" bestFit="1" customWidth="1"/>
    <col min="12042" max="12042" width="8.77734375" style="12"/>
    <col min="12043" max="12043" width="5.77734375" style="12" customWidth="1"/>
    <col min="12044" max="12045" width="8.77734375" style="12"/>
    <col min="12046" max="12046" width="9.5546875" style="12" bestFit="1" customWidth="1"/>
    <col min="12047" max="12047" width="8.77734375" style="12"/>
    <col min="12048" max="12048" width="9.77734375" style="12" bestFit="1" customWidth="1"/>
    <col min="12049" max="12049" width="8.77734375" style="12"/>
    <col min="12050" max="12050" width="14.77734375" style="12" bestFit="1" customWidth="1"/>
    <col min="12051" max="12051" width="8.77734375" style="12"/>
    <col min="12052" max="12052" width="5.44140625" style="12" bestFit="1" customWidth="1"/>
    <col min="12053" max="12288" width="8.77734375" style="12"/>
    <col min="12289" max="12289" width="8.5546875" style="12" customWidth="1"/>
    <col min="12290" max="12290" width="10.21875" style="12" customWidth="1"/>
    <col min="12291" max="12294" width="8.77734375" style="12"/>
    <col min="12295" max="12295" width="9.77734375" style="12" bestFit="1" customWidth="1"/>
    <col min="12296" max="12296" width="8.5546875" style="12" customWidth="1"/>
    <col min="12297" max="12297" width="14.77734375" style="12" bestFit="1" customWidth="1"/>
    <col min="12298" max="12298" width="8.77734375" style="12"/>
    <col min="12299" max="12299" width="5.77734375" style="12" customWidth="1"/>
    <col min="12300" max="12301" width="8.77734375" style="12"/>
    <col min="12302" max="12302" width="9.5546875" style="12" bestFit="1" customWidth="1"/>
    <col min="12303" max="12303" width="8.77734375" style="12"/>
    <col min="12304" max="12304" width="9.77734375" style="12" bestFit="1" customWidth="1"/>
    <col min="12305" max="12305" width="8.77734375" style="12"/>
    <col min="12306" max="12306" width="14.77734375" style="12" bestFit="1" customWidth="1"/>
    <col min="12307" max="12307" width="8.77734375" style="12"/>
    <col min="12308" max="12308" width="5.44140625" style="12" bestFit="1" customWidth="1"/>
    <col min="12309" max="12544" width="8.77734375" style="12"/>
    <col min="12545" max="12545" width="8.5546875" style="12" customWidth="1"/>
    <col min="12546" max="12546" width="10.21875" style="12" customWidth="1"/>
    <col min="12547" max="12550" width="8.77734375" style="12"/>
    <col min="12551" max="12551" width="9.77734375" style="12" bestFit="1" customWidth="1"/>
    <col min="12552" max="12552" width="8.5546875" style="12" customWidth="1"/>
    <col min="12553" max="12553" width="14.77734375" style="12" bestFit="1" customWidth="1"/>
    <col min="12554" max="12554" width="8.77734375" style="12"/>
    <col min="12555" max="12555" width="5.77734375" style="12" customWidth="1"/>
    <col min="12556" max="12557" width="8.77734375" style="12"/>
    <col min="12558" max="12558" width="9.5546875" style="12" bestFit="1" customWidth="1"/>
    <col min="12559" max="12559" width="8.77734375" style="12"/>
    <col min="12560" max="12560" width="9.77734375" style="12" bestFit="1" customWidth="1"/>
    <col min="12561" max="12561" width="8.77734375" style="12"/>
    <col min="12562" max="12562" width="14.77734375" style="12" bestFit="1" customWidth="1"/>
    <col min="12563" max="12563" width="8.77734375" style="12"/>
    <col min="12564" max="12564" width="5.44140625" style="12" bestFit="1" customWidth="1"/>
    <col min="12565" max="12800" width="8.77734375" style="12"/>
    <col min="12801" max="12801" width="8.5546875" style="12" customWidth="1"/>
    <col min="12802" max="12802" width="10.21875" style="12" customWidth="1"/>
    <col min="12803" max="12806" width="8.77734375" style="12"/>
    <col min="12807" max="12807" width="9.77734375" style="12" bestFit="1" customWidth="1"/>
    <col min="12808" max="12808" width="8.5546875" style="12" customWidth="1"/>
    <col min="12809" max="12809" width="14.77734375" style="12" bestFit="1" customWidth="1"/>
    <col min="12810" max="12810" width="8.77734375" style="12"/>
    <col min="12811" max="12811" width="5.77734375" style="12" customWidth="1"/>
    <col min="12812" max="12813" width="8.77734375" style="12"/>
    <col min="12814" max="12814" width="9.5546875" style="12" bestFit="1" customWidth="1"/>
    <col min="12815" max="12815" width="8.77734375" style="12"/>
    <col min="12816" max="12816" width="9.77734375" style="12" bestFit="1" customWidth="1"/>
    <col min="12817" max="12817" width="8.77734375" style="12"/>
    <col min="12818" max="12818" width="14.77734375" style="12" bestFit="1" customWidth="1"/>
    <col min="12819" max="12819" width="8.77734375" style="12"/>
    <col min="12820" max="12820" width="5.44140625" style="12" bestFit="1" customWidth="1"/>
    <col min="12821" max="13056" width="8.77734375" style="12"/>
    <col min="13057" max="13057" width="8.5546875" style="12" customWidth="1"/>
    <col min="13058" max="13058" width="10.21875" style="12" customWidth="1"/>
    <col min="13059" max="13062" width="8.77734375" style="12"/>
    <col min="13063" max="13063" width="9.77734375" style="12" bestFit="1" customWidth="1"/>
    <col min="13064" max="13064" width="8.5546875" style="12" customWidth="1"/>
    <col min="13065" max="13065" width="14.77734375" style="12" bestFit="1" customWidth="1"/>
    <col min="13066" max="13066" width="8.77734375" style="12"/>
    <col min="13067" max="13067" width="5.77734375" style="12" customWidth="1"/>
    <col min="13068" max="13069" width="8.77734375" style="12"/>
    <col min="13070" max="13070" width="9.5546875" style="12" bestFit="1" customWidth="1"/>
    <col min="13071" max="13071" width="8.77734375" style="12"/>
    <col min="13072" max="13072" width="9.77734375" style="12" bestFit="1" customWidth="1"/>
    <col min="13073" max="13073" width="8.77734375" style="12"/>
    <col min="13074" max="13074" width="14.77734375" style="12" bestFit="1" customWidth="1"/>
    <col min="13075" max="13075" width="8.77734375" style="12"/>
    <col min="13076" max="13076" width="5.44140625" style="12" bestFit="1" customWidth="1"/>
    <col min="13077" max="13312" width="8.77734375" style="12"/>
    <col min="13313" max="13313" width="8.5546875" style="12" customWidth="1"/>
    <col min="13314" max="13314" width="10.21875" style="12" customWidth="1"/>
    <col min="13315" max="13318" width="8.77734375" style="12"/>
    <col min="13319" max="13319" width="9.77734375" style="12" bestFit="1" customWidth="1"/>
    <col min="13320" max="13320" width="8.5546875" style="12" customWidth="1"/>
    <col min="13321" max="13321" width="14.77734375" style="12" bestFit="1" customWidth="1"/>
    <col min="13322" max="13322" width="8.77734375" style="12"/>
    <col min="13323" max="13323" width="5.77734375" style="12" customWidth="1"/>
    <col min="13324" max="13325" width="8.77734375" style="12"/>
    <col min="13326" max="13326" width="9.5546875" style="12" bestFit="1" customWidth="1"/>
    <col min="13327" max="13327" width="8.77734375" style="12"/>
    <col min="13328" max="13328" width="9.77734375" style="12" bestFit="1" customWidth="1"/>
    <col min="13329" max="13329" width="8.77734375" style="12"/>
    <col min="13330" max="13330" width="14.77734375" style="12" bestFit="1" customWidth="1"/>
    <col min="13331" max="13331" width="8.77734375" style="12"/>
    <col min="13332" max="13332" width="5.44140625" style="12" bestFit="1" customWidth="1"/>
    <col min="13333" max="13568" width="8.77734375" style="12"/>
    <col min="13569" max="13569" width="8.5546875" style="12" customWidth="1"/>
    <col min="13570" max="13570" width="10.21875" style="12" customWidth="1"/>
    <col min="13571" max="13574" width="8.77734375" style="12"/>
    <col min="13575" max="13575" width="9.77734375" style="12" bestFit="1" customWidth="1"/>
    <col min="13576" max="13576" width="8.5546875" style="12" customWidth="1"/>
    <col min="13577" max="13577" width="14.77734375" style="12" bestFit="1" customWidth="1"/>
    <col min="13578" max="13578" width="8.77734375" style="12"/>
    <col min="13579" max="13579" width="5.77734375" style="12" customWidth="1"/>
    <col min="13580" max="13581" width="8.77734375" style="12"/>
    <col min="13582" max="13582" width="9.5546875" style="12" bestFit="1" customWidth="1"/>
    <col min="13583" max="13583" width="8.77734375" style="12"/>
    <col min="13584" max="13584" width="9.77734375" style="12" bestFit="1" customWidth="1"/>
    <col min="13585" max="13585" width="8.77734375" style="12"/>
    <col min="13586" max="13586" width="14.77734375" style="12" bestFit="1" customWidth="1"/>
    <col min="13587" max="13587" width="8.77734375" style="12"/>
    <col min="13588" max="13588" width="5.44140625" style="12" bestFit="1" customWidth="1"/>
    <col min="13589" max="13824" width="8.77734375" style="12"/>
    <col min="13825" max="13825" width="8.5546875" style="12" customWidth="1"/>
    <col min="13826" max="13826" width="10.21875" style="12" customWidth="1"/>
    <col min="13827" max="13830" width="8.77734375" style="12"/>
    <col min="13831" max="13831" width="9.77734375" style="12" bestFit="1" customWidth="1"/>
    <col min="13832" max="13832" width="8.5546875" style="12" customWidth="1"/>
    <col min="13833" max="13833" width="14.77734375" style="12" bestFit="1" customWidth="1"/>
    <col min="13834" max="13834" width="8.77734375" style="12"/>
    <col min="13835" max="13835" width="5.77734375" style="12" customWidth="1"/>
    <col min="13836" max="13837" width="8.77734375" style="12"/>
    <col min="13838" max="13838" width="9.5546875" style="12" bestFit="1" customWidth="1"/>
    <col min="13839" max="13839" width="8.77734375" style="12"/>
    <col min="13840" max="13840" width="9.77734375" style="12" bestFit="1" customWidth="1"/>
    <col min="13841" max="13841" width="8.77734375" style="12"/>
    <col min="13842" max="13842" width="14.77734375" style="12" bestFit="1" customWidth="1"/>
    <col min="13843" max="13843" width="8.77734375" style="12"/>
    <col min="13844" max="13844" width="5.44140625" style="12" bestFit="1" customWidth="1"/>
    <col min="13845" max="14080" width="8.77734375" style="12"/>
    <col min="14081" max="14081" width="8.5546875" style="12" customWidth="1"/>
    <col min="14082" max="14082" width="10.21875" style="12" customWidth="1"/>
    <col min="14083" max="14086" width="8.77734375" style="12"/>
    <col min="14087" max="14087" width="9.77734375" style="12" bestFit="1" customWidth="1"/>
    <col min="14088" max="14088" width="8.5546875" style="12" customWidth="1"/>
    <col min="14089" max="14089" width="14.77734375" style="12" bestFit="1" customWidth="1"/>
    <col min="14090" max="14090" width="8.77734375" style="12"/>
    <col min="14091" max="14091" width="5.77734375" style="12" customWidth="1"/>
    <col min="14092" max="14093" width="8.77734375" style="12"/>
    <col min="14094" max="14094" width="9.5546875" style="12" bestFit="1" customWidth="1"/>
    <col min="14095" max="14095" width="8.77734375" style="12"/>
    <col min="14096" max="14096" width="9.77734375" style="12" bestFit="1" customWidth="1"/>
    <col min="14097" max="14097" width="8.77734375" style="12"/>
    <col min="14098" max="14098" width="14.77734375" style="12" bestFit="1" customWidth="1"/>
    <col min="14099" max="14099" width="8.77734375" style="12"/>
    <col min="14100" max="14100" width="5.44140625" style="12" bestFit="1" customWidth="1"/>
    <col min="14101" max="14336" width="8.77734375" style="12"/>
    <col min="14337" max="14337" width="8.5546875" style="12" customWidth="1"/>
    <col min="14338" max="14338" width="10.21875" style="12" customWidth="1"/>
    <col min="14339" max="14342" width="8.77734375" style="12"/>
    <col min="14343" max="14343" width="9.77734375" style="12" bestFit="1" customWidth="1"/>
    <col min="14344" max="14344" width="8.5546875" style="12" customWidth="1"/>
    <col min="14345" max="14345" width="14.77734375" style="12" bestFit="1" customWidth="1"/>
    <col min="14346" max="14346" width="8.77734375" style="12"/>
    <col min="14347" max="14347" width="5.77734375" style="12" customWidth="1"/>
    <col min="14348" max="14349" width="8.77734375" style="12"/>
    <col min="14350" max="14350" width="9.5546875" style="12" bestFit="1" customWidth="1"/>
    <col min="14351" max="14351" width="8.77734375" style="12"/>
    <col min="14352" max="14352" width="9.77734375" style="12" bestFit="1" customWidth="1"/>
    <col min="14353" max="14353" width="8.77734375" style="12"/>
    <col min="14354" max="14354" width="14.77734375" style="12" bestFit="1" customWidth="1"/>
    <col min="14355" max="14355" width="8.77734375" style="12"/>
    <col min="14356" max="14356" width="5.44140625" style="12" bestFit="1" customWidth="1"/>
    <col min="14357" max="14592" width="8.77734375" style="12"/>
    <col min="14593" max="14593" width="8.5546875" style="12" customWidth="1"/>
    <col min="14594" max="14594" width="10.21875" style="12" customWidth="1"/>
    <col min="14595" max="14598" width="8.77734375" style="12"/>
    <col min="14599" max="14599" width="9.77734375" style="12" bestFit="1" customWidth="1"/>
    <col min="14600" max="14600" width="8.5546875" style="12" customWidth="1"/>
    <col min="14601" max="14601" width="14.77734375" style="12" bestFit="1" customWidth="1"/>
    <col min="14602" max="14602" width="8.77734375" style="12"/>
    <col min="14603" max="14603" width="5.77734375" style="12" customWidth="1"/>
    <col min="14604" max="14605" width="8.77734375" style="12"/>
    <col min="14606" max="14606" width="9.5546875" style="12" bestFit="1" customWidth="1"/>
    <col min="14607" max="14607" width="8.77734375" style="12"/>
    <col min="14608" max="14608" width="9.77734375" style="12" bestFit="1" customWidth="1"/>
    <col min="14609" max="14609" width="8.77734375" style="12"/>
    <col min="14610" max="14610" width="14.77734375" style="12" bestFit="1" customWidth="1"/>
    <col min="14611" max="14611" width="8.77734375" style="12"/>
    <col min="14612" max="14612" width="5.44140625" style="12" bestFit="1" customWidth="1"/>
    <col min="14613" max="14848" width="8.77734375" style="12"/>
    <col min="14849" max="14849" width="8.5546875" style="12" customWidth="1"/>
    <col min="14850" max="14850" width="10.21875" style="12" customWidth="1"/>
    <col min="14851" max="14854" width="8.77734375" style="12"/>
    <col min="14855" max="14855" width="9.77734375" style="12" bestFit="1" customWidth="1"/>
    <col min="14856" max="14856" width="8.5546875" style="12" customWidth="1"/>
    <col min="14857" max="14857" width="14.77734375" style="12" bestFit="1" customWidth="1"/>
    <col min="14858" max="14858" width="8.77734375" style="12"/>
    <col min="14859" max="14859" width="5.77734375" style="12" customWidth="1"/>
    <col min="14860" max="14861" width="8.77734375" style="12"/>
    <col min="14862" max="14862" width="9.5546875" style="12" bestFit="1" customWidth="1"/>
    <col min="14863" max="14863" width="8.77734375" style="12"/>
    <col min="14864" max="14864" width="9.77734375" style="12" bestFit="1" customWidth="1"/>
    <col min="14865" max="14865" width="8.77734375" style="12"/>
    <col min="14866" max="14866" width="14.77734375" style="12" bestFit="1" customWidth="1"/>
    <col min="14867" max="14867" width="8.77734375" style="12"/>
    <col min="14868" max="14868" width="5.44140625" style="12" bestFit="1" customWidth="1"/>
    <col min="14869" max="15104" width="8.77734375" style="12"/>
    <col min="15105" max="15105" width="8.5546875" style="12" customWidth="1"/>
    <col min="15106" max="15106" width="10.21875" style="12" customWidth="1"/>
    <col min="15107" max="15110" width="8.77734375" style="12"/>
    <col min="15111" max="15111" width="9.77734375" style="12" bestFit="1" customWidth="1"/>
    <col min="15112" max="15112" width="8.5546875" style="12" customWidth="1"/>
    <col min="15113" max="15113" width="14.77734375" style="12" bestFit="1" customWidth="1"/>
    <col min="15114" max="15114" width="8.77734375" style="12"/>
    <col min="15115" max="15115" width="5.77734375" style="12" customWidth="1"/>
    <col min="15116" max="15117" width="8.77734375" style="12"/>
    <col min="15118" max="15118" width="9.5546875" style="12" bestFit="1" customWidth="1"/>
    <col min="15119" max="15119" width="8.77734375" style="12"/>
    <col min="15120" max="15120" width="9.77734375" style="12" bestFit="1" customWidth="1"/>
    <col min="15121" max="15121" width="8.77734375" style="12"/>
    <col min="15122" max="15122" width="14.77734375" style="12" bestFit="1" customWidth="1"/>
    <col min="15123" max="15123" width="8.77734375" style="12"/>
    <col min="15124" max="15124" width="5.44140625" style="12" bestFit="1" customWidth="1"/>
    <col min="15125" max="15360" width="8.77734375" style="12"/>
    <col min="15361" max="15361" width="8.5546875" style="12" customWidth="1"/>
    <col min="15362" max="15362" width="10.21875" style="12" customWidth="1"/>
    <col min="15363" max="15366" width="8.77734375" style="12"/>
    <col min="15367" max="15367" width="9.77734375" style="12" bestFit="1" customWidth="1"/>
    <col min="15368" max="15368" width="8.5546875" style="12" customWidth="1"/>
    <col min="15369" max="15369" width="14.77734375" style="12" bestFit="1" customWidth="1"/>
    <col min="15370" max="15370" width="8.77734375" style="12"/>
    <col min="15371" max="15371" width="5.77734375" style="12" customWidth="1"/>
    <col min="15372" max="15373" width="8.77734375" style="12"/>
    <col min="15374" max="15374" width="9.5546875" style="12" bestFit="1" customWidth="1"/>
    <col min="15375" max="15375" width="8.77734375" style="12"/>
    <col min="15376" max="15376" width="9.77734375" style="12" bestFit="1" customWidth="1"/>
    <col min="15377" max="15377" width="8.77734375" style="12"/>
    <col min="15378" max="15378" width="14.77734375" style="12" bestFit="1" customWidth="1"/>
    <col min="15379" max="15379" width="8.77734375" style="12"/>
    <col min="15380" max="15380" width="5.44140625" style="12" bestFit="1" customWidth="1"/>
    <col min="15381" max="15616" width="8.77734375" style="12"/>
    <col min="15617" max="15617" width="8.5546875" style="12" customWidth="1"/>
    <col min="15618" max="15618" width="10.21875" style="12" customWidth="1"/>
    <col min="15619" max="15622" width="8.77734375" style="12"/>
    <col min="15623" max="15623" width="9.77734375" style="12" bestFit="1" customWidth="1"/>
    <col min="15624" max="15624" width="8.5546875" style="12" customWidth="1"/>
    <col min="15625" max="15625" width="14.77734375" style="12" bestFit="1" customWidth="1"/>
    <col min="15626" max="15626" width="8.77734375" style="12"/>
    <col min="15627" max="15627" width="5.77734375" style="12" customWidth="1"/>
    <col min="15628" max="15629" width="8.77734375" style="12"/>
    <col min="15630" max="15630" width="9.5546875" style="12" bestFit="1" customWidth="1"/>
    <col min="15631" max="15631" width="8.77734375" style="12"/>
    <col min="15632" max="15632" width="9.77734375" style="12" bestFit="1" customWidth="1"/>
    <col min="15633" max="15633" width="8.77734375" style="12"/>
    <col min="15634" max="15634" width="14.77734375" style="12" bestFit="1" customWidth="1"/>
    <col min="15635" max="15635" width="8.77734375" style="12"/>
    <col min="15636" max="15636" width="5.44140625" style="12" bestFit="1" customWidth="1"/>
    <col min="15637" max="15872" width="8.77734375" style="12"/>
    <col min="15873" max="15873" width="8.5546875" style="12" customWidth="1"/>
    <col min="15874" max="15874" width="10.21875" style="12" customWidth="1"/>
    <col min="15875" max="15878" width="8.77734375" style="12"/>
    <col min="15879" max="15879" width="9.77734375" style="12" bestFit="1" customWidth="1"/>
    <col min="15880" max="15880" width="8.5546875" style="12" customWidth="1"/>
    <col min="15881" max="15881" width="14.77734375" style="12" bestFit="1" customWidth="1"/>
    <col min="15882" max="15882" width="8.77734375" style="12"/>
    <col min="15883" max="15883" width="5.77734375" style="12" customWidth="1"/>
    <col min="15884" max="15885" width="8.77734375" style="12"/>
    <col min="15886" max="15886" width="9.5546875" style="12" bestFit="1" customWidth="1"/>
    <col min="15887" max="15887" width="8.77734375" style="12"/>
    <col min="15888" max="15888" width="9.77734375" style="12" bestFit="1" customWidth="1"/>
    <col min="15889" max="15889" width="8.77734375" style="12"/>
    <col min="15890" max="15890" width="14.77734375" style="12" bestFit="1" customWidth="1"/>
    <col min="15891" max="15891" width="8.77734375" style="12"/>
    <col min="15892" max="15892" width="5.44140625" style="12" bestFit="1" customWidth="1"/>
    <col min="15893" max="16128" width="8.77734375" style="12"/>
    <col min="16129" max="16129" width="8.5546875" style="12" customWidth="1"/>
    <col min="16130" max="16130" width="10.21875" style="12" customWidth="1"/>
    <col min="16131" max="16134" width="8.77734375" style="12"/>
    <col min="16135" max="16135" width="9.77734375" style="12" bestFit="1" customWidth="1"/>
    <col min="16136" max="16136" width="8.5546875" style="12" customWidth="1"/>
    <col min="16137" max="16137" width="14.77734375" style="12" bestFit="1" customWidth="1"/>
    <col min="16138" max="16138" width="8.77734375" style="12"/>
    <col min="16139" max="16139" width="5.77734375" style="12" customWidth="1"/>
    <col min="16140" max="16141" width="8.77734375" style="12"/>
    <col min="16142" max="16142" width="9.5546875" style="12" bestFit="1" customWidth="1"/>
    <col min="16143" max="16143" width="8.77734375" style="12"/>
    <col min="16144" max="16144" width="9.77734375" style="12" bestFit="1" customWidth="1"/>
    <col min="16145" max="16145" width="8.77734375" style="12"/>
    <col min="16146" max="16146" width="14.77734375" style="12" bestFit="1" customWidth="1"/>
    <col min="16147" max="16147" width="8.77734375" style="12"/>
    <col min="16148" max="16148" width="5.44140625" style="12" bestFit="1" customWidth="1"/>
    <col min="16149" max="16384" width="8.77734375" style="12"/>
  </cols>
  <sheetData>
    <row r="1" spans="1:33" s="2" customFormat="1" ht="45" customHeight="1" x14ac:dyDescent="0.25">
      <c r="A1" s="108" t="s">
        <v>503</v>
      </c>
    </row>
    <row r="2" spans="1:33" s="3" customFormat="1" ht="20.25" customHeight="1" x14ac:dyDescent="0.25">
      <c r="A2" s="3" t="s">
        <v>18</v>
      </c>
    </row>
    <row r="3" spans="1:33" s="3" customFormat="1" ht="20.25" customHeight="1" x14ac:dyDescent="0.25">
      <c r="A3" s="3" t="s">
        <v>162</v>
      </c>
    </row>
    <row r="4" spans="1:33" s="3" customFormat="1" ht="20.25" customHeight="1" x14ac:dyDescent="0.25">
      <c r="A4" s="3" t="s">
        <v>163</v>
      </c>
    </row>
    <row r="5" spans="1:33" s="3" customFormat="1" ht="20.25" customHeight="1" x14ac:dyDescent="0.25">
      <c r="A5" s="3" t="s">
        <v>164</v>
      </c>
    </row>
    <row r="6" spans="1:33" s="109" customFormat="1" ht="96.6" customHeight="1" x14ac:dyDescent="0.3">
      <c r="A6" s="122" t="s">
        <v>40</v>
      </c>
      <c r="B6" s="123" t="s">
        <v>488</v>
      </c>
      <c r="C6" s="124" t="s">
        <v>489</v>
      </c>
      <c r="D6" s="124" t="s">
        <v>490</v>
      </c>
      <c r="E6" s="124" t="s">
        <v>491</v>
      </c>
      <c r="F6" s="124" t="s">
        <v>492</v>
      </c>
      <c r="G6" s="125" t="s">
        <v>166</v>
      </c>
      <c r="H6" s="124" t="s">
        <v>493</v>
      </c>
      <c r="I6" s="126" t="s">
        <v>167</v>
      </c>
      <c r="J6" s="123" t="s">
        <v>494</v>
      </c>
      <c r="K6" s="124" t="s">
        <v>78</v>
      </c>
      <c r="L6" s="124" t="s">
        <v>79</v>
      </c>
      <c r="M6" s="124" t="s">
        <v>495</v>
      </c>
      <c r="N6" s="124" t="s">
        <v>496</v>
      </c>
      <c r="O6" s="125" t="s">
        <v>498</v>
      </c>
      <c r="P6" s="124" t="s">
        <v>499</v>
      </c>
      <c r="Q6" s="126" t="s">
        <v>500</v>
      </c>
    </row>
    <row r="7" spans="1:33" ht="15.6" x14ac:dyDescent="0.3">
      <c r="A7" s="121" t="s">
        <v>504</v>
      </c>
      <c r="B7" s="171">
        <f>SUM(Month!B7:B9)</f>
        <v>63.570000000000007</v>
      </c>
      <c r="C7" s="171">
        <f>SUM(Month!C7:C9)</f>
        <v>14.73</v>
      </c>
      <c r="D7" s="171">
        <f>SUM(Month!D7:D9)</f>
        <v>19.440000000000001</v>
      </c>
      <c r="E7" s="171">
        <f>SUM(Month!E7:E9)</f>
        <v>23.970000000000002</v>
      </c>
      <c r="F7" s="171">
        <f>SUM(Month!F7:F9)</f>
        <v>0.42000000000000004</v>
      </c>
      <c r="G7" s="171">
        <f>SUM(Month!G7:G9)</f>
        <v>5.01</v>
      </c>
      <c r="H7" s="171" t="s">
        <v>497</v>
      </c>
      <c r="I7" s="174" t="s">
        <v>497</v>
      </c>
      <c r="J7" s="171">
        <f>ROUND((SUM(Month!J7:J9)/3),2)</f>
        <v>230.91</v>
      </c>
      <c r="K7" s="171">
        <f>ROUND((SUM(Month!K7:K9)/3),2)</f>
        <v>54.13</v>
      </c>
      <c r="L7" s="171">
        <f>ROUND((SUM(Month!L7:L9)/3),2)</f>
        <v>77.19</v>
      </c>
      <c r="M7" s="171">
        <f>ROUND((SUM(Month!M7:M9)/3),2)</f>
        <v>78.5</v>
      </c>
      <c r="N7" s="171">
        <f>ROUND((SUM(Month!N7:N9)/3),2)</f>
        <v>1.72</v>
      </c>
      <c r="O7" s="171">
        <f>ROUND((SUM(Month!O7:O9)/3),2)</f>
        <v>19.37</v>
      </c>
      <c r="P7" s="171" t="s">
        <v>497</v>
      </c>
      <c r="Q7" s="174" t="s">
        <v>497</v>
      </c>
      <c r="R7" s="68"/>
      <c r="AA7" s="73"/>
      <c r="AB7" s="73"/>
      <c r="AC7" s="73"/>
      <c r="AD7" s="73"/>
      <c r="AE7" s="73"/>
      <c r="AF7" s="73"/>
      <c r="AG7" s="73"/>
    </row>
    <row r="8" spans="1:33" ht="15.6" x14ac:dyDescent="0.3">
      <c r="A8" s="121" t="s">
        <v>505</v>
      </c>
      <c r="B8" s="171">
        <f>SUM(Month!B10:B12)</f>
        <v>49.63000000000001</v>
      </c>
      <c r="C8" s="171">
        <f>SUM(Month!C10:C12)</f>
        <v>11.270000000000001</v>
      </c>
      <c r="D8" s="171">
        <f>SUM(Month!D10:D12)</f>
        <v>18.23</v>
      </c>
      <c r="E8" s="171">
        <f>SUM(Month!E10:E12)</f>
        <v>14.389999999999999</v>
      </c>
      <c r="F8" s="171">
        <f>SUM(Month!F10:F12)</f>
        <v>0.42000000000000004</v>
      </c>
      <c r="G8" s="171">
        <f>SUM(Month!G10:G12)</f>
        <v>5.32</v>
      </c>
      <c r="H8" s="171" t="s">
        <v>497</v>
      </c>
      <c r="I8" s="174" t="s">
        <v>497</v>
      </c>
      <c r="J8" s="171">
        <f>ROUND((SUM(Month!J10:J12)/3),2)</f>
        <v>215.8</v>
      </c>
      <c r="K8" s="171">
        <f>ROUND((SUM(Month!K10:K12)/3),2)</f>
        <v>49.48</v>
      </c>
      <c r="L8" s="171">
        <f>ROUND((SUM(Month!L10:L12)/3),2)</f>
        <v>74.89</v>
      </c>
      <c r="M8" s="171">
        <f>ROUND((SUM(Month!M10:M12)/3),2)</f>
        <v>68.489999999999995</v>
      </c>
      <c r="N8" s="171">
        <f>ROUND((SUM(Month!N10:N12)/3),2)</f>
        <v>1.72</v>
      </c>
      <c r="O8" s="171">
        <f>ROUND((SUM(Month!O10:O12)/3),2)</f>
        <v>21.22</v>
      </c>
      <c r="P8" s="171" t="s">
        <v>497</v>
      </c>
      <c r="Q8" s="174" t="s">
        <v>497</v>
      </c>
      <c r="R8" s="68"/>
      <c r="AA8" s="73"/>
      <c r="AB8" s="73"/>
      <c r="AC8" s="73"/>
      <c r="AD8" s="73"/>
      <c r="AE8" s="73"/>
      <c r="AF8" s="73"/>
      <c r="AG8" s="73"/>
    </row>
    <row r="9" spans="1:33" ht="15.6" x14ac:dyDescent="0.3">
      <c r="A9" s="121" t="s">
        <v>506</v>
      </c>
      <c r="B9" s="171">
        <f>SUM(Month!B13:B15)</f>
        <v>44.57</v>
      </c>
      <c r="C9" s="171">
        <f>SUM(Month!C13:C15)</f>
        <v>9.91</v>
      </c>
      <c r="D9" s="171">
        <f>SUM(Month!D13:D15)</f>
        <v>18.209999999999997</v>
      </c>
      <c r="E9" s="171">
        <f>SUM(Month!E13:E15)</f>
        <v>10.74</v>
      </c>
      <c r="F9" s="171">
        <f>SUM(Month!F13:F15)</f>
        <v>0.42000000000000004</v>
      </c>
      <c r="G9" s="171">
        <f>SUM(Month!G13:G15)</f>
        <v>5.29</v>
      </c>
      <c r="H9" s="171" t="s">
        <v>497</v>
      </c>
      <c r="I9" s="174" t="s">
        <v>497</v>
      </c>
      <c r="J9" s="171">
        <f>ROUND((SUM(Month!J13:J15)/3),2)</f>
        <v>207.16</v>
      </c>
      <c r="K9" s="171">
        <f>ROUND((SUM(Month!K13:K15)/3),2)</f>
        <v>46.67</v>
      </c>
      <c r="L9" s="171">
        <f>ROUND((SUM(Month!L13:L15)/3),2)</f>
        <v>73.97</v>
      </c>
      <c r="M9" s="171">
        <f>ROUND((SUM(Month!M13:M15)/3),2)</f>
        <v>62.14</v>
      </c>
      <c r="N9" s="171">
        <f>ROUND((SUM(Month!N13:N15)/3),2)</f>
        <v>1.72</v>
      </c>
      <c r="O9" s="171">
        <f>ROUND((SUM(Month!O13:O15)/3),2)</f>
        <v>22.65</v>
      </c>
      <c r="P9" s="171" t="s">
        <v>497</v>
      </c>
      <c r="Q9" s="174" t="s">
        <v>497</v>
      </c>
      <c r="R9" s="68"/>
      <c r="AA9" s="73"/>
      <c r="AB9" s="73"/>
      <c r="AC9" s="73"/>
      <c r="AD9" s="73"/>
      <c r="AE9" s="73"/>
      <c r="AF9" s="73"/>
      <c r="AG9" s="73"/>
    </row>
    <row r="10" spans="1:33" ht="15.6" x14ac:dyDescent="0.3">
      <c r="A10" s="121" t="s">
        <v>507</v>
      </c>
      <c r="B10" s="171">
        <f>SUM(Month!B16:B18)</f>
        <v>61.800000000000004</v>
      </c>
      <c r="C10" s="171">
        <f>SUM(Month!C16:C18)</f>
        <v>13.66</v>
      </c>
      <c r="D10" s="171">
        <f>SUM(Month!D16:D18)</f>
        <v>19.91</v>
      </c>
      <c r="E10" s="171">
        <f>SUM(Month!E16:E18)</f>
        <v>22.17</v>
      </c>
      <c r="F10" s="171">
        <f>SUM(Month!F16:F18)</f>
        <v>0.42000000000000004</v>
      </c>
      <c r="G10" s="171">
        <f>SUM(Month!G16:G18)</f>
        <v>5.6400000000000006</v>
      </c>
      <c r="H10" s="171" t="s">
        <v>497</v>
      </c>
      <c r="I10" s="174" t="s">
        <v>497</v>
      </c>
      <c r="J10" s="171">
        <f>ROUND((SUM(Month!J16:J18)/3),2)</f>
        <v>232</v>
      </c>
      <c r="K10" s="171">
        <f>ROUND((SUM(Month!K16:K18)/3),2)</f>
        <v>50.04</v>
      </c>
      <c r="L10" s="171">
        <f>ROUND((SUM(Month!L16:L18)/3),2)</f>
        <v>79.88</v>
      </c>
      <c r="M10" s="171">
        <f>ROUND((SUM(Month!M16:M18)/3),2)</f>
        <v>78.47</v>
      </c>
      <c r="N10" s="171">
        <f>ROUND((SUM(Month!N16:N18)/3),2)</f>
        <v>1.72</v>
      </c>
      <c r="O10" s="171">
        <f>ROUND((SUM(Month!O16:O18)/3),2)</f>
        <v>21.89</v>
      </c>
      <c r="P10" s="171" t="s">
        <v>497</v>
      </c>
      <c r="Q10" s="174" t="s">
        <v>497</v>
      </c>
      <c r="R10" s="68"/>
      <c r="AA10" s="73"/>
      <c r="AB10" s="73"/>
      <c r="AC10" s="73"/>
      <c r="AD10" s="73"/>
      <c r="AE10" s="73"/>
      <c r="AF10" s="73"/>
      <c r="AG10" s="73"/>
    </row>
    <row r="11" spans="1:33" ht="15.6" x14ac:dyDescent="0.3">
      <c r="A11" s="121" t="s">
        <v>508</v>
      </c>
      <c r="B11" s="171">
        <f>SUM(Month!B19:B21)</f>
        <v>67.069999999999993</v>
      </c>
      <c r="C11" s="171">
        <f>SUM(Month!C19:C21)</f>
        <v>14.73</v>
      </c>
      <c r="D11" s="171">
        <f>SUM(Month!D19:D21)</f>
        <v>17.939999999999998</v>
      </c>
      <c r="E11" s="171">
        <f>SUM(Month!E19:E21)</f>
        <v>28.369999999999997</v>
      </c>
      <c r="F11" s="171">
        <f>SUM(Month!F19:F21)</f>
        <v>0.44999999999999996</v>
      </c>
      <c r="G11" s="171">
        <f>SUM(Month!G19:G21)</f>
        <v>5.58</v>
      </c>
      <c r="H11" s="171" t="s">
        <v>497</v>
      </c>
      <c r="I11" s="174" t="s">
        <v>497</v>
      </c>
      <c r="J11" s="171">
        <f>ROUND((SUM(Month!J19:J21)/3),2)</f>
        <v>232.2</v>
      </c>
      <c r="K11" s="171">
        <f>ROUND((SUM(Month!K19:K21)/3),2)</f>
        <v>52.11</v>
      </c>
      <c r="L11" s="171">
        <f>ROUND((SUM(Month!L19:L21)/3),2)</f>
        <v>69.349999999999994</v>
      </c>
      <c r="M11" s="171">
        <f>ROUND((SUM(Month!M19:M21)/3),2)</f>
        <v>87.42</v>
      </c>
      <c r="N11" s="171">
        <f>ROUND((SUM(Month!N19:N21)/3),2)</f>
        <v>1.77</v>
      </c>
      <c r="O11" s="171">
        <f>ROUND((SUM(Month!O19:O21)/3),2)</f>
        <v>21.55</v>
      </c>
      <c r="P11" s="171" t="s">
        <v>497</v>
      </c>
      <c r="Q11" s="174" t="s">
        <v>497</v>
      </c>
      <c r="R11" s="68"/>
      <c r="AA11" s="73"/>
      <c r="AB11" s="73"/>
      <c r="AC11" s="73"/>
      <c r="AD11" s="73"/>
      <c r="AE11" s="73"/>
      <c r="AF11" s="73"/>
      <c r="AG11" s="73"/>
    </row>
    <row r="12" spans="1:33" ht="15.6" x14ac:dyDescent="0.3">
      <c r="A12" s="121" t="s">
        <v>509</v>
      </c>
      <c r="B12" s="171">
        <f>SUM(Month!B22:B24)</f>
        <v>52.58</v>
      </c>
      <c r="C12" s="171">
        <f>SUM(Month!C22:C24)</f>
        <v>10.54</v>
      </c>
      <c r="D12" s="171">
        <f>SUM(Month!D22:D24)</f>
        <v>19.130000000000003</v>
      </c>
      <c r="E12" s="171">
        <f>SUM(Month!E22:E24)</f>
        <v>16.93</v>
      </c>
      <c r="F12" s="171">
        <f>SUM(Month!F22:F24)</f>
        <v>0.44999999999999996</v>
      </c>
      <c r="G12" s="171">
        <f>SUM(Month!G22:G24)</f>
        <v>5.5299999999999994</v>
      </c>
      <c r="H12" s="171" t="s">
        <v>497</v>
      </c>
      <c r="I12" s="174" t="s">
        <v>497</v>
      </c>
      <c r="J12" s="171">
        <f>ROUND((SUM(Month!J22:J24)/3),2)</f>
        <v>222.69</v>
      </c>
      <c r="K12" s="171">
        <f>ROUND((SUM(Month!K22:K24)/3),2)</f>
        <v>45.94</v>
      </c>
      <c r="L12" s="171">
        <f>ROUND((SUM(Month!L22:L24)/3),2)</f>
        <v>77.5</v>
      </c>
      <c r="M12" s="171">
        <f>ROUND((SUM(Month!M22:M24)/3),2)</f>
        <v>75.36</v>
      </c>
      <c r="N12" s="171">
        <f>ROUND((SUM(Month!N22:N24)/3),2)</f>
        <v>1.77</v>
      </c>
      <c r="O12" s="171">
        <f>ROUND((SUM(Month!O22:O24)/3),2)</f>
        <v>22.11</v>
      </c>
      <c r="P12" s="171" t="s">
        <v>497</v>
      </c>
      <c r="Q12" s="174" t="s">
        <v>497</v>
      </c>
      <c r="R12" s="68"/>
      <c r="AA12" s="73"/>
      <c r="AB12" s="73"/>
      <c r="AC12" s="73"/>
      <c r="AD12" s="73"/>
      <c r="AE12" s="73"/>
      <c r="AF12" s="73"/>
      <c r="AG12" s="73"/>
    </row>
    <row r="13" spans="1:33" ht="15.6" x14ac:dyDescent="0.3">
      <c r="A13" s="121" t="s">
        <v>510</v>
      </c>
      <c r="B13" s="171">
        <f>SUM(Month!B25:B27)</f>
        <v>45.490000000000009</v>
      </c>
      <c r="C13" s="171">
        <f>SUM(Month!C25:C27)</f>
        <v>9.24</v>
      </c>
      <c r="D13" s="171">
        <f>SUM(Month!D25:D27)</f>
        <v>18.2</v>
      </c>
      <c r="E13" s="171">
        <f>SUM(Month!E25:E27)</f>
        <v>12.69</v>
      </c>
      <c r="F13" s="171">
        <f>SUM(Month!F25:F27)</f>
        <v>0.44999999999999996</v>
      </c>
      <c r="G13" s="171">
        <f>SUM(Month!G25:G27)</f>
        <v>4.91</v>
      </c>
      <c r="H13" s="171" t="s">
        <v>497</v>
      </c>
      <c r="I13" s="174" t="s">
        <v>497</v>
      </c>
      <c r="J13" s="171">
        <f>ROUND((SUM(Month!J25:J27)/3),2)</f>
        <v>210.26</v>
      </c>
      <c r="K13" s="171">
        <f>ROUND((SUM(Month!K25:K27)/3),2)</f>
        <v>42.92</v>
      </c>
      <c r="L13" s="171">
        <f>ROUND((SUM(Month!L25:L27)/3),2)</f>
        <v>73.02</v>
      </c>
      <c r="M13" s="171">
        <f>ROUND((SUM(Month!M25:M27)/3),2)</f>
        <v>71.680000000000007</v>
      </c>
      <c r="N13" s="171">
        <f>ROUND((SUM(Month!N25:N27)/3),2)</f>
        <v>1.77</v>
      </c>
      <c r="O13" s="171">
        <f>ROUND((SUM(Month!O25:O27)/3),2)</f>
        <v>20.87</v>
      </c>
      <c r="P13" s="171" t="s">
        <v>497</v>
      </c>
      <c r="Q13" s="174" t="s">
        <v>497</v>
      </c>
      <c r="R13" s="68"/>
      <c r="AA13" s="73"/>
      <c r="AB13" s="73"/>
      <c r="AC13" s="73"/>
      <c r="AD13" s="73"/>
      <c r="AE13" s="73"/>
      <c r="AF13" s="73"/>
      <c r="AG13" s="73"/>
    </row>
    <row r="14" spans="1:33" ht="15.6" x14ac:dyDescent="0.3">
      <c r="A14" s="121" t="s">
        <v>511</v>
      </c>
      <c r="B14" s="171">
        <f>SUM(Month!B28:B30)</f>
        <v>63.92</v>
      </c>
      <c r="C14" s="171">
        <f>SUM(Month!C28:C30)</f>
        <v>11.379999999999999</v>
      </c>
      <c r="D14" s="171">
        <f>SUM(Month!D28:D30)</f>
        <v>20.740000000000002</v>
      </c>
      <c r="E14" s="171">
        <f>SUM(Month!E28:E30)</f>
        <v>25.189999999999998</v>
      </c>
      <c r="F14" s="171">
        <f>SUM(Month!F28:F30)</f>
        <v>0.44999999999999996</v>
      </c>
      <c r="G14" s="171">
        <f>SUM(Month!G28:G30)</f>
        <v>6.16</v>
      </c>
      <c r="H14" s="171" t="s">
        <v>497</v>
      </c>
      <c r="I14" s="174" t="s">
        <v>497</v>
      </c>
      <c r="J14" s="171">
        <f>ROUND((SUM(Month!J28:J30)/3),2)</f>
        <v>234.97</v>
      </c>
      <c r="K14" s="171">
        <f>ROUND((SUM(Month!K28:K30)/3),2)</f>
        <v>41.04</v>
      </c>
      <c r="L14" s="171">
        <f>ROUND((SUM(Month!L28:L30)/3),2)</f>
        <v>81.97</v>
      </c>
      <c r="M14" s="171">
        <f>ROUND((SUM(Month!M28:M30)/3),2)</f>
        <v>86.31</v>
      </c>
      <c r="N14" s="171">
        <f>ROUND((SUM(Month!N28:N30)/3),2)</f>
        <v>1.77</v>
      </c>
      <c r="O14" s="171">
        <f>ROUND((SUM(Month!O28:O30)/3),2)</f>
        <v>23.88</v>
      </c>
      <c r="P14" s="171" t="s">
        <v>497</v>
      </c>
      <c r="Q14" s="174" t="s">
        <v>497</v>
      </c>
      <c r="R14" s="68"/>
      <c r="AA14" s="73"/>
      <c r="AB14" s="73"/>
      <c r="AC14" s="73"/>
      <c r="AD14" s="73"/>
      <c r="AE14" s="73"/>
      <c r="AF14" s="73"/>
      <c r="AG14" s="73"/>
    </row>
    <row r="15" spans="1:33" ht="15.6" x14ac:dyDescent="0.25">
      <c r="A15" s="121" t="s">
        <v>512</v>
      </c>
      <c r="B15" s="171">
        <f>SUM(Month!B31:B33)</f>
        <v>64.599999999999994</v>
      </c>
      <c r="C15" s="171">
        <f>SUM(Month!C31:C33)</f>
        <v>11.95</v>
      </c>
      <c r="D15" s="171">
        <f>SUM(Month!D31:D33)</f>
        <v>18.47</v>
      </c>
      <c r="E15" s="171">
        <f>SUM(Month!E31:E33)</f>
        <v>27.44</v>
      </c>
      <c r="F15" s="171">
        <f>SUM(Month!F31:F33)</f>
        <v>0.48</v>
      </c>
      <c r="G15" s="171">
        <f>SUM(Month!G31:G33)</f>
        <v>5.9</v>
      </c>
      <c r="H15" s="171" t="s">
        <v>497</v>
      </c>
      <c r="I15" s="173">
        <f>SUM(Month!I31:I33)</f>
        <v>0.36</v>
      </c>
      <c r="J15" s="171">
        <f>ROUND((SUM(Month!J31:J33)/3),2)</f>
        <v>236.44</v>
      </c>
      <c r="K15" s="171">
        <f>ROUND((SUM(Month!K31:K33)/3),2)</f>
        <v>44.01</v>
      </c>
      <c r="L15" s="171">
        <f>ROUND((SUM(Month!L31:L33)/3),2)</f>
        <v>73.61</v>
      </c>
      <c r="M15" s="171">
        <f>ROUND((SUM(Month!M31:M33)/3),2)</f>
        <v>92.72</v>
      </c>
      <c r="N15" s="171">
        <f>ROUND((SUM(Month!N31:N33)/3),2)</f>
        <v>1.91</v>
      </c>
      <c r="O15" s="171">
        <f>ROUND((SUM(Month!O31:O33)/3),2)</f>
        <v>22.72</v>
      </c>
      <c r="P15" s="171" t="s">
        <v>497</v>
      </c>
      <c r="Q15" s="173">
        <f>ROUND((SUM(Month!Q31:Q33)/3),2)</f>
        <v>1.47</v>
      </c>
      <c r="R15" s="68"/>
      <c r="AA15" s="73"/>
      <c r="AB15" s="73"/>
      <c r="AC15" s="73"/>
      <c r="AD15" s="73"/>
      <c r="AE15" s="73"/>
      <c r="AF15" s="73"/>
      <c r="AG15" s="73"/>
    </row>
    <row r="16" spans="1:33" ht="15.6" x14ac:dyDescent="0.25">
      <c r="A16" s="121" t="s">
        <v>513</v>
      </c>
      <c r="B16" s="171">
        <f>SUM(Month!B34:B36)</f>
        <v>51.38</v>
      </c>
      <c r="C16" s="171">
        <f>SUM(Month!C34:C36)</f>
        <v>8.6900000000000013</v>
      </c>
      <c r="D16" s="171">
        <f>SUM(Month!D34:D36)</f>
        <v>18.36</v>
      </c>
      <c r="E16" s="171">
        <f>SUM(Month!E34:E36)</f>
        <v>17.77</v>
      </c>
      <c r="F16" s="171">
        <f>SUM(Month!F34:F36)</f>
        <v>0.48</v>
      </c>
      <c r="G16" s="171">
        <f>SUM(Month!G34:G36)</f>
        <v>5.73</v>
      </c>
      <c r="H16" s="171" t="s">
        <v>497</v>
      </c>
      <c r="I16" s="173">
        <f>SUM(Month!I34:I36)</f>
        <v>0.35</v>
      </c>
      <c r="J16" s="171">
        <f>ROUND((SUM(Month!J34:J36)/3),2)</f>
        <v>224.04</v>
      </c>
      <c r="K16" s="171">
        <f>ROUND((SUM(Month!K34:K36)/3),2)</f>
        <v>38.299999999999997</v>
      </c>
      <c r="L16" s="171">
        <f>ROUND((SUM(Month!L34:L36)/3),2)</f>
        <v>75.58</v>
      </c>
      <c r="M16" s="171">
        <f>ROUND((SUM(Month!M34:M36)/3),2)</f>
        <v>83.89</v>
      </c>
      <c r="N16" s="171">
        <f>ROUND((SUM(Month!N34:N36)/3),2)</f>
        <v>1.91</v>
      </c>
      <c r="O16" s="171">
        <f>ROUND((SUM(Month!O34:O36)/3),2)</f>
        <v>22.96</v>
      </c>
      <c r="P16" s="171" t="s">
        <v>497</v>
      </c>
      <c r="Q16" s="173">
        <f>ROUND((SUM(Month!Q34:Q36)/3),2)</f>
        <v>1.4</v>
      </c>
      <c r="R16" s="68"/>
      <c r="AA16" s="73"/>
      <c r="AB16" s="73"/>
      <c r="AC16" s="73"/>
      <c r="AD16" s="73"/>
      <c r="AE16" s="73"/>
      <c r="AF16" s="73"/>
      <c r="AG16" s="73"/>
    </row>
    <row r="17" spans="1:33" ht="15.6" x14ac:dyDescent="0.25">
      <c r="A17" s="121" t="s">
        <v>514</v>
      </c>
      <c r="B17" s="171">
        <f>SUM(Month!B37:B39)</f>
        <v>46.26</v>
      </c>
      <c r="C17" s="171">
        <f>SUM(Month!C37:C39)</f>
        <v>8.84</v>
      </c>
      <c r="D17" s="171">
        <f>SUM(Month!D37:D39)</f>
        <v>17.689999999999998</v>
      </c>
      <c r="E17" s="171">
        <f>SUM(Month!E37:E39)</f>
        <v>13.829999999999998</v>
      </c>
      <c r="F17" s="171">
        <f>SUM(Month!F37:F39)</f>
        <v>0.48</v>
      </c>
      <c r="G17" s="171">
        <f>SUM(Month!G37:G39)</f>
        <v>5.07</v>
      </c>
      <c r="H17" s="171" t="s">
        <v>497</v>
      </c>
      <c r="I17" s="173">
        <f>SUM(Month!I37:I39)</f>
        <v>0.35</v>
      </c>
      <c r="J17" s="171">
        <f>ROUND((SUM(Month!J37:J39)/3),2)</f>
        <v>217.71</v>
      </c>
      <c r="K17" s="171">
        <f>ROUND((SUM(Month!K37:K39)/3),2)</f>
        <v>41.36</v>
      </c>
      <c r="L17" s="171">
        <f>ROUND((SUM(Month!L37:L39)/3),2)</f>
        <v>71.760000000000005</v>
      </c>
      <c r="M17" s="171">
        <f>ROUND((SUM(Month!M37:M39)/3),2)</f>
        <v>79.489999999999995</v>
      </c>
      <c r="N17" s="171">
        <f>ROUND((SUM(Month!N37:N39)/3),2)</f>
        <v>1.91</v>
      </c>
      <c r="O17" s="171">
        <f>ROUND((SUM(Month!O37:O39)/3),2)</f>
        <v>21.82</v>
      </c>
      <c r="P17" s="171" t="s">
        <v>497</v>
      </c>
      <c r="Q17" s="173">
        <f>ROUND((SUM(Month!Q37:Q39)/3),2)</f>
        <v>1.37</v>
      </c>
      <c r="R17" s="68"/>
      <c r="AA17" s="73"/>
      <c r="AB17" s="73"/>
      <c r="AC17" s="73"/>
      <c r="AD17" s="73"/>
      <c r="AE17" s="73"/>
      <c r="AF17" s="73"/>
      <c r="AG17" s="73"/>
    </row>
    <row r="18" spans="1:33" ht="15.6" x14ac:dyDescent="0.25">
      <c r="A18" s="121" t="s">
        <v>515</v>
      </c>
      <c r="B18" s="171">
        <f>SUM(Month!B40:B42)</f>
        <v>61.89</v>
      </c>
      <c r="C18" s="171">
        <f>SUM(Month!C40:C42)</f>
        <v>11.79</v>
      </c>
      <c r="D18" s="171">
        <f>SUM(Month!D40:D42)</f>
        <v>19.080000000000002</v>
      </c>
      <c r="E18" s="171">
        <f>SUM(Month!E40:E42)</f>
        <v>24.89</v>
      </c>
      <c r="F18" s="171">
        <f>SUM(Month!F40:F42)</f>
        <v>0.48</v>
      </c>
      <c r="G18" s="171">
        <f>SUM(Month!G40:G42)</f>
        <v>5.29</v>
      </c>
      <c r="H18" s="171" t="s">
        <v>497</v>
      </c>
      <c r="I18" s="173">
        <f>SUM(Month!I40:I42)</f>
        <v>0.36</v>
      </c>
      <c r="J18" s="171">
        <f>ROUND((SUM(Month!J40:J42)/3),2)</f>
        <v>235.94</v>
      </c>
      <c r="K18" s="171">
        <f>ROUND((SUM(Month!K40:K42)/3),2)</f>
        <v>43.65</v>
      </c>
      <c r="L18" s="171">
        <f>ROUND((SUM(Month!L40:L42)/3),2)</f>
        <v>77.33</v>
      </c>
      <c r="M18" s="171">
        <f>ROUND((SUM(Month!M40:M42)/3),2)</f>
        <v>91.03</v>
      </c>
      <c r="N18" s="171">
        <f>ROUND((SUM(Month!N40:N42)/3),2)</f>
        <v>1.91</v>
      </c>
      <c r="O18" s="171">
        <f>ROUND((SUM(Month!O40:O42)/3),2)</f>
        <v>20.56</v>
      </c>
      <c r="P18" s="171" t="s">
        <v>497</v>
      </c>
      <c r="Q18" s="173">
        <f>ROUND((SUM(Month!Q40:Q42)/3),2)</f>
        <v>1.46</v>
      </c>
      <c r="R18" s="68"/>
      <c r="AA18" s="73"/>
      <c r="AB18" s="73"/>
      <c r="AC18" s="73"/>
      <c r="AD18" s="73"/>
      <c r="AE18" s="73"/>
      <c r="AF18" s="73"/>
      <c r="AG18" s="73"/>
    </row>
    <row r="19" spans="1:33" ht="15.6" x14ac:dyDescent="0.25">
      <c r="A19" s="121" t="s">
        <v>516</v>
      </c>
      <c r="B19" s="171">
        <f>SUM(Month!B43:B45)</f>
        <v>63.680000000000007</v>
      </c>
      <c r="C19" s="171">
        <f>SUM(Month!C43:C45)</f>
        <v>11.129999999999999</v>
      </c>
      <c r="D19" s="171">
        <f>SUM(Month!D43:D45)</f>
        <v>18.39</v>
      </c>
      <c r="E19" s="171">
        <f>SUM(Month!E43:E45)</f>
        <v>26.990000000000002</v>
      </c>
      <c r="F19" s="171">
        <f>SUM(Month!F43:F45)</f>
        <v>0.51</v>
      </c>
      <c r="G19" s="171">
        <f>SUM(Month!G43:G45)</f>
        <v>6.1199999999999992</v>
      </c>
      <c r="H19" s="171">
        <f>SUM(Month!H43:H45)</f>
        <v>0.18</v>
      </c>
      <c r="I19" s="173">
        <f>SUM(Month!I43:I45)</f>
        <v>0.36</v>
      </c>
      <c r="J19" s="171">
        <f t="shared" ref="J19:J82" si="0">SUM(K19:Q19)</f>
        <v>232.65</v>
      </c>
      <c r="K19" s="171">
        <f>ROUND((SUM(Month!K43:K45)/3),2)</f>
        <v>41.52</v>
      </c>
      <c r="L19" s="171">
        <f>ROUND((SUM(Month!L43:L45)/3),2)</f>
        <v>73.510000000000005</v>
      </c>
      <c r="M19" s="171">
        <f>ROUND((SUM(Month!M43:M45)/3),2)</f>
        <v>90.37</v>
      </c>
      <c r="N19" s="171">
        <f>ROUND((SUM(Month!N43:N45)/3),2)</f>
        <v>2.08</v>
      </c>
      <c r="O19" s="171">
        <f>ROUND((SUM(Month!O43:O45)/3),2)</f>
        <v>23.19</v>
      </c>
      <c r="P19" s="171">
        <f>ROUND((SUM(Month!P43:P45)/3),2)</f>
        <v>0.53</v>
      </c>
      <c r="Q19" s="173">
        <f>ROUND((SUM(Month!Q43:Q45)/3),2)</f>
        <v>1.45</v>
      </c>
      <c r="R19" s="68"/>
      <c r="S19" s="69"/>
      <c r="T19" s="69"/>
      <c r="U19" s="69"/>
      <c r="V19" s="69"/>
      <c r="W19" s="69"/>
      <c r="X19" s="69"/>
      <c r="Y19" s="69"/>
      <c r="AA19" s="74"/>
      <c r="AB19" s="74"/>
      <c r="AC19" s="74"/>
      <c r="AD19" s="74"/>
      <c r="AE19" s="74"/>
      <c r="AF19" s="74"/>
      <c r="AG19" s="74"/>
    </row>
    <row r="20" spans="1:33" ht="15.6" x14ac:dyDescent="0.25">
      <c r="A20" s="121" t="s">
        <v>517</v>
      </c>
      <c r="B20" s="171">
        <f>SUM(Month!B46:B48)</f>
        <v>54.57</v>
      </c>
      <c r="C20" s="171">
        <f>SUM(Month!C46:C48)</f>
        <v>10.050000000000001</v>
      </c>
      <c r="D20" s="171">
        <f>SUM(Month!D46:D48)</f>
        <v>19.12</v>
      </c>
      <c r="E20" s="171">
        <f>SUM(Month!E46:E48)</f>
        <v>18.89</v>
      </c>
      <c r="F20" s="171">
        <f>SUM(Month!F46:F48)</f>
        <v>0.51</v>
      </c>
      <c r="G20" s="171">
        <f>SUM(Month!G46:G48)</f>
        <v>5.57</v>
      </c>
      <c r="H20" s="171">
        <f>SUM(Month!H46:H48)</f>
        <v>9.0000000000000011E-2</v>
      </c>
      <c r="I20" s="173">
        <f>SUM(Month!I46:I48)</f>
        <v>0.33999999999999997</v>
      </c>
      <c r="J20" s="171">
        <f t="shared" si="0"/>
        <v>242.68</v>
      </c>
      <c r="K20" s="171">
        <f>ROUND((SUM(Month!K46:K48)/3),2)</f>
        <v>43.83</v>
      </c>
      <c r="L20" s="171">
        <f>ROUND((SUM(Month!L46:L48)/3),2)</f>
        <v>80.400000000000006</v>
      </c>
      <c r="M20" s="171">
        <f>ROUND((SUM(Month!M46:M48)/3),2)</f>
        <v>91.6</v>
      </c>
      <c r="N20" s="171">
        <f>ROUND((SUM(Month!N46:N48)/3),2)</f>
        <v>2.08</v>
      </c>
      <c r="O20" s="171">
        <f>ROUND((SUM(Month!O46:O48)/3),2)</f>
        <v>22.9</v>
      </c>
      <c r="P20" s="171">
        <f>ROUND((SUM(Month!P46:P48)/3),2)</f>
        <v>0.5</v>
      </c>
      <c r="Q20" s="173">
        <f>ROUND((SUM(Month!Q46:Q48)/3),2)</f>
        <v>1.37</v>
      </c>
      <c r="R20" s="68"/>
      <c r="S20" s="69"/>
      <c r="T20" s="69"/>
      <c r="U20" s="69"/>
      <c r="V20" s="69"/>
      <c r="W20" s="69"/>
      <c r="X20" s="69"/>
      <c r="Y20" s="69"/>
      <c r="AA20" s="74"/>
      <c r="AB20" s="74"/>
      <c r="AC20" s="74"/>
      <c r="AD20" s="74"/>
      <c r="AE20" s="74"/>
      <c r="AF20" s="74"/>
      <c r="AG20" s="74"/>
    </row>
    <row r="21" spans="1:33" ht="15.6" x14ac:dyDescent="0.25">
      <c r="A21" s="121" t="s">
        <v>518</v>
      </c>
      <c r="B21" s="171">
        <f>SUM(Month!B49:B51)</f>
        <v>48.709999999999994</v>
      </c>
      <c r="C21" s="171">
        <f>SUM(Month!C49:C51)</f>
        <v>9.36</v>
      </c>
      <c r="D21" s="171">
        <f>SUM(Month!D49:D51)</f>
        <v>18.850000000000001</v>
      </c>
      <c r="E21" s="171">
        <f>SUM(Month!E49:E51)</f>
        <v>14.42</v>
      </c>
      <c r="F21" s="171">
        <f>SUM(Month!F49:F51)</f>
        <v>0.51</v>
      </c>
      <c r="G21" s="171">
        <f>SUM(Month!G49:G51)</f>
        <v>5.41</v>
      </c>
      <c r="H21" s="171">
        <f>SUM(Month!H49:H51)</f>
        <v>0.09</v>
      </c>
      <c r="I21" s="173">
        <f>SUM(Month!I49:I51)</f>
        <v>7.0000000000000007E-2</v>
      </c>
      <c r="J21" s="171">
        <f t="shared" si="0"/>
        <v>234.25000000000003</v>
      </c>
      <c r="K21" s="171">
        <f>ROUND((SUM(Month!K49:K51)/3),2)</f>
        <v>44.06</v>
      </c>
      <c r="L21" s="171">
        <f>ROUND((SUM(Month!L49:L51)/3),2)</f>
        <v>73.95</v>
      </c>
      <c r="M21" s="171">
        <f>ROUND((SUM(Month!M49:M51)/3),2)</f>
        <v>90.04</v>
      </c>
      <c r="N21" s="171">
        <f>ROUND((SUM(Month!N49:N51)/3),2)</f>
        <v>2.08</v>
      </c>
      <c r="O21" s="171">
        <f>ROUND((SUM(Month!O49:O51)/3),2)</f>
        <v>23.25</v>
      </c>
      <c r="P21" s="171">
        <f>ROUND((SUM(Month!P49:P51)/3),2)</f>
        <v>0.57999999999999996</v>
      </c>
      <c r="Q21" s="173">
        <f>ROUND((SUM(Month!Q49:Q51)/3),2)</f>
        <v>0.28999999999999998</v>
      </c>
      <c r="R21" s="68"/>
      <c r="S21" s="69"/>
      <c r="T21" s="69"/>
      <c r="U21" s="69"/>
      <c r="V21" s="69"/>
      <c r="W21" s="69"/>
      <c r="X21" s="69"/>
      <c r="Y21" s="69"/>
      <c r="AA21" s="74"/>
      <c r="AB21" s="74"/>
      <c r="AC21" s="74"/>
      <c r="AD21" s="74"/>
      <c r="AE21" s="74"/>
      <c r="AF21" s="74"/>
      <c r="AG21" s="74"/>
    </row>
    <row r="22" spans="1:33" ht="15.6" x14ac:dyDescent="0.25">
      <c r="A22" s="121" t="s">
        <v>519</v>
      </c>
      <c r="B22" s="171">
        <f>SUM(Month!B52:B54)</f>
        <v>63.71</v>
      </c>
      <c r="C22" s="171">
        <f>SUM(Month!C52:C54)</f>
        <v>10.420000000000002</v>
      </c>
      <c r="D22" s="171">
        <f>SUM(Month!D52:D54)</f>
        <v>18.990000000000002</v>
      </c>
      <c r="E22" s="171">
        <f>SUM(Month!E52:E54)</f>
        <v>27.009999999999998</v>
      </c>
      <c r="F22" s="171">
        <f>SUM(Month!F52:F54)</f>
        <v>0.51</v>
      </c>
      <c r="G22" s="171">
        <f>SUM(Month!G52:G54)</f>
        <v>6.34</v>
      </c>
      <c r="H22" s="171">
        <f>SUM(Month!H52:H54)</f>
        <v>0.15</v>
      </c>
      <c r="I22" s="173">
        <f>SUM(Month!I52:I54)</f>
        <v>0.29000000000000004</v>
      </c>
      <c r="J22" s="171">
        <f t="shared" si="0"/>
        <v>237.02000000000004</v>
      </c>
      <c r="K22" s="171">
        <f>ROUND((SUM(Month!K52:K54)/3),2)</f>
        <v>37.090000000000003</v>
      </c>
      <c r="L22" s="171">
        <f>ROUND((SUM(Month!L52:L54)/3),2)</f>
        <v>77.28</v>
      </c>
      <c r="M22" s="171">
        <f>ROUND((SUM(Month!M52:M54)/3),2)</f>
        <v>94.53</v>
      </c>
      <c r="N22" s="171">
        <f>ROUND((SUM(Month!N52:N54)/3),2)</f>
        <v>2.08</v>
      </c>
      <c r="O22" s="171">
        <f>ROUND((SUM(Month!O52:O54)/3),2)</f>
        <v>24.4</v>
      </c>
      <c r="P22" s="171">
        <f>ROUND((SUM(Month!P52:P54)/3),2)</f>
        <v>0.46</v>
      </c>
      <c r="Q22" s="173">
        <f>ROUND((SUM(Month!Q52:Q54)/3),2)</f>
        <v>1.18</v>
      </c>
      <c r="R22" s="68"/>
      <c r="S22" s="69"/>
      <c r="T22" s="69"/>
      <c r="U22" s="69"/>
      <c r="V22" s="69"/>
      <c r="W22" s="69"/>
      <c r="X22" s="69"/>
      <c r="Y22" s="69"/>
      <c r="AA22" s="74"/>
      <c r="AB22" s="74"/>
      <c r="AC22" s="74"/>
      <c r="AD22" s="74"/>
      <c r="AE22" s="74"/>
      <c r="AF22" s="74"/>
      <c r="AG22" s="74"/>
    </row>
    <row r="23" spans="1:33" ht="15.6" x14ac:dyDescent="0.25">
      <c r="A23" s="121" t="s">
        <v>520</v>
      </c>
      <c r="B23" s="171">
        <f>SUM(Month!B55:B57)</f>
        <v>67.11</v>
      </c>
      <c r="C23" s="171">
        <f>SUM(Month!C55:C57)</f>
        <v>9.68</v>
      </c>
      <c r="D23" s="171">
        <f>SUM(Month!D55:D57)</f>
        <v>20.329999999999998</v>
      </c>
      <c r="E23" s="171">
        <f>SUM(Month!E55:E57)</f>
        <v>29.869999999999997</v>
      </c>
      <c r="F23" s="171">
        <f>SUM(Month!F55:F57)</f>
        <v>0.57000000000000006</v>
      </c>
      <c r="G23" s="171">
        <f>SUM(Month!G55:G57)</f>
        <v>6.18</v>
      </c>
      <c r="H23" s="171">
        <f>SUM(Month!H55:H57)</f>
        <v>0.16999999999999998</v>
      </c>
      <c r="I23" s="173">
        <f>SUM(Month!I55:I57)</f>
        <v>0.31</v>
      </c>
      <c r="J23" s="171">
        <f t="shared" si="0"/>
        <v>239.67999999999998</v>
      </c>
      <c r="K23" s="171">
        <f>ROUND((SUM(Month!K55:K57)/3),2)</f>
        <v>35.67</v>
      </c>
      <c r="L23" s="171">
        <f>ROUND((SUM(Month!L55:L57)/3),2)</f>
        <v>79.27</v>
      </c>
      <c r="M23" s="171">
        <f>ROUND((SUM(Month!M55:M57)/3),2)</f>
        <v>97.34</v>
      </c>
      <c r="N23" s="171">
        <f>ROUND((SUM(Month!N55:N57)/3),2)</f>
        <v>2.23</v>
      </c>
      <c r="O23" s="171">
        <f>ROUND((SUM(Month!O55:O57)/3),2)</f>
        <v>23.39</v>
      </c>
      <c r="P23" s="171">
        <f>ROUND((SUM(Month!P55:P57)/3),2)</f>
        <v>0.53</v>
      </c>
      <c r="Q23" s="173">
        <f>ROUND((SUM(Month!Q55:Q57)/3),2)</f>
        <v>1.25</v>
      </c>
      <c r="R23" s="68"/>
      <c r="S23" s="69"/>
      <c r="T23" s="69"/>
      <c r="U23" s="69"/>
      <c r="V23" s="69"/>
      <c r="W23" s="69"/>
      <c r="X23" s="69"/>
      <c r="Y23" s="69"/>
      <c r="AA23" s="74"/>
      <c r="AB23" s="74"/>
      <c r="AC23" s="74"/>
      <c r="AD23" s="74"/>
      <c r="AE23" s="74"/>
      <c r="AF23" s="74"/>
      <c r="AG23" s="74"/>
    </row>
    <row r="24" spans="1:33" ht="15.6" x14ac:dyDescent="0.25">
      <c r="A24" s="121" t="s">
        <v>521</v>
      </c>
      <c r="B24" s="171">
        <f>SUM(Month!B58:B60)</f>
        <v>52.5</v>
      </c>
      <c r="C24" s="171">
        <f>SUM(Month!C58:C60)</f>
        <v>8.0500000000000007</v>
      </c>
      <c r="D24" s="171">
        <f>SUM(Month!D58:D60)</f>
        <v>18.72</v>
      </c>
      <c r="E24" s="171">
        <f>SUM(Month!E58:E60)</f>
        <v>18.93</v>
      </c>
      <c r="F24" s="171">
        <f>SUM(Month!F58:F60)</f>
        <v>0.57000000000000006</v>
      </c>
      <c r="G24" s="171">
        <f>SUM(Month!G58:G60)</f>
        <v>5.8000000000000007</v>
      </c>
      <c r="H24" s="171">
        <f>SUM(Month!H58:H60)</f>
        <v>0.11</v>
      </c>
      <c r="I24" s="173">
        <f>SUM(Month!I58:I60)</f>
        <v>0.32</v>
      </c>
      <c r="J24" s="171">
        <f t="shared" si="0"/>
        <v>237.35</v>
      </c>
      <c r="K24" s="171">
        <f>ROUND((SUM(Month!K58:K60)/3),2)</f>
        <v>36.11</v>
      </c>
      <c r="L24" s="171">
        <f>ROUND((SUM(Month!L58:L60)/3),2)</f>
        <v>79.22</v>
      </c>
      <c r="M24" s="171">
        <f>ROUND((SUM(Month!M58:M60)/3),2)</f>
        <v>94.17</v>
      </c>
      <c r="N24" s="171">
        <f>ROUND((SUM(Month!N58:N60)/3),2)</f>
        <v>2.23</v>
      </c>
      <c r="O24" s="171">
        <f>ROUND((SUM(Month!O58:O60)/3),2)</f>
        <v>23.74</v>
      </c>
      <c r="P24" s="171">
        <f>ROUND((SUM(Month!P58:P60)/3),2)</f>
        <v>0.6</v>
      </c>
      <c r="Q24" s="173">
        <f>ROUND((SUM(Month!Q58:Q60)/3),2)</f>
        <v>1.28</v>
      </c>
      <c r="R24" s="68"/>
      <c r="S24" s="69"/>
      <c r="T24" s="69"/>
      <c r="U24" s="69"/>
      <c r="V24" s="69"/>
      <c r="W24" s="69"/>
      <c r="X24" s="69"/>
      <c r="Y24" s="69"/>
      <c r="AA24" s="74"/>
      <c r="AB24" s="74"/>
      <c r="AC24" s="74"/>
      <c r="AD24" s="74"/>
      <c r="AE24" s="74"/>
      <c r="AF24" s="74"/>
      <c r="AG24" s="74"/>
    </row>
    <row r="25" spans="1:33" ht="15.6" x14ac:dyDescent="0.25">
      <c r="A25" s="121" t="s">
        <v>522</v>
      </c>
      <c r="B25" s="171">
        <f>SUM(Month!B61:B63)</f>
        <v>47.56</v>
      </c>
      <c r="C25" s="171">
        <f>SUM(Month!C61:C63)</f>
        <v>7.7700000000000005</v>
      </c>
      <c r="D25" s="171">
        <f>SUM(Month!D61:D63)</f>
        <v>18.59</v>
      </c>
      <c r="E25" s="171">
        <f>SUM(Month!E61:E63)</f>
        <v>15.200000000000001</v>
      </c>
      <c r="F25" s="171">
        <f>SUM(Month!F61:F63)</f>
        <v>0.57000000000000006</v>
      </c>
      <c r="G25" s="171">
        <f>SUM(Month!G61:G63)</f>
        <v>5.07</v>
      </c>
      <c r="H25" s="171">
        <f>SUM(Month!H61:H63)</f>
        <v>0.08</v>
      </c>
      <c r="I25" s="173">
        <f>SUM(Month!I61:I63)</f>
        <v>0.28000000000000003</v>
      </c>
      <c r="J25" s="171">
        <f t="shared" si="0"/>
        <v>234.31999999999996</v>
      </c>
      <c r="K25" s="171">
        <f>ROUND((SUM(Month!K61:K63)/3),2)</f>
        <v>37.78</v>
      </c>
      <c r="L25" s="171">
        <f>ROUND((SUM(Month!L61:L63)/3),2)</f>
        <v>75.05</v>
      </c>
      <c r="M25" s="171">
        <f>ROUND((SUM(Month!M61:M63)/3),2)</f>
        <v>95.89</v>
      </c>
      <c r="N25" s="171">
        <f>ROUND((SUM(Month!N61:N63)/3),2)</f>
        <v>2.23</v>
      </c>
      <c r="O25" s="171">
        <f>ROUND((SUM(Month!O61:O63)/3),2)</f>
        <v>21.73</v>
      </c>
      <c r="P25" s="171">
        <f>ROUND((SUM(Month!P61:P63)/3),2)</f>
        <v>0.51</v>
      </c>
      <c r="Q25" s="173">
        <f>ROUND((SUM(Month!Q61:Q63)/3),2)</f>
        <v>1.1299999999999999</v>
      </c>
      <c r="R25" s="68"/>
      <c r="S25" s="69"/>
      <c r="T25" s="69"/>
      <c r="U25" s="69"/>
      <c r="V25" s="69"/>
      <c r="W25" s="69"/>
      <c r="X25" s="69"/>
      <c r="Y25" s="69"/>
      <c r="AA25" s="74"/>
      <c r="AB25" s="74"/>
      <c r="AC25" s="74"/>
      <c r="AD25" s="74"/>
      <c r="AE25" s="74"/>
      <c r="AF25" s="74"/>
      <c r="AG25" s="74"/>
    </row>
    <row r="26" spans="1:33" ht="15.6" x14ac:dyDescent="0.25">
      <c r="A26" s="121" t="s">
        <v>523</v>
      </c>
      <c r="B26" s="171">
        <f>SUM(Month!B64:B66)</f>
        <v>64.19</v>
      </c>
      <c r="C26" s="171">
        <f>SUM(Month!C64:C66)</f>
        <v>10.489999999999998</v>
      </c>
      <c r="D26" s="171">
        <f>SUM(Month!D64:D66)</f>
        <v>18.79</v>
      </c>
      <c r="E26" s="171">
        <f>SUM(Month!E64:E66)</f>
        <v>28.51</v>
      </c>
      <c r="F26" s="171">
        <f>SUM(Month!F64:F66)</f>
        <v>0.57000000000000006</v>
      </c>
      <c r="G26" s="171">
        <f>SUM(Month!G64:G66)</f>
        <v>5.36</v>
      </c>
      <c r="H26" s="171">
        <f>SUM(Month!H64:H66)</f>
        <v>0.16</v>
      </c>
      <c r="I26" s="173">
        <f>SUM(Month!I64:I66)</f>
        <v>0.31</v>
      </c>
      <c r="J26" s="171">
        <f t="shared" si="0"/>
        <v>240.73</v>
      </c>
      <c r="K26" s="171">
        <f>ROUND((SUM(Month!K64:K66)/3),2)</f>
        <v>37.82</v>
      </c>
      <c r="L26" s="171">
        <f>ROUND((SUM(Month!L64:L66)/3),2)</f>
        <v>76.819999999999993</v>
      </c>
      <c r="M26" s="171">
        <f>ROUND((SUM(Month!M64:M66)/3),2)</f>
        <v>101.35</v>
      </c>
      <c r="N26" s="171">
        <f>ROUND((SUM(Month!N64:N66)/3),2)</f>
        <v>2.23</v>
      </c>
      <c r="O26" s="171">
        <f>ROUND((SUM(Month!O64:O66)/3),2)</f>
        <v>20.78</v>
      </c>
      <c r="P26" s="171">
        <f>ROUND((SUM(Month!P64:P66)/3),2)</f>
        <v>0.49</v>
      </c>
      <c r="Q26" s="173">
        <f>ROUND((SUM(Month!Q64:Q66)/3),2)</f>
        <v>1.24</v>
      </c>
      <c r="R26" s="68"/>
      <c r="S26" s="69"/>
      <c r="T26" s="69"/>
      <c r="U26" s="69"/>
      <c r="V26" s="69"/>
      <c r="W26" s="69"/>
      <c r="X26" s="69"/>
      <c r="Y26" s="69"/>
      <c r="AA26" s="74"/>
      <c r="AB26" s="74"/>
      <c r="AC26" s="74"/>
      <c r="AD26" s="74"/>
      <c r="AE26" s="74"/>
      <c r="AF26" s="74"/>
      <c r="AG26" s="74"/>
    </row>
    <row r="27" spans="1:33" ht="15.6" x14ac:dyDescent="0.25">
      <c r="A27" s="121" t="s">
        <v>524</v>
      </c>
      <c r="B27" s="171">
        <f>SUM(Month!B67:B69)</f>
        <v>67.900000000000006</v>
      </c>
      <c r="C27" s="171">
        <f>SUM(Month!C67:C69)</f>
        <v>10.290000000000001</v>
      </c>
      <c r="D27" s="171">
        <f>SUM(Month!D67:D69)</f>
        <v>20.189999999999998</v>
      </c>
      <c r="E27" s="171">
        <f>SUM(Month!E67:E69)</f>
        <v>31.07</v>
      </c>
      <c r="F27" s="171">
        <f>SUM(Month!F67:F69)</f>
        <v>0.57000000000000006</v>
      </c>
      <c r="G27" s="171">
        <f>SUM(Month!G67:G69)</f>
        <v>5.3</v>
      </c>
      <c r="H27" s="171">
        <f>SUM(Month!H67:H69)</f>
        <v>0.2</v>
      </c>
      <c r="I27" s="173">
        <f>SUM(Month!I67:I69)</f>
        <v>0.28000000000000003</v>
      </c>
      <c r="J27" s="171">
        <f t="shared" si="0"/>
        <v>243.28000000000003</v>
      </c>
      <c r="K27" s="171">
        <f>ROUND((SUM(Month!K67:K69)/3),2)</f>
        <v>37.32</v>
      </c>
      <c r="L27" s="171">
        <f>ROUND((SUM(Month!L67:L69)/3),2)</f>
        <v>79.7</v>
      </c>
      <c r="M27" s="171">
        <f>ROUND((SUM(Month!M67:M69)/3),2)</f>
        <v>102.23</v>
      </c>
      <c r="N27" s="171">
        <f>ROUND((SUM(Month!N67:N69)/3),2)</f>
        <v>2.31</v>
      </c>
      <c r="O27" s="171">
        <f>ROUND((SUM(Month!O67:O69)/3),2)</f>
        <v>19.989999999999998</v>
      </c>
      <c r="P27" s="171">
        <f>ROUND((SUM(Month!P67:P69)/3),2)</f>
        <v>0.62</v>
      </c>
      <c r="Q27" s="173">
        <f>ROUND((SUM(Month!Q67:Q69)/3),2)</f>
        <v>1.1100000000000001</v>
      </c>
      <c r="R27" s="68"/>
      <c r="S27" s="69"/>
      <c r="T27" s="69"/>
      <c r="U27" s="69"/>
      <c r="V27" s="69"/>
      <c r="W27" s="69"/>
      <c r="X27" s="69"/>
      <c r="Y27" s="69"/>
      <c r="AA27" s="74"/>
      <c r="AB27" s="74"/>
      <c r="AC27" s="74"/>
      <c r="AD27" s="74"/>
      <c r="AE27" s="74"/>
      <c r="AF27" s="74"/>
      <c r="AG27" s="74"/>
    </row>
    <row r="28" spans="1:33" ht="15.6" x14ac:dyDescent="0.25">
      <c r="A28" s="121" t="s">
        <v>525</v>
      </c>
      <c r="B28" s="171">
        <f>SUM(Month!B70:B72)</f>
        <v>53.339999999999996</v>
      </c>
      <c r="C28" s="171">
        <f>SUM(Month!C70:C72)</f>
        <v>8.9</v>
      </c>
      <c r="D28" s="171">
        <f>SUM(Month!D70:D72)</f>
        <v>17.93</v>
      </c>
      <c r="E28" s="171">
        <f>SUM(Month!E70:E72)</f>
        <v>20.66</v>
      </c>
      <c r="F28" s="171">
        <f>SUM(Month!F70:F72)</f>
        <v>0.57000000000000006</v>
      </c>
      <c r="G28" s="171">
        <f>SUM(Month!G70:G72)</f>
        <v>4.87</v>
      </c>
      <c r="H28" s="171">
        <f>SUM(Month!H70:H72)</f>
        <v>0.08</v>
      </c>
      <c r="I28" s="173">
        <f>SUM(Month!I70:I72)</f>
        <v>0.33</v>
      </c>
      <c r="J28" s="171">
        <f t="shared" si="0"/>
        <v>237.68000000000006</v>
      </c>
      <c r="K28" s="171">
        <f>ROUND((SUM(Month!K70:K72)/3),2)</f>
        <v>39.630000000000003</v>
      </c>
      <c r="L28" s="171">
        <f>ROUND((SUM(Month!L70:L72)/3),2)</f>
        <v>74.98</v>
      </c>
      <c r="M28" s="171">
        <f>ROUND((SUM(Month!M70:M72)/3),2)</f>
        <v>98.98</v>
      </c>
      <c r="N28" s="171">
        <f>ROUND((SUM(Month!N70:N72)/3),2)</f>
        <v>2.31</v>
      </c>
      <c r="O28" s="171">
        <f>ROUND((SUM(Month!O70:O72)/3),2)</f>
        <v>20.02</v>
      </c>
      <c r="P28" s="171">
        <f>ROUND((SUM(Month!P70:P72)/3),2)</f>
        <v>0.46</v>
      </c>
      <c r="Q28" s="173">
        <f>ROUND((SUM(Month!Q70:Q72)/3),2)</f>
        <v>1.3</v>
      </c>
      <c r="R28" s="66"/>
      <c r="S28" s="69"/>
      <c r="T28" s="69"/>
      <c r="U28" s="69"/>
      <c r="V28" s="69"/>
      <c r="W28" s="69"/>
      <c r="X28" s="69"/>
      <c r="Y28" s="69"/>
      <c r="AA28" s="74"/>
      <c r="AB28" s="74"/>
      <c r="AC28" s="74"/>
      <c r="AD28" s="74"/>
      <c r="AE28" s="74"/>
      <c r="AF28" s="74"/>
      <c r="AG28" s="74"/>
    </row>
    <row r="29" spans="1:33" ht="15.6" x14ac:dyDescent="0.25">
      <c r="A29" s="121" t="s">
        <v>526</v>
      </c>
      <c r="B29" s="171">
        <f>SUM(Month!B73:B75)</f>
        <v>48.919999999999995</v>
      </c>
      <c r="C29" s="171">
        <f>SUM(Month!C73:C75)</f>
        <v>8.24</v>
      </c>
      <c r="D29" s="171">
        <f>SUM(Month!D73:D75)</f>
        <v>19.399999999999999</v>
      </c>
      <c r="E29" s="171">
        <f>SUM(Month!E73:E75)</f>
        <v>15.77</v>
      </c>
      <c r="F29" s="171">
        <f>SUM(Month!F73:F75)</f>
        <v>0.57000000000000006</v>
      </c>
      <c r="G29" s="171">
        <f>SUM(Month!G73:G75)</f>
        <v>4.54</v>
      </c>
      <c r="H29" s="171">
        <f>SUM(Month!H73:H75)</f>
        <v>7.0000000000000007E-2</v>
      </c>
      <c r="I29" s="173">
        <f>SUM(Month!I73:I75)</f>
        <v>0.33</v>
      </c>
      <c r="J29" s="171">
        <f t="shared" si="0"/>
        <v>238.17</v>
      </c>
      <c r="K29" s="171">
        <f>ROUND((SUM(Month!K73:K75)/3),2)</f>
        <v>40.409999999999997</v>
      </c>
      <c r="L29" s="171">
        <f>ROUND((SUM(Month!L73:L75)/3),2)</f>
        <v>77.069999999999993</v>
      </c>
      <c r="M29" s="171">
        <f>ROUND((SUM(Month!M73:M75)/3),2)</f>
        <v>97.29</v>
      </c>
      <c r="N29" s="171">
        <f>ROUND((SUM(Month!N73:N75)/3),2)</f>
        <v>2.31</v>
      </c>
      <c r="O29" s="171">
        <f>ROUND((SUM(Month!O73:O75)/3),2)</f>
        <v>19.34</v>
      </c>
      <c r="P29" s="171">
        <f>ROUND((SUM(Month!P73:P75)/3),2)</f>
        <v>0.47</v>
      </c>
      <c r="Q29" s="173">
        <f>ROUND((SUM(Month!Q73:Q75)/3),2)</f>
        <v>1.28</v>
      </c>
      <c r="R29" s="66"/>
      <c r="S29" s="69"/>
      <c r="T29" s="69"/>
      <c r="U29" s="69"/>
      <c r="V29" s="69"/>
      <c r="W29" s="69"/>
      <c r="X29" s="69"/>
      <c r="Y29" s="69"/>
      <c r="AA29" s="74"/>
      <c r="AB29" s="74"/>
      <c r="AC29" s="74"/>
      <c r="AD29" s="74"/>
      <c r="AE29" s="74"/>
      <c r="AF29" s="74"/>
      <c r="AG29" s="74"/>
    </row>
    <row r="30" spans="1:33" ht="15.6" x14ac:dyDescent="0.25">
      <c r="A30" s="121" t="s">
        <v>527</v>
      </c>
      <c r="B30" s="171">
        <f>SUM(Month!B76:B78)</f>
        <v>64.599999999999994</v>
      </c>
      <c r="C30" s="171">
        <f>SUM(Month!C76:C78)</f>
        <v>11.110000000000001</v>
      </c>
      <c r="D30" s="171">
        <f>SUM(Month!D76:D78)</f>
        <v>19.189999999999998</v>
      </c>
      <c r="E30" s="171">
        <f>SUM(Month!E76:E78)</f>
        <v>28.349999999999998</v>
      </c>
      <c r="F30" s="171">
        <f>SUM(Month!F76:F78)</f>
        <v>0.57000000000000006</v>
      </c>
      <c r="G30" s="171">
        <f>SUM(Month!G76:G78)</f>
        <v>4.92</v>
      </c>
      <c r="H30" s="171">
        <f>SUM(Month!H76:H78)</f>
        <v>0.16</v>
      </c>
      <c r="I30" s="173">
        <f>SUM(Month!I76:I78)</f>
        <v>0.3</v>
      </c>
      <c r="J30" s="171">
        <f t="shared" si="0"/>
        <v>241.52</v>
      </c>
      <c r="K30" s="171">
        <f>ROUND((SUM(Month!K76:K78)/3),2)</f>
        <v>39.200000000000003</v>
      </c>
      <c r="L30" s="171">
        <f>ROUND((SUM(Month!L76:L78)/3),2)</f>
        <v>78.47</v>
      </c>
      <c r="M30" s="171">
        <f>ROUND((SUM(Month!M76:M78)/3),2)</f>
        <v>100.65</v>
      </c>
      <c r="N30" s="171">
        <f>ROUND((SUM(Month!N76:N78)/3),2)</f>
        <v>2.31</v>
      </c>
      <c r="O30" s="171">
        <f>ROUND((SUM(Month!O76:O78)/3),2)</f>
        <v>19.18</v>
      </c>
      <c r="P30" s="171">
        <f>ROUND((SUM(Month!P76:P78)/3),2)</f>
        <v>0.53</v>
      </c>
      <c r="Q30" s="173">
        <f>ROUND((SUM(Month!Q76:Q78)/3),2)</f>
        <v>1.18</v>
      </c>
      <c r="R30" s="66"/>
      <c r="S30" s="69"/>
      <c r="T30" s="69"/>
      <c r="U30" s="69"/>
      <c r="V30" s="69"/>
      <c r="W30" s="69"/>
      <c r="X30" s="69"/>
      <c r="Y30" s="69"/>
      <c r="AA30" s="74"/>
      <c r="AB30" s="74"/>
      <c r="AC30" s="74"/>
      <c r="AD30" s="74"/>
      <c r="AE30" s="74"/>
      <c r="AF30" s="74"/>
      <c r="AG30" s="74"/>
    </row>
    <row r="31" spans="1:33" ht="15.6" x14ac:dyDescent="0.25">
      <c r="A31" s="121" t="s">
        <v>528</v>
      </c>
      <c r="B31" s="171">
        <f>SUM(Month!B79:B81)</f>
        <v>70.45</v>
      </c>
      <c r="C31" s="171">
        <f>SUM(Month!C79:C81)</f>
        <v>12.29</v>
      </c>
      <c r="D31" s="171">
        <f>SUM(Month!D79:D81)</f>
        <v>19.43</v>
      </c>
      <c r="E31" s="171">
        <f>SUM(Month!E79:E81)</f>
        <v>32.450000000000003</v>
      </c>
      <c r="F31" s="171">
        <f>SUM(Month!F79:F81)</f>
        <v>0.63</v>
      </c>
      <c r="G31" s="171">
        <f>SUM(Month!G79:G81)</f>
        <v>5.26</v>
      </c>
      <c r="H31" s="171">
        <f>SUM(Month!H79:H81)</f>
        <v>0.11</v>
      </c>
      <c r="I31" s="173">
        <f>SUM(Month!I79:I81)</f>
        <v>0.27999999999999997</v>
      </c>
      <c r="J31" s="171">
        <f t="shared" si="0"/>
        <v>241.56</v>
      </c>
      <c r="K31" s="171">
        <f>ROUND((SUM(Month!K79:K81)/3),2)</f>
        <v>42.32</v>
      </c>
      <c r="L31" s="171">
        <f>ROUND((SUM(Month!L79:L81)/3),2)</f>
        <v>75.41</v>
      </c>
      <c r="M31" s="171">
        <f>ROUND((SUM(Month!M79:M81)/3),2)</f>
        <v>100.12</v>
      </c>
      <c r="N31" s="171">
        <f>ROUND((SUM(Month!N79:N81)/3),2)</f>
        <v>2.5299999999999998</v>
      </c>
      <c r="O31" s="171">
        <f>ROUND((SUM(Month!O79:O81)/3),2)</f>
        <v>19.73</v>
      </c>
      <c r="P31" s="171">
        <f>ROUND((SUM(Month!P79:P81)/3),2)</f>
        <v>0.34</v>
      </c>
      <c r="Q31" s="173">
        <f>ROUND((SUM(Month!Q79:Q81)/3),2)</f>
        <v>1.1100000000000001</v>
      </c>
      <c r="R31" s="66"/>
      <c r="S31" s="69"/>
      <c r="T31" s="69"/>
      <c r="U31" s="69"/>
      <c r="V31" s="69"/>
      <c r="W31" s="69"/>
      <c r="X31" s="69"/>
      <c r="Y31" s="69"/>
      <c r="AA31" s="74"/>
      <c r="AB31" s="74"/>
      <c r="AC31" s="74"/>
      <c r="AD31" s="74"/>
      <c r="AE31" s="74"/>
      <c r="AF31" s="74"/>
      <c r="AG31" s="74"/>
    </row>
    <row r="32" spans="1:33" ht="15.6" x14ac:dyDescent="0.25">
      <c r="A32" s="121" t="s">
        <v>529</v>
      </c>
      <c r="B32" s="171">
        <f>SUM(Month!B82:B84)</f>
        <v>53.070000000000007</v>
      </c>
      <c r="C32" s="171">
        <f>SUM(Month!C82:C84)</f>
        <v>9.370000000000001</v>
      </c>
      <c r="D32" s="171">
        <f>SUM(Month!D82:D84)</f>
        <v>17.579999999999998</v>
      </c>
      <c r="E32" s="171">
        <f>SUM(Month!E82:E84)</f>
        <v>20.53</v>
      </c>
      <c r="F32" s="171">
        <f>SUM(Month!F82:F84)</f>
        <v>0.63</v>
      </c>
      <c r="G32" s="171">
        <f>SUM(Month!G82:G84)</f>
        <v>4.66</v>
      </c>
      <c r="H32" s="171">
        <f>SUM(Month!H82:H84)</f>
        <v>7.0000000000000007E-2</v>
      </c>
      <c r="I32" s="173">
        <f>SUM(Month!I82:I84)</f>
        <v>0.23</v>
      </c>
      <c r="J32" s="171">
        <f t="shared" si="0"/>
        <v>234.73999999999998</v>
      </c>
      <c r="K32" s="171">
        <f>ROUND((SUM(Month!K82:K84)/3),2)</f>
        <v>42.44</v>
      </c>
      <c r="L32" s="171">
        <f>ROUND((SUM(Month!L82:L84)/3),2)</f>
        <v>72.42</v>
      </c>
      <c r="M32" s="171">
        <f>ROUND((SUM(Month!M82:M84)/3),2)</f>
        <v>96.95</v>
      </c>
      <c r="N32" s="171">
        <f>ROUND((SUM(Month!N82:N84)/3),2)</f>
        <v>2.5299999999999998</v>
      </c>
      <c r="O32" s="171">
        <f>ROUND((SUM(Month!O82:O84)/3),2)</f>
        <v>19.100000000000001</v>
      </c>
      <c r="P32" s="171">
        <f>ROUND((SUM(Month!P82:P84)/3),2)</f>
        <v>0.39</v>
      </c>
      <c r="Q32" s="173">
        <f>ROUND((SUM(Month!Q82:Q84)/3),2)</f>
        <v>0.91</v>
      </c>
      <c r="R32" s="66"/>
      <c r="S32" s="69"/>
      <c r="T32" s="69"/>
      <c r="U32" s="69"/>
      <c r="V32" s="69"/>
      <c r="W32" s="69"/>
      <c r="X32" s="69"/>
      <c r="Y32" s="69"/>
      <c r="AA32" s="74"/>
      <c r="AB32" s="74"/>
      <c r="AC32" s="74"/>
      <c r="AD32" s="74"/>
      <c r="AE32" s="74"/>
      <c r="AF32" s="74"/>
      <c r="AG32" s="74"/>
    </row>
    <row r="33" spans="1:33" ht="15.6" x14ac:dyDescent="0.25">
      <c r="A33" s="121" t="s">
        <v>530</v>
      </c>
      <c r="B33" s="171">
        <f>SUM(Month!B85:B87)</f>
        <v>50.34</v>
      </c>
      <c r="C33" s="171">
        <f>SUM(Month!C85:C87)</f>
        <v>8.51</v>
      </c>
      <c r="D33" s="171">
        <f>SUM(Month!D85:D87)</f>
        <v>19.97</v>
      </c>
      <c r="E33" s="171">
        <f>SUM(Month!E85:E87)</f>
        <v>15.75</v>
      </c>
      <c r="F33" s="171">
        <f>SUM(Month!F85:F87)</f>
        <v>0.63</v>
      </c>
      <c r="G33" s="171">
        <f>SUM(Month!G85:G87)</f>
        <v>5.17</v>
      </c>
      <c r="H33" s="171">
        <f>SUM(Month!H85:H87)</f>
        <v>0.08</v>
      </c>
      <c r="I33" s="173">
        <f>SUM(Month!I85:I87)</f>
        <v>0.23</v>
      </c>
      <c r="J33" s="171">
        <f t="shared" si="0"/>
        <v>243.23</v>
      </c>
      <c r="K33" s="171">
        <f>ROUND((SUM(Month!K85:K87)/3),2)</f>
        <v>41.77</v>
      </c>
      <c r="L33" s="171">
        <f>ROUND((SUM(Month!L85:L87)/3),2)</f>
        <v>78.8</v>
      </c>
      <c r="M33" s="171">
        <f>ROUND((SUM(Month!M85:M87)/3),2)</f>
        <v>97.1</v>
      </c>
      <c r="N33" s="171">
        <f>ROUND((SUM(Month!N85:N87)/3),2)</f>
        <v>2.5299999999999998</v>
      </c>
      <c r="O33" s="171">
        <f>ROUND((SUM(Month!O85:O87)/3),2)</f>
        <v>21.66</v>
      </c>
      <c r="P33" s="171">
        <f>ROUND((SUM(Month!P85:P87)/3),2)</f>
        <v>0.46</v>
      </c>
      <c r="Q33" s="173">
        <f>ROUND((SUM(Month!Q85:Q87)/3),2)</f>
        <v>0.91</v>
      </c>
      <c r="R33" s="66"/>
      <c r="S33" s="69"/>
      <c r="T33" s="69"/>
      <c r="U33" s="69"/>
      <c r="V33" s="69"/>
      <c r="W33" s="69"/>
      <c r="X33" s="69"/>
      <c r="Y33" s="69"/>
      <c r="AA33" s="74"/>
      <c r="AB33" s="74"/>
      <c r="AC33" s="74"/>
      <c r="AD33" s="74"/>
      <c r="AE33" s="74"/>
      <c r="AF33" s="74"/>
      <c r="AG33" s="74"/>
    </row>
    <row r="34" spans="1:33" ht="15.6" x14ac:dyDescent="0.25">
      <c r="A34" s="121" t="s">
        <v>531</v>
      </c>
      <c r="B34" s="171">
        <f>SUM(Month!B88:B90)</f>
        <v>62.989999999999995</v>
      </c>
      <c r="C34" s="171">
        <f>SUM(Month!C88:C90)</f>
        <v>10.600000000000001</v>
      </c>
      <c r="D34" s="171">
        <f>SUM(Month!D88:D90)</f>
        <v>18.89</v>
      </c>
      <c r="E34" s="171">
        <f>SUM(Month!E88:E90)</f>
        <v>26.830000000000002</v>
      </c>
      <c r="F34" s="171">
        <f>SUM(Month!F88:F90)</f>
        <v>0.63</v>
      </c>
      <c r="G34" s="171">
        <f>SUM(Month!G88:G90)</f>
        <v>5.7100000000000009</v>
      </c>
      <c r="H34" s="171">
        <f>SUM(Month!H88:H90)</f>
        <v>0.16999999999999998</v>
      </c>
      <c r="I34" s="173">
        <f>SUM(Month!I88:I90)</f>
        <v>0.16</v>
      </c>
      <c r="J34" s="171">
        <f t="shared" si="0"/>
        <v>240.06</v>
      </c>
      <c r="K34" s="171">
        <f>ROUND((SUM(Month!K88:K90)/3),2)</f>
        <v>37.840000000000003</v>
      </c>
      <c r="L34" s="171">
        <f>ROUND((SUM(Month!L88:L90)/3),2)</f>
        <v>77.86</v>
      </c>
      <c r="M34" s="171">
        <f>ROUND((SUM(Month!M88:M90)/3),2)</f>
        <v>97.95</v>
      </c>
      <c r="N34" s="171">
        <f>ROUND((SUM(Month!N88:N90)/3),2)</f>
        <v>2.5299999999999998</v>
      </c>
      <c r="O34" s="171">
        <f>ROUND((SUM(Month!O88:O90)/3),2)</f>
        <v>22.69</v>
      </c>
      <c r="P34" s="171">
        <f>ROUND((SUM(Month!P88:P90)/3),2)</f>
        <v>0.54</v>
      </c>
      <c r="Q34" s="173">
        <f>ROUND((SUM(Month!Q88:Q90)/3),2)</f>
        <v>0.65</v>
      </c>
      <c r="R34" s="66"/>
      <c r="S34" s="69"/>
      <c r="T34" s="69"/>
      <c r="U34" s="69"/>
      <c r="V34" s="69"/>
      <c r="W34" s="69"/>
      <c r="X34" s="69"/>
      <c r="Y34" s="69"/>
      <c r="AA34" s="74"/>
      <c r="AB34" s="74"/>
      <c r="AC34" s="74"/>
      <c r="AD34" s="74"/>
      <c r="AE34" s="74"/>
      <c r="AF34" s="74"/>
      <c r="AG34" s="74"/>
    </row>
    <row r="35" spans="1:33" ht="15.6" x14ac:dyDescent="0.25">
      <c r="A35" s="121" t="s">
        <v>532</v>
      </c>
      <c r="B35" s="171">
        <f>SUM(Month!B91:B93)</f>
        <v>66.59</v>
      </c>
      <c r="C35" s="171">
        <f>SUM(Month!C91:C93)</f>
        <v>11.030000000000001</v>
      </c>
      <c r="D35" s="171">
        <f>SUM(Month!D91:D93)</f>
        <v>19.09</v>
      </c>
      <c r="E35" s="171">
        <f>SUM(Month!E91:E93)</f>
        <v>29.81</v>
      </c>
      <c r="F35" s="171">
        <f>SUM(Month!F91:F93)</f>
        <v>0.69000000000000006</v>
      </c>
      <c r="G35" s="171">
        <f>SUM(Month!G91:G93)</f>
        <v>5.6199999999999992</v>
      </c>
      <c r="H35" s="171">
        <f>SUM(Month!H91:H93)</f>
        <v>0.19</v>
      </c>
      <c r="I35" s="173">
        <f>SUM(Month!I91:I93)</f>
        <v>0.16</v>
      </c>
      <c r="J35" s="171">
        <f t="shared" si="0"/>
        <v>238.23000000000002</v>
      </c>
      <c r="K35" s="171">
        <f>ROUND((SUM(Month!K91:K93)/3),2)</f>
        <v>40.409999999999997</v>
      </c>
      <c r="L35" s="171">
        <f>ROUND((SUM(Month!L91:L93)/3),2)</f>
        <v>76.349999999999994</v>
      </c>
      <c r="M35" s="171">
        <f>ROUND((SUM(Month!M91:M93)/3),2)</f>
        <v>96.86</v>
      </c>
      <c r="N35" s="171">
        <f>ROUND((SUM(Month!N91:N93)/3),2)</f>
        <v>2.75</v>
      </c>
      <c r="O35" s="171">
        <f>ROUND((SUM(Month!O91:O93)/3),2)</f>
        <v>20.65</v>
      </c>
      <c r="P35" s="171">
        <f>ROUND((SUM(Month!P91:P93)/3),2)</f>
        <v>0.57999999999999996</v>
      </c>
      <c r="Q35" s="173">
        <f>ROUND((SUM(Month!Q91:Q93)/3),2)</f>
        <v>0.63</v>
      </c>
      <c r="R35" s="66"/>
      <c r="S35" s="69"/>
      <c r="T35" s="69"/>
      <c r="U35" s="69"/>
      <c r="V35" s="69"/>
      <c r="W35" s="69"/>
      <c r="X35" s="69"/>
      <c r="Y35" s="69"/>
      <c r="AA35" s="74"/>
      <c r="AB35" s="74"/>
      <c r="AC35" s="74"/>
      <c r="AD35" s="74"/>
      <c r="AE35" s="74"/>
      <c r="AF35" s="74"/>
      <c r="AG35" s="74"/>
    </row>
    <row r="36" spans="1:33" ht="15.6" x14ac:dyDescent="0.25">
      <c r="A36" s="121" t="s">
        <v>533</v>
      </c>
      <c r="B36" s="171">
        <f>SUM(Month!B94:B96)</f>
        <v>52.010000000000005</v>
      </c>
      <c r="C36" s="171">
        <f>SUM(Month!C94:C96)</f>
        <v>7.41</v>
      </c>
      <c r="D36" s="171">
        <f>SUM(Month!D94:D96)</f>
        <v>18.100000000000001</v>
      </c>
      <c r="E36" s="171">
        <f>SUM(Month!E94:E96)</f>
        <v>20.52</v>
      </c>
      <c r="F36" s="171">
        <f>SUM(Month!F94:F96)</f>
        <v>0.69000000000000006</v>
      </c>
      <c r="G36" s="171">
        <f>SUM(Month!G94:G96)</f>
        <v>4.93</v>
      </c>
      <c r="H36" s="171">
        <f>SUM(Month!H94:H96)</f>
        <v>0.12</v>
      </c>
      <c r="I36" s="173">
        <f>SUM(Month!I94:I96)</f>
        <v>0.24</v>
      </c>
      <c r="J36" s="171">
        <f t="shared" si="0"/>
        <v>232.49999999999997</v>
      </c>
      <c r="K36" s="171">
        <f>ROUND((SUM(Month!K94:K96)/3),2)</f>
        <v>37.29</v>
      </c>
      <c r="L36" s="171">
        <f>ROUND((SUM(Month!L94:L96)/3),2)</f>
        <v>72.37</v>
      </c>
      <c r="M36" s="171">
        <f>ROUND((SUM(Month!M94:M96)/3),2)</f>
        <v>98.38</v>
      </c>
      <c r="N36" s="171">
        <f>ROUND((SUM(Month!N94:N96)/3),2)</f>
        <v>2.75</v>
      </c>
      <c r="O36" s="171">
        <f>ROUND((SUM(Month!O94:O96)/3),2)</f>
        <v>20.12</v>
      </c>
      <c r="P36" s="171">
        <f>ROUND((SUM(Month!P94:P96)/3),2)</f>
        <v>0.64</v>
      </c>
      <c r="Q36" s="173">
        <f>ROUND((SUM(Month!Q94:Q96)/3),2)</f>
        <v>0.95</v>
      </c>
      <c r="R36" s="66"/>
      <c r="S36" s="69"/>
      <c r="T36" s="69"/>
      <c r="U36" s="69"/>
      <c r="V36" s="69"/>
      <c r="W36" s="69"/>
      <c r="X36" s="69"/>
      <c r="Y36" s="69"/>
      <c r="AA36" s="74"/>
      <c r="AB36" s="74"/>
      <c r="AC36" s="74"/>
      <c r="AD36" s="74"/>
      <c r="AE36" s="74"/>
      <c r="AF36" s="74"/>
      <c r="AG36" s="74"/>
    </row>
    <row r="37" spans="1:33" ht="15.6" x14ac:dyDescent="0.25">
      <c r="A37" s="121" t="s">
        <v>534</v>
      </c>
      <c r="B37" s="171">
        <f>SUM(Month!B97:B99)</f>
        <v>48.800000000000004</v>
      </c>
      <c r="C37" s="171">
        <f>SUM(Month!C97:C99)</f>
        <v>7.73</v>
      </c>
      <c r="D37" s="171">
        <f>SUM(Month!D97:D99)</f>
        <v>19.100000000000001</v>
      </c>
      <c r="E37" s="171">
        <f>SUM(Month!E97:E99)</f>
        <v>16.41</v>
      </c>
      <c r="F37" s="171">
        <f>SUM(Month!F97:F99)</f>
        <v>0.69000000000000006</v>
      </c>
      <c r="G37" s="171">
        <f>SUM(Month!G97:G99)</f>
        <v>4.72</v>
      </c>
      <c r="H37" s="171">
        <f>SUM(Month!H97:H99)</f>
        <v>0.09</v>
      </c>
      <c r="I37" s="173">
        <f>SUM(Month!I97:I99)</f>
        <v>0.06</v>
      </c>
      <c r="J37" s="171">
        <f t="shared" si="0"/>
        <v>241.1</v>
      </c>
      <c r="K37" s="171">
        <f>ROUND((SUM(Month!K97:K99)/3),2)</f>
        <v>41</v>
      </c>
      <c r="L37" s="171">
        <f>ROUND((SUM(Month!L97:L99)/3),2)</f>
        <v>76.45</v>
      </c>
      <c r="M37" s="171">
        <f>ROUND((SUM(Month!M97:M99)/3),2)</f>
        <v>100.73</v>
      </c>
      <c r="N37" s="171">
        <f>ROUND((SUM(Month!N97:N99)/3),2)</f>
        <v>2.75</v>
      </c>
      <c r="O37" s="171">
        <f>ROUND((SUM(Month!O97:O99)/3),2)</f>
        <v>19.48</v>
      </c>
      <c r="P37" s="171">
        <f>ROUND((SUM(Month!P97:P99)/3),2)</f>
        <v>0.47</v>
      </c>
      <c r="Q37" s="173">
        <f>ROUND((SUM(Month!Q97:Q99)/3),2)</f>
        <v>0.22</v>
      </c>
      <c r="R37" s="66"/>
      <c r="S37" s="69"/>
      <c r="T37" s="69"/>
      <c r="U37" s="69"/>
      <c r="V37" s="69"/>
      <c r="W37" s="69"/>
      <c r="X37" s="69"/>
      <c r="Y37" s="69"/>
      <c r="AA37" s="74"/>
      <c r="AB37" s="74"/>
      <c r="AC37" s="74"/>
      <c r="AD37" s="74"/>
      <c r="AE37" s="74"/>
      <c r="AF37" s="74"/>
      <c r="AG37" s="74"/>
    </row>
    <row r="38" spans="1:33" ht="15.6" x14ac:dyDescent="0.25">
      <c r="A38" s="121" t="s">
        <v>535</v>
      </c>
      <c r="B38" s="171">
        <f>SUM(Month!B100:B102)</f>
        <v>62.210000000000008</v>
      </c>
      <c r="C38" s="171">
        <f>SUM(Month!C100:C102)</f>
        <v>11.55</v>
      </c>
      <c r="D38" s="171">
        <f>SUM(Month!D100:D102)</f>
        <v>17.189999999999998</v>
      </c>
      <c r="E38" s="171">
        <f>SUM(Month!E100:E102)</f>
        <v>27.56</v>
      </c>
      <c r="F38" s="171">
        <f>SUM(Month!F100:F102)</f>
        <v>0.69000000000000006</v>
      </c>
      <c r="G38" s="171">
        <f>SUM(Month!G100:G102)</f>
        <v>4.83</v>
      </c>
      <c r="H38" s="171">
        <f>SUM(Month!H100:H102)</f>
        <v>0.12</v>
      </c>
      <c r="I38" s="173">
        <f>SUM(Month!I100:I102)</f>
        <v>0.27</v>
      </c>
      <c r="J38" s="171">
        <f t="shared" si="0"/>
        <v>232.86999999999998</v>
      </c>
      <c r="K38" s="171">
        <f>ROUND((SUM(Month!K100:K102)/3),2)</f>
        <v>40.22</v>
      </c>
      <c r="L38" s="171">
        <f>ROUND((SUM(Month!L100:L102)/3),2)</f>
        <v>68.75</v>
      </c>
      <c r="M38" s="171">
        <f>ROUND((SUM(Month!M100:M102)/3),2)</f>
        <v>99.54</v>
      </c>
      <c r="N38" s="171">
        <f>ROUND((SUM(Month!N100:N102)/3),2)</f>
        <v>2.75</v>
      </c>
      <c r="O38" s="171">
        <f>ROUND((SUM(Month!O100:O102)/3),2)</f>
        <v>20.14</v>
      </c>
      <c r="P38" s="171">
        <f>ROUND((SUM(Month!P100:P102)/3),2)</f>
        <v>0.38</v>
      </c>
      <c r="Q38" s="173">
        <f>ROUND((SUM(Month!Q100:Q102)/3),2)</f>
        <v>1.0900000000000001</v>
      </c>
      <c r="R38" s="75"/>
      <c r="S38" s="69"/>
      <c r="T38" s="69"/>
      <c r="U38" s="69"/>
      <c r="V38" s="69"/>
      <c r="W38" s="69"/>
      <c r="X38" s="69"/>
      <c r="Y38" s="69"/>
      <c r="AA38" s="74"/>
      <c r="AB38" s="74"/>
      <c r="AC38" s="74"/>
      <c r="AD38" s="74"/>
      <c r="AE38" s="74"/>
      <c r="AF38" s="74"/>
      <c r="AG38" s="74"/>
    </row>
    <row r="39" spans="1:33" ht="15.6" x14ac:dyDescent="0.25">
      <c r="A39" s="121" t="s">
        <v>536</v>
      </c>
      <c r="B39" s="171">
        <f>SUM(Month!B103:B105)</f>
        <v>66.970000000000013</v>
      </c>
      <c r="C39" s="171">
        <f>SUM(Month!C103:C105)</f>
        <v>11.5</v>
      </c>
      <c r="D39" s="171">
        <f>SUM(Month!D103:D105)</f>
        <v>17.799999999999997</v>
      </c>
      <c r="E39" s="171">
        <f>SUM(Month!E103:E105)</f>
        <v>31.17</v>
      </c>
      <c r="F39" s="171">
        <f>SUM(Month!F103:F105)</f>
        <v>0.78</v>
      </c>
      <c r="G39" s="171">
        <f>SUM(Month!G103:G105)</f>
        <v>5.54</v>
      </c>
      <c r="H39" s="171">
        <f>SUM(Month!H103:H105)</f>
        <v>0.12</v>
      </c>
      <c r="I39" s="173">
        <f>SUM(Month!I103:I105)</f>
        <v>6.0000000000000005E-2</v>
      </c>
      <c r="J39" s="171">
        <f t="shared" si="0"/>
        <v>231.75</v>
      </c>
      <c r="K39" s="171">
        <f>ROUND((SUM(Month!K103:K105)/3),2)</f>
        <v>39.479999999999997</v>
      </c>
      <c r="L39" s="171">
        <f>ROUND((SUM(Month!L103:L105)/3),2)</f>
        <v>71.19</v>
      </c>
      <c r="M39" s="171">
        <f>ROUND((SUM(Month!M103:M105)/3),2)</f>
        <v>96.92</v>
      </c>
      <c r="N39" s="171">
        <f>ROUND((SUM(Month!N103:N105)/3),2)</f>
        <v>3.11</v>
      </c>
      <c r="O39" s="171">
        <f>ROUND((SUM(Month!O103:O105)/3),2)</f>
        <v>20.399999999999999</v>
      </c>
      <c r="P39" s="171">
        <f>ROUND((SUM(Month!P103:P105)/3),2)</f>
        <v>0.37</v>
      </c>
      <c r="Q39" s="173">
        <f>ROUND((SUM(Month!Q103:Q105)/3),2)</f>
        <v>0.28000000000000003</v>
      </c>
      <c r="R39" s="68"/>
      <c r="S39" s="69"/>
      <c r="T39" s="69"/>
      <c r="U39" s="69"/>
      <c r="V39" s="69"/>
      <c r="W39" s="69"/>
      <c r="X39" s="69"/>
      <c r="Y39" s="69"/>
      <c r="AA39" s="74"/>
      <c r="AB39" s="74"/>
      <c r="AC39" s="74"/>
      <c r="AD39" s="74"/>
      <c r="AE39" s="74"/>
      <c r="AF39" s="74"/>
      <c r="AG39" s="74"/>
    </row>
    <row r="40" spans="1:33" ht="15.6" x14ac:dyDescent="0.25">
      <c r="A40" s="121" t="s">
        <v>537</v>
      </c>
      <c r="B40" s="171">
        <f>SUM(Month!B106:B108)</f>
        <v>52.89</v>
      </c>
      <c r="C40" s="171">
        <f>SUM(Month!C106:C108)</f>
        <v>9.2800000000000011</v>
      </c>
      <c r="D40" s="171">
        <f>SUM(Month!D106:D108)</f>
        <v>18.45</v>
      </c>
      <c r="E40" s="171">
        <f>SUM(Month!E106:E108)</f>
        <v>19.200000000000003</v>
      </c>
      <c r="F40" s="171">
        <f>SUM(Month!F106:F108)</f>
        <v>0.78</v>
      </c>
      <c r="G40" s="171">
        <f>SUM(Month!G106:G108)</f>
        <v>5.07</v>
      </c>
      <c r="H40" s="171">
        <f>SUM(Month!H106:H108)</f>
        <v>0.08</v>
      </c>
      <c r="I40" s="173">
        <f>SUM(Month!I106:I108)</f>
        <v>0.03</v>
      </c>
      <c r="J40" s="171">
        <f t="shared" si="0"/>
        <v>238.66</v>
      </c>
      <c r="K40" s="171">
        <f>ROUND((SUM(Month!K106:K108)/3),2)</f>
        <v>45.95</v>
      </c>
      <c r="L40" s="171">
        <f>ROUND((SUM(Month!L106:L108)/3),2)</f>
        <v>73.819999999999993</v>
      </c>
      <c r="M40" s="171">
        <f>ROUND((SUM(Month!M106:M108)/3),2)</f>
        <v>94.62</v>
      </c>
      <c r="N40" s="171">
        <f>ROUND((SUM(Month!N106:N108)/3),2)</f>
        <v>3.11</v>
      </c>
      <c r="O40" s="171">
        <f>ROUND((SUM(Month!O106:O108)/3),2)</f>
        <v>20.64</v>
      </c>
      <c r="P40" s="171">
        <f>ROUND((SUM(Month!P106:P108)/3),2)</f>
        <v>0.41</v>
      </c>
      <c r="Q40" s="173">
        <f>ROUND((SUM(Month!Q106:Q108)/3),2)</f>
        <v>0.11</v>
      </c>
      <c r="R40" s="68"/>
      <c r="S40" s="69"/>
      <c r="T40" s="69"/>
      <c r="U40" s="69"/>
      <c r="V40" s="69"/>
      <c r="W40" s="69"/>
      <c r="X40" s="69"/>
      <c r="Y40" s="69"/>
      <c r="AA40" s="74"/>
      <c r="AB40" s="74"/>
      <c r="AC40" s="74"/>
      <c r="AD40" s="74"/>
      <c r="AE40" s="74"/>
      <c r="AF40" s="74"/>
      <c r="AG40" s="74"/>
    </row>
    <row r="41" spans="1:33" ht="15.6" x14ac:dyDescent="0.25">
      <c r="A41" s="121" t="s">
        <v>538</v>
      </c>
      <c r="B41" s="171">
        <f>SUM(Month!B109:B111)</f>
        <v>47.769999999999996</v>
      </c>
      <c r="C41" s="171">
        <f>SUM(Month!C109:C111)</f>
        <v>8.18</v>
      </c>
      <c r="D41" s="171">
        <f>SUM(Month!D109:D111)</f>
        <v>18.29</v>
      </c>
      <c r="E41" s="171">
        <f>SUM(Month!E109:E111)</f>
        <v>15.77</v>
      </c>
      <c r="F41" s="171">
        <f>SUM(Month!F109:F111)</f>
        <v>0.78</v>
      </c>
      <c r="G41" s="171">
        <f>SUM(Month!G109:G111)</f>
        <v>4.72</v>
      </c>
      <c r="H41" s="171">
        <f>SUM(Month!H109:H111)</f>
        <v>0.06</v>
      </c>
      <c r="I41" s="173">
        <f>SUM(Month!I109:I111)</f>
        <v>-3.0000000000000002E-2</v>
      </c>
      <c r="J41" s="171">
        <f t="shared" si="0"/>
        <v>235.35000000000002</v>
      </c>
      <c r="K41" s="171">
        <f>ROUND((SUM(Month!K109:K111)/3),2)</f>
        <v>42.6</v>
      </c>
      <c r="L41" s="171">
        <f>ROUND((SUM(Month!L109:L111)/3),2)</f>
        <v>73.11</v>
      </c>
      <c r="M41" s="171">
        <f>ROUND((SUM(Month!M109:M111)/3),2)</f>
        <v>96.95</v>
      </c>
      <c r="N41" s="171">
        <f>ROUND((SUM(Month!N109:N111)/3),2)</f>
        <v>3.12</v>
      </c>
      <c r="O41" s="171">
        <f>ROUND((SUM(Month!O109:O111)/3),2)</f>
        <v>19.309999999999999</v>
      </c>
      <c r="P41" s="171">
        <f>ROUND((SUM(Month!P109:P111)/3),2)</f>
        <v>0.34</v>
      </c>
      <c r="Q41" s="173">
        <f>ROUND((SUM(Month!Q109:Q111)/3),2)</f>
        <v>-0.08</v>
      </c>
      <c r="R41" s="68"/>
      <c r="S41" s="69"/>
      <c r="T41" s="69"/>
      <c r="U41" s="69"/>
      <c r="V41" s="69"/>
      <c r="W41" s="69"/>
      <c r="X41" s="69"/>
      <c r="Y41" s="69"/>
      <c r="AA41" s="74"/>
      <c r="AB41" s="74"/>
      <c r="AC41" s="74"/>
      <c r="AD41" s="74"/>
      <c r="AE41" s="74"/>
      <c r="AF41" s="74"/>
      <c r="AG41" s="74"/>
    </row>
    <row r="42" spans="1:33" ht="15.6" x14ac:dyDescent="0.25">
      <c r="A42" s="121" t="s">
        <v>539</v>
      </c>
      <c r="B42" s="171">
        <f>SUM(Month!B112:B114)</f>
        <v>64.23</v>
      </c>
      <c r="C42" s="171">
        <f>SUM(Month!C112:C114)</f>
        <v>11.53</v>
      </c>
      <c r="D42" s="171">
        <f>SUM(Month!D112:D114)</f>
        <v>18.489999999999998</v>
      </c>
      <c r="E42" s="171">
        <f>SUM(Month!E112:E114)</f>
        <v>28.479999999999997</v>
      </c>
      <c r="F42" s="171">
        <f>SUM(Month!F112:F114)</f>
        <v>0.78</v>
      </c>
      <c r="G42" s="171">
        <f>SUM(Month!G112:G114)</f>
        <v>4.72</v>
      </c>
      <c r="H42" s="171">
        <f>SUM(Month!H112:H114)</f>
        <v>0.12000000000000001</v>
      </c>
      <c r="I42" s="173">
        <f>SUM(Month!I112:I114)</f>
        <v>0.11</v>
      </c>
      <c r="J42" s="171">
        <f t="shared" si="0"/>
        <v>236.76</v>
      </c>
      <c r="K42" s="171">
        <f>ROUND((SUM(Month!K112:K114)/3),2)</f>
        <v>38.67</v>
      </c>
      <c r="L42" s="171">
        <f>ROUND((SUM(Month!L112:L114)/3),2)</f>
        <v>73.95</v>
      </c>
      <c r="M42" s="171">
        <f>ROUND((SUM(Month!M112:M114)/3),2)</f>
        <v>100.32</v>
      </c>
      <c r="N42" s="171">
        <f>ROUND((SUM(Month!N112:N114)/3),2)</f>
        <v>3.13</v>
      </c>
      <c r="O42" s="171">
        <f>ROUND((SUM(Month!O112:O114)/3),2)</f>
        <v>19.82</v>
      </c>
      <c r="P42" s="171">
        <f>ROUND((SUM(Month!P112:P114)/3),2)</f>
        <v>0.43</v>
      </c>
      <c r="Q42" s="173">
        <f>ROUND((SUM(Month!Q112:Q114)/3),2)</f>
        <v>0.44</v>
      </c>
      <c r="R42" s="75"/>
      <c r="S42" s="69"/>
      <c r="T42" s="69"/>
      <c r="U42" s="69"/>
      <c r="V42" s="69"/>
      <c r="W42" s="69"/>
      <c r="X42" s="69"/>
      <c r="Y42" s="69"/>
      <c r="AA42" s="74"/>
      <c r="AB42" s="74"/>
      <c r="AC42" s="74"/>
      <c r="AD42" s="74"/>
      <c r="AE42" s="74"/>
      <c r="AF42" s="74"/>
      <c r="AG42" s="74"/>
    </row>
    <row r="43" spans="1:33" ht="15.6" x14ac:dyDescent="0.25">
      <c r="A43" s="121" t="s">
        <v>540</v>
      </c>
      <c r="B43" s="171">
        <f>SUM(Month!B115:B117)</f>
        <v>67.800000000000011</v>
      </c>
      <c r="C43" s="171">
        <f>SUM(Month!C115:C117)</f>
        <v>11.719999999999999</v>
      </c>
      <c r="D43" s="171">
        <f>SUM(Month!D115:D117)</f>
        <v>17.690000000000001</v>
      </c>
      <c r="E43" s="171">
        <f>SUM(Month!E115:E117)</f>
        <v>31.919999999999995</v>
      </c>
      <c r="F43" s="171">
        <f>SUM(Month!F115:F117)</f>
        <v>0.84000000000000008</v>
      </c>
      <c r="G43" s="171">
        <f>SUM(Month!G115:G117)</f>
        <v>5.34</v>
      </c>
      <c r="H43" s="171">
        <f>SUM(Month!H115:H117)</f>
        <v>0.18</v>
      </c>
      <c r="I43" s="173">
        <f>SUM(Month!I115:I117)</f>
        <v>0.11</v>
      </c>
      <c r="J43" s="171">
        <f t="shared" si="0"/>
        <v>234.66</v>
      </c>
      <c r="K43" s="171">
        <f>ROUND((SUM(Month!K115:K117)/3),2)</f>
        <v>40.229999999999997</v>
      </c>
      <c r="L43" s="171">
        <f>ROUND((SUM(Month!L115:L117)/3),2)</f>
        <v>70.739999999999995</v>
      </c>
      <c r="M43" s="171">
        <f>ROUND((SUM(Month!M115:M117)/3),2)</f>
        <v>99.71</v>
      </c>
      <c r="N43" s="171">
        <f>ROUND((SUM(Month!N115:N117)/3),2)</f>
        <v>3.3</v>
      </c>
      <c r="O43" s="171">
        <f>ROUND((SUM(Month!O115:O117)/3),2)</f>
        <v>19.7</v>
      </c>
      <c r="P43" s="171">
        <f>ROUND((SUM(Month!P115:P117)/3),2)</f>
        <v>0.54</v>
      </c>
      <c r="Q43" s="173">
        <f>ROUND((SUM(Month!Q115:Q117)/3),2)</f>
        <v>0.44</v>
      </c>
      <c r="R43" s="68"/>
      <c r="S43" s="69"/>
      <c r="T43" s="69"/>
      <c r="U43" s="69"/>
      <c r="V43" s="69"/>
      <c r="W43" s="69"/>
      <c r="X43" s="69"/>
      <c r="Y43" s="69"/>
      <c r="AA43" s="74"/>
      <c r="AB43" s="74"/>
      <c r="AC43" s="74"/>
      <c r="AD43" s="74"/>
      <c r="AE43" s="74"/>
      <c r="AF43" s="74"/>
      <c r="AG43" s="74"/>
    </row>
    <row r="44" spans="1:33" ht="15.6" x14ac:dyDescent="0.25">
      <c r="A44" s="121" t="s">
        <v>541</v>
      </c>
      <c r="B44" s="171">
        <f>SUM(Month!B118:B120)</f>
        <v>52.25</v>
      </c>
      <c r="C44" s="171">
        <f>SUM(Month!C118:C120)</f>
        <v>8.09</v>
      </c>
      <c r="D44" s="171">
        <f>SUM(Month!D118:D120)</f>
        <v>18.54</v>
      </c>
      <c r="E44" s="171">
        <f>SUM(Month!E118:E120)</f>
        <v>20.310000000000002</v>
      </c>
      <c r="F44" s="171">
        <f>SUM(Month!F118:F120)</f>
        <v>0.84000000000000008</v>
      </c>
      <c r="G44" s="171">
        <f>SUM(Month!G118:G120)</f>
        <v>4.22</v>
      </c>
      <c r="H44" s="171">
        <f>SUM(Month!H118:H120)</f>
        <v>0.1</v>
      </c>
      <c r="I44" s="173">
        <f>SUM(Month!I118:I120)</f>
        <v>0.15</v>
      </c>
      <c r="J44" s="171">
        <f t="shared" si="0"/>
        <v>235.22000000000003</v>
      </c>
      <c r="K44" s="171">
        <f>ROUND((SUM(Month!K118:K120)/3),2)</f>
        <v>40.03</v>
      </c>
      <c r="L44" s="171">
        <f>ROUND((SUM(Month!L118:L120)/3),2)</f>
        <v>74.16</v>
      </c>
      <c r="M44" s="171">
        <f>ROUND((SUM(Month!M118:M120)/3),2)</f>
        <v>99.36</v>
      </c>
      <c r="N44" s="171">
        <f>ROUND((SUM(Month!N118:N120)/3),2)</f>
        <v>3.37</v>
      </c>
      <c r="O44" s="171">
        <f>ROUND((SUM(Month!O118:O120)/3),2)</f>
        <v>17.239999999999998</v>
      </c>
      <c r="P44" s="171">
        <f>ROUND((SUM(Month!P118:P120)/3),2)</f>
        <v>0.48</v>
      </c>
      <c r="Q44" s="173">
        <f>ROUND((SUM(Month!Q118:Q120)/3),2)</f>
        <v>0.57999999999999996</v>
      </c>
      <c r="R44" s="68"/>
      <c r="S44" s="69"/>
      <c r="T44" s="69"/>
      <c r="U44" s="69"/>
      <c r="V44" s="69"/>
      <c r="W44" s="69"/>
      <c r="X44" s="69"/>
      <c r="Y44" s="69"/>
      <c r="AA44" s="74"/>
      <c r="AB44" s="74"/>
      <c r="AC44" s="74"/>
      <c r="AD44" s="74"/>
      <c r="AE44" s="74"/>
      <c r="AF44" s="74"/>
      <c r="AG44" s="74"/>
    </row>
    <row r="45" spans="1:33" ht="15.6" x14ac:dyDescent="0.25">
      <c r="A45" s="121" t="s">
        <v>542</v>
      </c>
      <c r="B45" s="171">
        <f>SUM(Month!B121:B123)</f>
        <v>48.870000000000005</v>
      </c>
      <c r="C45" s="171">
        <f>SUM(Month!C121:C123)</f>
        <v>8.1300000000000008</v>
      </c>
      <c r="D45" s="171">
        <f>SUM(Month!D121:D123)</f>
        <v>19.059999999999999</v>
      </c>
      <c r="E45" s="171">
        <f>SUM(Month!E121:E123)</f>
        <v>16.28</v>
      </c>
      <c r="F45" s="171">
        <f>SUM(Month!F121:F123)</f>
        <v>0.86999999999999988</v>
      </c>
      <c r="G45" s="171">
        <f>SUM(Month!G121:G123)</f>
        <v>4.24</v>
      </c>
      <c r="H45" s="171">
        <f>SUM(Month!H121:H123)</f>
        <v>0.12000000000000001</v>
      </c>
      <c r="I45" s="173">
        <f>SUM(Month!I121:I123)</f>
        <v>0.16999999999999998</v>
      </c>
      <c r="J45" s="171">
        <f t="shared" si="0"/>
        <v>240.57999999999998</v>
      </c>
      <c r="K45" s="171">
        <f>ROUND((SUM(Month!K121:K123)/3),2)</f>
        <v>42.8</v>
      </c>
      <c r="L45" s="171">
        <f>ROUND((SUM(Month!L121:L123)/3),2)</f>
        <v>76.239999999999995</v>
      </c>
      <c r="M45" s="171">
        <f>ROUND((SUM(Month!M121:M123)/3),2)</f>
        <v>99.31</v>
      </c>
      <c r="N45" s="171">
        <f>ROUND((SUM(Month!N121:N123)/3),2)</f>
        <v>3.54</v>
      </c>
      <c r="O45" s="171">
        <f>ROUND((SUM(Month!O121:O123)/3),2)</f>
        <v>17.309999999999999</v>
      </c>
      <c r="P45" s="171">
        <f>ROUND((SUM(Month!P121:P123)/3),2)</f>
        <v>0.67</v>
      </c>
      <c r="Q45" s="173">
        <f>ROUND((SUM(Month!Q121:Q123)/3),2)</f>
        <v>0.71</v>
      </c>
      <c r="R45" s="68"/>
      <c r="S45" s="69"/>
      <c r="T45" s="69"/>
      <c r="U45" s="69"/>
      <c r="V45" s="69"/>
      <c r="W45" s="69"/>
      <c r="X45" s="69"/>
      <c r="Y45" s="69"/>
      <c r="AA45" s="74"/>
      <c r="AB45" s="74"/>
      <c r="AC45" s="74"/>
      <c r="AD45" s="74"/>
      <c r="AE45" s="74"/>
      <c r="AF45" s="74"/>
      <c r="AG45" s="74"/>
    </row>
    <row r="46" spans="1:33" ht="15.6" x14ac:dyDescent="0.25">
      <c r="A46" s="121" t="s">
        <v>543</v>
      </c>
      <c r="B46" s="171">
        <f>SUM(Month!B124:B126)</f>
        <v>64.72999999999999</v>
      </c>
      <c r="C46" s="171">
        <f>SUM(Month!C124:C126)</f>
        <v>11.13</v>
      </c>
      <c r="D46" s="171">
        <f>SUM(Month!D124:D126)</f>
        <v>19.77</v>
      </c>
      <c r="E46" s="171">
        <f>SUM(Month!E124:E126)</f>
        <v>28.119999999999997</v>
      </c>
      <c r="F46" s="171">
        <f>SUM(Month!F124:F126)</f>
        <v>0.92999999999999994</v>
      </c>
      <c r="G46" s="171">
        <f>SUM(Month!G124:G126)</f>
        <v>4.3600000000000003</v>
      </c>
      <c r="H46" s="171">
        <f>SUM(Month!H124:H126)</f>
        <v>0.2</v>
      </c>
      <c r="I46" s="173">
        <f>SUM(Month!I124:I126)</f>
        <v>0.22</v>
      </c>
      <c r="J46" s="171">
        <f t="shared" si="0"/>
        <v>242.32999999999998</v>
      </c>
      <c r="K46" s="171">
        <f>ROUND((SUM(Month!K124:K126)/3),2)</f>
        <v>39.19</v>
      </c>
      <c r="L46" s="171">
        <f>ROUND((SUM(Month!L124:L126)/3),2)</f>
        <v>79.09</v>
      </c>
      <c r="M46" s="171">
        <f>ROUND((SUM(Month!M124:M126)/3),2)</f>
        <v>100.43</v>
      </c>
      <c r="N46" s="171">
        <f>ROUND((SUM(Month!N124:N126)/3),2)</f>
        <v>3.72</v>
      </c>
      <c r="O46" s="171">
        <f>ROUND((SUM(Month!O124:O126)/3),2)</f>
        <v>18.41</v>
      </c>
      <c r="P46" s="171">
        <f>ROUND((SUM(Month!P124:P126)/3),2)</f>
        <v>0.64</v>
      </c>
      <c r="Q46" s="173">
        <f>ROUND((SUM(Month!Q124:Q126)/3),2)</f>
        <v>0.85</v>
      </c>
      <c r="R46" s="68"/>
      <c r="S46" s="69"/>
      <c r="T46" s="69"/>
      <c r="U46" s="69"/>
      <c r="V46" s="69"/>
      <c r="W46" s="69"/>
      <c r="X46" s="69"/>
      <c r="Y46" s="69"/>
      <c r="AA46" s="74"/>
      <c r="AB46" s="74"/>
      <c r="AC46" s="74"/>
      <c r="AD46" s="74"/>
      <c r="AE46" s="74"/>
      <c r="AF46" s="74"/>
      <c r="AG46" s="74"/>
    </row>
    <row r="47" spans="1:33" ht="15.6" x14ac:dyDescent="0.25">
      <c r="A47" s="121" t="s">
        <v>544</v>
      </c>
      <c r="B47" s="171">
        <f>SUM(Month!B127:B129)</f>
        <v>69.2</v>
      </c>
      <c r="C47" s="171">
        <f>SUM(Month!C127:C129)</f>
        <v>12.05</v>
      </c>
      <c r="D47" s="171">
        <f>SUM(Month!D127:D129)</f>
        <v>19.869999999999997</v>
      </c>
      <c r="E47" s="171">
        <f>SUM(Month!E127:E129)</f>
        <v>30.82</v>
      </c>
      <c r="F47" s="171">
        <f>SUM(Month!F127:F129)</f>
        <v>1.08</v>
      </c>
      <c r="G47" s="171">
        <f>SUM(Month!G127:G129)</f>
        <v>5.05</v>
      </c>
      <c r="H47" s="171">
        <f>SUM(Month!H127:H129)</f>
        <v>0.21000000000000002</v>
      </c>
      <c r="I47" s="173">
        <f>SUM(Month!I127:I129)</f>
        <v>0.12000000000000001</v>
      </c>
      <c r="J47" s="171">
        <f t="shared" si="0"/>
        <v>243.57999999999998</v>
      </c>
      <c r="K47" s="171">
        <f>ROUND((SUM(Month!K127:K129)/3),2)</f>
        <v>43.17</v>
      </c>
      <c r="L47" s="171">
        <f>ROUND((SUM(Month!L127:L129)/3),2)</f>
        <v>79.489999999999995</v>
      </c>
      <c r="M47" s="171">
        <f>ROUND((SUM(Month!M127:M129)/3),2)</f>
        <v>96.74</v>
      </c>
      <c r="N47" s="171">
        <f>ROUND((SUM(Month!N127:N129)/3),2)</f>
        <v>4.3</v>
      </c>
      <c r="O47" s="171">
        <f>ROUND((SUM(Month!O127:O129)/3),2)</f>
        <v>18.75</v>
      </c>
      <c r="P47" s="171">
        <f>ROUND((SUM(Month!P127:P129)/3),2)</f>
        <v>0.65</v>
      </c>
      <c r="Q47" s="173">
        <f>ROUND((SUM(Month!Q127:Q129)/3),2)</f>
        <v>0.48</v>
      </c>
      <c r="R47" s="68"/>
      <c r="S47" s="69"/>
      <c r="T47" s="69"/>
      <c r="U47" s="69"/>
      <c r="V47" s="69"/>
      <c r="W47" s="69"/>
      <c r="X47" s="69"/>
      <c r="Y47" s="69"/>
      <c r="AA47" s="74"/>
      <c r="AB47" s="74"/>
      <c r="AC47" s="74"/>
      <c r="AD47" s="74"/>
      <c r="AE47" s="74"/>
      <c r="AF47" s="74"/>
      <c r="AG47" s="74"/>
    </row>
    <row r="48" spans="1:33" ht="15.6" x14ac:dyDescent="0.25">
      <c r="A48" s="121" t="s">
        <v>545</v>
      </c>
      <c r="B48" s="171">
        <f>SUM(Month!B130:B132)</f>
        <v>54.45</v>
      </c>
      <c r="C48" s="171">
        <f>SUM(Month!C130:C132)</f>
        <v>8.36</v>
      </c>
      <c r="D48" s="171">
        <f>SUM(Month!D130:D132)</f>
        <v>19.510000000000002</v>
      </c>
      <c r="E48" s="171">
        <f>SUM(Month!E130:E132)</f>
        <v>20.85</v>
      </c>
      <c r="F48" s="171">
        <f>SUM(Month!F130:F132)</f>
        <v>0.96</v>
      </c>
      <c r="G48" s="171">
        <f>SUM(Month!G130:G132)</f>
        <v>4.46</v>
      </c>
      <c r="H48" s="171">
        <f>SUM(Month!H130:H132)</f>
        <v>0.13</v>
      </c>
      <c r="I48" s="173">
        <f>SUM(Month!I130:I132)</f>
        <v>0.18</v>
      </c>
      <c r="J48" s="171">
        <f t="shared" si="0"/>
        <v>240.74999999999997</v>
      </c>
      <c r="K48" s="171">
        <f>ROUND((SUM(Month!K130:K132)/3),2)</f>
        <v>40.78</v>
      </c>
      <c r="L48" s="171">
        <f>ROUND((SUM(Month!L130:L132)/3),2)</f>
        <v>78.010000000000005</v>
      </c>
      <c r="M48" s="171">
        <f>ROUND((SUM(Month!M130:M132)/3),2)</f>
        <v>98.59</v>
      </c>
      <c r="N48" s="171">
        <f>ROUND((SUM(Month!N130:N132)/3),2)</f>
        <v>3.86</v>
      </c>
      <c r="O48" s="171">
        <f>ROUND((SUM(Month!O130:O132)/3),2)</f>
        <v>18.079999999999998</v>
      </c>
      <c r="P48" s="171">
        <f>ROUND((SUM(Month!P130:P132)/3),2)</f>
        <v>0.7</v>
      </c>
      <c r="Q48" s="173">
        <f>ROUND((SUM(Month!Q130:Q132)/3),2)</f>
        <v>0.73</v>
      </c>
      <c r="R48" s="68"/>
      <c r="S48" s="69"/>
      <c r="T48" s="69"/>
      <c r="U48" s="69"/>
      <c r="V48" s="69"/>
      <c r="W48" s="69"/>
      <c r="X48" s="69"/>
      <c r="Y48" s="69"/>
      <c r="AA48" s="74"/>
      <c r="AB48" s="74"/>
      <c r="AC48" s="74"/>
      <c r="AD48" s="74"/>
      <c r="AE48" s="74"/>
      <c r="AF48" s="74"/>
      <c r="AG48" s="74"/>
    </row>
    <row r="49" spans="1:33" ht="15.6" x14ac:dyDescent="0.25">
      <c r="A49" s="121" t="s">
        <v>546</v>
      </c>
      <c r="B49" s="171">
        <f>SUM(Month!B133:B135)</f>
        <v>48.42</v>
      </c>
      <c r="C49" s="171">
        <f>SUM(Month!C133:C135)</f>
        <v>7.2899999999999991</v>
      </c>
      <c r="D49" s="171">
        <f>SUM(Month!D133:D135)</f>
        <v>19.28</v>
      </c>
      <c r="E49" s="171">
        <f>SUM(Month!E133:E135)</f>
        <v>16</v>
      </c>
      <c r="F49" s="171">
        <f>SUM(Month!F133:F135)</f>
        <v>0.96</v>
      </c>
      <c r="G49" s="171">
        <f>SUM(Month!G133:G135)</f>
        <v>4.59</v>
      </c>
      <c r="H49" s="171">
        <f>SUM(Month!H133:H135)</f>
        <v>0.13</v>
      </c>
      <c r="I49" s="173">
        <f>SUM(Month!I133:I135)</f>
        <v>0.17</v>
      </c>
      <c r="J49" s="171">
        <f t="shared" si="0"/>
        <v>236.70999999999998</v>
      </c>
      <c r="K49" s="171">
        <f>ROUND((SUM(Month!K133:K135)/3),2)</f>
        <v>38.79</v>
      </c>
      <c r="L49" s="171">
        <f>ROUND((SUM(Month!L133:L135)/3),2)</f>
        <v>77.099999999999994</v>
      </c>
      <c r="M49" s="171">
        <f>ROUND((SUM(Month!M133:M135)/3),2)</f>
        <v>97.07</v>
      </c>
      <c r="N49" s="171">
        <f>ROUND((SUM(Month!N133:N135)/3),2)</f>
        <v>3.82</v>
      </c>
      <c r="O49" s="171">
        <f>ROUND((SUM(Month!O133:O135)/3),2)</f>
        <v>18.61</v>
      </c>
      <c r="P49" s="171">
        <f>ROUND((SUM(Month!P133:P135)/3),2)</f>
        <v>0.65</v>
      </c>
      <c r="Q49" s="173">
        <f>ROUND((SUM(Month!Q133:Q135)/3),2)</f>
        <v>0.67</v>
      </c>
      <c r="R49" s="68"/>
      <c r="S49" s="69"/>
      <c r="T49" s="69"/>
      <c r="U49" s="69"/>
      <c r="V49" s="69"/>
      <c r="W49" s="69"/>
      <c r="X49" s="69"/>
      <c r="Y49" s="69"/>
      <c r="AA49" s="74"/>
      <c r="AB49" s="74"/>
      <c r="AC49" s="74"/>
      <c r="AD49" s="74"/>
      <c r="AE49" s="74"/>
      <c r="AF49" s="74"/>
      <c r="AG49" s="74"/>
    </row>
    <row r="50" spans="1:33" ht="15.6" x14ac:dyDescent="0.25">
      <c r="A50" s="121" t="s">
        <v>547</v>
      </c>
      <c r="B50" s="171">
        <f>SUM(Month!B136:B138)</f>
        <v>64.25</v>
      </c>
      <c r="C50" s="171">
        <f>SUM(Month!C136:C138)</f>
        <v>12.15</v>
      </c>
      <c r="D50" s="171">
        <f>SUM(Month!D136:D138)</f>
        <v>19.57</v>
      </c>
      <c r="E50" s="171">
        <f>SUM(Month!E136:E138)</f>
        <v>26.629999999999995</v>
      </c>
      <c r="F50" s="171">
        <f>SUM(Month!F136:F138)</f>
        <v>1.17</v>
      </c>
      <c r="G50" s="171">
        <f>SUM(Month!G136:G138)</f>
        <v>4.2699999999999996</v>
      </c>
      <c r="H50" s="171">
        <f>SUM(Month!H136:H138)</f>
        <v>0.21000000000000002</v>
      </c>
      <c r="I50" s="173">
        <f>SUM(Month!I136:I138)</f>
        <v>0.25</v>
      </c>
      <c r="J50" s="171">
        <f t="shared" si="0"/>
        <v>240.50999999999996</v>
      </c>
      <c r="K50" s="171">
        <f>ROUND((SUM(Month!K136:K138)/3),2)</f>
        <v>43.93</v>
      </c>
      <c r="L50" s="171">
        <f>ROUND((SUM(Month!L136:L138)/3),2)</f>
        <v>78.260000000000005</v>
      </c>
      <c r="M50" s="171">
        <f>ROUND((SUM(Month!M136:M138)/3),2)</f>
        <v>93.91</v>
      </c>
      <c r="N50" s="171">
        <f>ROUND((SUM(Month!N136:N138)/3),2)</f>
        <v>4.6900000000000004</v>
      </c>
      <c r="O50" s="171">
        <f>ROUND((SUM(Month!O136:O138)/3),2)</f>
        <v>18.04</v>
      </c>
      <c r="P50" s="171">
        <f>ROUND((SUM(Month!P136:P138)/3),2)</f>
        <v>0.7</v>
      </c>
      <c r="Q50" s="173">
        <f>ROUND((SUM(Month!Q136:Q138)/3),2)</f>
        <v>0.98</v>
      </c>
      <c r="R50" s="68"/>
      <c r="S50" s="69"/>
      <c r="T50" s="69"/>
      <c r="U50" s="69"/>
      <c r="V50" s="69"/>
      <c r="W50" s="69"/>
      <c r="X50" s="69"/>
      <c r="Y50" s="69"/>
      <c r="AA50" s="74"/>
      <c r="AB50" s="74"/>
      <c r="AC50" s="74"/>
      <c r="AD50" s="74"/>
      <c r="AE50" s="74"/>
      <c r="AF50" s="74"/>
      <c r="AG50" s="74"/>
    </row>
    <row r="51" spans="1:33" ht="15.6" x14ac:dyDescent="0.25">
      <c r="A51" s="121" t="s">
        <v>548</v>
      </c>
      <c r="B51" s="171">
        <f>SUM(Month!B139:B141)</f>
        <v>70.94</v>
      </c>
      <c r="C51" s="171">
        <f>SUM(Month!C139:C141)</f>
        <v>13.869999999999997</v>
      </c>
      <c r="D51" s="171">
        <f>SUM(Month!D139:D141)</f>
        <v>19.82</v>
      </c>
      <c r="E51" s="171">
        <f>SUM(Month!E139:E141)</f>
        <v>30.7</v>
      </c>
      <c r="F51" s="171">
        <f>SUM(Month!F139:F141)</f>
        <v>1.1400000000000001</v>
      </c>
      <c r="G51" s="171">
        <f>SUM(Month!G139:G141)</f>
        <v>5.09</v>
      </c>
      <c r="H51" s="171">
        <f>SUM(Month!H139:H141)</f>
        <v>0.19</v>
      </c>
      <c r="I51" s="173">
        <f>SUM(Month!I139:I141)</f>
        <v>0.13</v>
      </c>
      <c r="J51" s="171">
        <f t="shared" si="0"/>
        <v>239.31</v>
      </c>
      <c r="K51" s="171">
        <f>ROUND((SUM(Month!K139:K141)/3),2)</f>
        <v>46.09</v>
      </c>
      <c r="L51" s="171">
        <f>ROUND((SUM(Month!L139:L141)/3),2)</f>
        <v>79.27</v>
      </c>
      <c r="M51" s="171">
        <f>ROUND((SUM(Month!M139:M141)/3),2)</f>
        <v>89.39</v>
      </c>
      <c r="N51" s="171">
        <f>ROUND((SUM(Month!N139:N141)/3),2)</f>
        <v>4.5199999999999996</v>
      </c>
      <c r="O51" s="171">
        <f>ROUND((SUM(Month!O139:O141)/3),2)</f>
        <v>18.96</v>
      </c>
      <c r="P51" s="171">
        <f>ROUND((SUM(Month!P139:P141)/3),2)</f>
        <v>0.6</v>
      </c>
      <c r="Q51" s="173">
        <f>ROUND((SUM(Month!Q139:Q141)/3),2)</f>
        <v>0.48</v>
      </c>
      <c r="R51" s="68"/>
      <c r="S51" s="69"/>
      <c r="T51" s="69"/>
      <c r="U51" s="69"/>
      <c r="V51" s="69"/>
      <c r="W51" s="69"/>
      <c r="X51" s="69"/>
      <c r="Y51" s="69"/>
      <c r="AA51" s="74"/>
      <c r="AB51" s="74"/>
      <c r="AC51" s="74"/>
      <c r="AD51" s="74"/>
      <c r="AE51" s="74"/>
      <c r="AF51" s="74"/>
      <c r="AG51" s="74"/>
    </row>
    <row r="52" spans="1:33" ht="15.6" x14ac:dyDescent="0.25">
      <c r="A52" s="121" t="s">
        <v>549</v>
      </c>
      <c r="B52" s="171">
        <f>SUM(Month!B142:B144)</f>
        <v>52.760000000000005</v>
      </c>
      <c r="C52" s="171">
        <f>SUM(Month!C142:C144)</f>
        <v>9.11</v>
      </c>
      <c r="D52" s="171">
        <f>SUM(Month!D142:D144)</f>
        <v>18.869999999999997</v>
      </c>
      <c r="E52" s="171">
        <f>SUM(Month!E142:E144)</f>
        <v>18.86</v>
      </c>
      <c r="F52" s="171">
        <f>SUM(Month!F142:F144)</f>
        <v>1.02</v>
      </c>
      <c r="G52" s="171">
        <f>SUM(Month!G142:G144)</f>
        <v>4.5</v>
      </c>
      <c r="H52" s="171">
        <f>SUM(Month!H142:H144)</f>
        <v>0.15</v>
      </c>
      <c r="I52" s="173">
        <f>SUM(Month!I142:I144)</f>
        <v>0.25</v>
      </c>
      <c r="J52" s="171">
        <f t="shared" si="0"/>
        <v>234.79999999999998</v>
      </c>
      <c r="K52" s="171">
        <f>ROUND((SUM(Month!K142:K144)/3),2)</f>
        <v>44.48</v>
      </c>
      <c r="L52" s="171">
        <f>ROUND((SUM(Month!L142:L144)/3),2)</f>
        <v>75.47</v>
      </c>
      <c r="M52" s="171">
        <f>ROUND((SUM(Month!M142:M144)/3),2)</f>
        <v>90.67</v>
      </c>
      <c r="N52" s="171">
        <f>ROUND((SUM(Month!N142:N144)/3),2)</f>
        <v>4.13</v>
      </c>
      <c r="O52" s="171">
        <f>ROUND((SUM(Month!O142:O144)/3),2)</f>
        <v>18.28</v>
      </c>
      <c r="P52" s="171">
        <f>ROUND((SUM(Month!P142:P144)/3),2)</f>
        <v>0.79</v>
      </c>
      <c r="Q52" s="173">
        <f>ROUND((SUM(Month!Q142:Q144)/3),2)</f>
        <v>0.98</v>
      </c>
      <c r="R52" s="68"/>
      <c r="S52" s="69"/>
      <c r="T52" s="69"/>
      <c r="U52" s="69"/>
      <c r="V52" s="69"/>
      <c r="W52" s="69"/>
      <c r="X52" s="69"/>
      <c r="Y52" s="69"/>
      <c r="AA52" s="74"/>
      <c r="AB52" s="74"/>
      <c r="AC52" s="74"/>
      <c r="AD52" s="74"/>
      <c r="AE52" s="74"/>
      <c r="AF52" s="74"/>
      <c r="AG52" s="74"/>
    </row>
    <row r="53" spans="1:33" ht="15.6" x14ac:dyDescent="0.25">
      <c r="A53" s="121" t="s">
        <v>550</v>
      </c>
      <c r="B53" s="171">
        <f>SUM(Month!B145:B147)</f>
        <v>47.8</v>
      </c>
      <c r="C53" s="171">
        <f>SUM(Month!C145:C147)</f>
        <v>8.6</v>
      </c>
      <c r="D53" s="171">
        <f>SUM(Month!D145:D147)</f>
        <v>19.13</v>
      </c>
      <c r="E53" s="171">
        <f>SUM(Month!E145:E147)</f>
        <v>14.48</v>
      </c>
      <c r="F53" s="171">
        <f>SUM(Month!F145:F147)</f>
        <v>1.0499999999999998</v>
      </c>
      <c r="G53" s="171">
        <f>SUM(Month!G145:G147)</f>
        <v>4.2700000000000005</v>
      </c>
      <c r="H53" s="171">
        <f>SUM(Month!H145:H147)</f>
        <v>0.14000000000000001</v>
      </c>
      <c r="I53" s="173">
        <f>SUM(Month!I145:I147)</f>
        <v>0.13</v>
      </c>
      <c r="J53" s="171">
        <f t="shared" si="0"/>
        <v>234.89000000000001</v>
      </c>
      <c r="K53" s="171">
        <f>ROUND((SUM(Month!K145:K147)/3),2)</f>
        <v>45.64</v>
      </c>
      <c r="L53" s="171">
        <f>ROUND((SUM(Month!L145:L147)/3),2)</f>
        <v>76.56</v>
      </c>
      <c r="M53" s="171">
        <f>ROUND((SUM(Month!M145:M147)/3),2)</f>
        <v>89.84</v>
      </c>
      <c r="N53" s="171">
        <f>ROUND((SUM(Month!N145:N147)/3),2)</f>
        <v>4.17</v>
      </c>
      <c r="O53" s="171">
        <f>ROUND((SUM(Month!O145:O147)/3),2)</f>
        <v>17.37</v>
      </c>
      <c r="P53" s="171">
        <f>ROUND((SUM(Month!P145:P147)/3),2)</f>
        <v>0.75</v>
      </c>
      <c r="Q53" s="173">
        <f>ROUND((SUM(Month!Q145:Q147)/3),2)</f>
        <v>0.56000000000000005</v>
      </c>
      <c r="R53" s="68"/>
      <c r="S53" s="69"/>
      <c r="T53" s="69"/>
      <c r="U53" s="69"/>
      <c r="V53" s="69"/>
      <c r="W53" s="69"/>
      <c r="X53" s="69"/>
      <c r="Y53" s="69"/>
      <c r="AA53" s="74"/>
      <c r="AB53" s="74"/>
      <c r="AC53" s="74"/>
      <c r="AD53" s="74"/>
      <c r="AE53" s="74"/>
      <c r="AF53" s="74"/>
      <c r="AG53" s="74"/>
    </row>
    <row r="54" spans="1:33" ht="15.6" x14ac:dyDescent="0.25">
      <c r="A54" s="121" t="s">
        <v>551</v>
      </c>
      <c r="B54" s="171">
        <f>SUM(Month!B148:B150)</f>
        <v>61.569999999999993</v>
      </c>
      <c r="C54" s="171">
        <f>SUM(Month!C148:C150)</f>
        <v>11.77</v>
      </c>
      <c r="D54" s="171">
        <f>SUM(Month!D148:D150)</f>
        <v>19.53</v>
      </c>
      <c r="E54" s="171">
        <f>SUM(Month!E148:E150)</f>
        <v>25.35</v>
      </c>
      <c r="F54" s="171">
        <f>SUM(Month!F148:F150)</f>
        <v>1.23</v>
      </c>
      <c r="G54" s="171">
        <f>SUM(Month!G148:G150)</f>
        <v>3.2800000000000002</v>
      </c>
      <c r="H54" s="171">
        <f>SUM(Month!H148:H150)</f>
        <v>0.27</v>
      </c>
      <c r="I54" s="173">
        <f>SUM(Month!I148:I150)</f>
        <v>0.13999999999999999</v>
      </c>
      <c r="J54" s="171">
        <f t="shared" si="0"/>
        <v>234.78</v>
      </c>
      <c r="K54" s="171">
        <f>ROUND((SUM(Month!K148:K150)/3),2)</f>
        <v>42.7</v>
      </c>
      <c r="L54" s="171">
        <f>ROUND((SUM(Month!L148:L150)/3),2)</f>
        <v>78.16</v>
      </c>
      <c r="M54" s="171">
        <f>ROUND((SUM(Month!M148:M150)/3),2)</f>
        <v>93.68</v>
      </c>
      <c r="N54" s="171">
        <f>ROUND((SUM(Month!N148:N150)/3),2)</f>
        <v>4.87</v>
      </c>
      <c r="O54" s="171">
        <f>ROUND((SUM(Month!O148:O150)/3),2)</f>
        <v>13.92</v>
      </c>
      <c r="P54" s="171">
        <f>ROUND((SUM(Month!P148:P150)/3),2)</f>
        <v>0.89</v>
      </c>
      <c r="Q54" s="173">
        <f>ROUND((SUM(Month!Q148:Q150)/3),2)</f>
        <v>0.56000000000000005</v>
      </c>
      <c r="R54" s="66"/>
      <c r="S54" s="69"/>
      <c r="T54" s="69"/>
      <c r="U54" s="69"/>
      <c r="V54" s="69"/>
      <c r="W54" s="69"/>
      <c r="X54" s="69"/>
      <c r="Y54" s="69"/>
      <c r="AA54" s="74"/>
      <c r="AB54" s="74"/>
      <c r="AC54" s="74"/>
      <c r="AD54" s="74"/>
      <c r="AE54" s="74"/>
      <c r="AF54" s="74"/>
      <c r="AG54" s="74"/>
    </row>
    <row r="55" spans="1:33" ht="15.6" x14ac:dyDescent="0.25">
      <c r="A55" s="121" t="s">
        <v>552</v>
      </c>
      <c r="B55" s="171">
        <f>SUM(Month!B151:B153)</f>
        <v>65.039999999999992</v>
      </c>
      <c r="C55" s="171">
        <f>SUM(Month!C151:C153)</f>
        <v>11.709999999999999</v>
      </c>
      <c r="D55" s="171">
        <f>SUM(Month!D151:D153)</f>
        <v>18.940000000000001</v>
      </c>
      <c r="E55" s="171">
        <f>SUM(Month!E151:E153)</f>
        <v>29.33</v>
      </c>
      <c r="F55" s="171">
        <f>SUM(Month!F151:F153)</f>
        <v>1.2000000000000002</v>
      </c>
      <c r="G55" s="171">
        <f>SUM(Month!G151:G153)</f>
        <v>3.46</v>
      </c>
      <c r="H55" s="171">
        <f>SUM(Month!H151:H153)</f>
        <v>0.30000000000000004</v>
      </c>
      <c r="I55" s="173">
        <f>SUM(Month!I151:I153)</f>
        <v>0.1</v>
      </c>
      <c r="J55" s="171">
        <f t="shared" si="0"/>
        <v>233.2</v>
      </c>
      <c r="K55" s="171">
        <f>ROUND((SUM(Month!K151:K153)/3),2)</f>
        <v>43.17</v>
      </c>
      <c r="L55" s="171">
        <f>ROUND((SUM(Month!L151:L153)/3),2)</f>
        <v>75.78</v>
      </c>
      <c r="M55" s="171">
        <f>ROUND((SUM(Month!M151:M153)/3),2)</f>
        <v>95.27</v>
      </c>
      <c r="N55" s="171">
        <f>ROUND((SUM(Month!N151:N153)/3),2)</f>
        <v>4.8</v>
      </c>
      <c r="O55" s="171">
        <f>ROUND((SUM(Month!O151:O153)/3),2)</f>
        <v>12.86</v>
      </c>
      <c r="P55" s="171">
        <f>ROUND((SUM(Month!P151:P153)/3),2)</f>
        <v>0.94</v>
      </c>
      <c r="Q55" s="173">
        <f>ROUND((SUM(Month!Q151:Q153)/3),2)</f>
        <v>0.38</v>
      </c>
      <c r="R55" s="66"/>
      <c r="S55" s="69"/>
      <c r="T55" s="69"/>
      <c r="U55" s="69"/>
      <c r="V55" s="69"/>
      <c r="W55" s="69"/>
      <c r="X55" s="69"/>
      <c r="Y55" s="69"/>
      <c r="AA55" s="74"/>
      <c r="AB55" s="74"/>
      <c r="AC55" s="74"/>
      <c r="AD55" s="74"/>
      <c r="AE55" s="74"/>
      <c r="AF55" s="74"/>
      <c r="AG55" s="74"/>
    </row>
    <row r="56" spans="1:33" ht="15.6" x14ac:dyDescent="0.25">
      <c r="A56" s="121" t="s">
        <v>553</v>
      </c>
      <c r="B56" s="171">
        <f>SUM(Month!B154:B156)</f>
        <v>51.11</v>
      </c>
      <c r="C56" s="171">
        <f>SUM(Month!C154:C156)</f>
        <v>8.2099999999999991</v>
      </c>
      <c r="D56" s="171">
        <f>SUM(Month!D154:D156)</f>
        <v>19.16</v>
      </c>
      <c r="E56" s="171">
        <f>SUM(Month!E154:E156)</f>
        <v>19.07</v>
      </c>
      <c r="F56" s="171">
        <f>SUM(Month!F154:F156)</f>
        <v>1.08</v>
      </c>
      <c r="G56" s="171">
        <f>SUM(Month!G154:G156)</f>
        <v>3.37</v>
      </c>
      <c r="H56" s="171">
        <f>SUM(Month!H154:H156)</f>
        <v>0.15000000000000002</v>
      </c>
      <c r="I56" s="173">
        <f>SUM(Month!I154:I156)</f>
        <v>6.9999999999999993E-2</v>
      </c>
      <c r="J56" s="171">
        <f t="shared" si="0"/>
        <v>234.49</v>
      </c>
      <c r="K56" s="171">
        <f>ROUND((SUM(Month!K154:K156)/3),2)</f>
        <v>43</v>
      </c>
      <c r="L56" s="171">
        <f>ROUND((SUM(Month!L154:L156)/3),2)</f>
        <v>76.63</v>
      </c>
      <c r="M56" s="171">
        <f>ROUND((SUM(Month!M154:M156)/3),2)</f>
        <v>95.97</v>
      </c>
      <c r="N56" s="171">
        <f>ROUND((SUM(Month!N154:N156)/3),2)</f>
        <v>4.33</v>
      </c>
      <c r="O56" s="171">
        <f>ROUND((SUM(Month!O154:O156)/3),2)</f>
        <v>13.41</v>
      </c>
      <c r="P56" s="171">
        <f>ROUND((SUM(Month!P154:P156)/3),2)</f>
        <v>0.84</v>
      </c>
      <c r="Q56" s="173">
        <f>ROUND((SUM(Month!Q154:Q156)/3),2)</f>
        <v>0.31</v>
      </c>
      <c r="R56" s="68"/>
      <c r="S56" s="69"/>
      <c r="T56" s="69"/>
      <c r="U56" s="69"/>
      <c r="V56" s="69"/>
      <c r="W56" s="69"/>
      <c r="X56" s="69"/>
      <c r="Y56" s="69"/>
      <c r="AA56" s="74"/>
      <c r="AB56" s="74"/>
      <c r="AC56" s="74"/>
      <c r="AD56" s="74"/>
      <c r="AE56" s="74"/>
      <c r="AF56" s="74"/>
      <c r="AG56" s="74"/>
    </row>
    <row r="57" spans="1:33" ht="15.6" x14ac:dyDescent="0.25">
      <c r="A57" s="121" t="s">
        <v>554</v>
      </c>
      <c r="B57" s="171">
        <f>SUM(Month!B157:B159)</f>
        <v>48.749999999999993</v>
      </c>
      <c r="C57" s="171">
        <f>SUM(Month!C157:C159)</f>
        <v>8.56</v>
      </c>
      <c r="D57" s="171">
        <f>SUM(Month!D157:D159)</f>
        <v>19.53</v>
      </c>
      <c r="E57" s="171">
        <f>SUM(Month!E157:E159)</f>
        <v>15.32</v>
      </c>
      <c r="F57" s="171">
        <f>SUM(Month!F157:F159)</f>
        <v>1.08</v>
      </c>
      <c r="G57" s="171">
        <f>SUM(Month!G157:G159)</f>
        <v>3.85</v>
      </c>
      <c r="H57" s="171">
        <f>SUM(Month!H157:H159)</f>
        <v>0.18</v>
      </c>
      <c r="I57" s="173">
        <f>SUM(Month!I157:I159)</f>
        <v>0.23</v>
      </c>
      <c r="J57" s="171">
        <f t="shared" si="0"/>
        <v>235.41</v>
      </c>
      <c r="K57" s="171">
        <f>ROUND((SUM(Month!K157:K159)/3),2)</f>
        <v>43.34</v>
      </c>
      <c r="L57" s="171">
        <f>ROUND((SUM(Month!L157:L159)/3),2)</f>
        <v>78.12</v>
      </c>
      <c r="M57" s="171">
        <f>ROUND((SUM(Month!M157:M159)/3),2)</f>
        <v>92.01</v>
      </c>
      <c r="N57" s="171">
        <f>ROUND((SUM(Month!N157:N159)/3),2)</f>
        <v>4.37</v>
      </c>
      <c r="O57" s="171">
        <f>ROUND((SUM(Month!O157:O159)/3),2)</f>
        <v>15.67</v>
      </c>
      <c r="P57" s="171">
        <f>ROUND((SUM(Month!P157:P159)/3),2)</f>
        <v>0.98</v>
      </c>
      <c r="Q57" s="173">
        <f>ROUND((SUM(Month!Q157:Q159)/3),2)</f>
        <v>0.92</v>
      </c>
      <c r="R57" s="68"/>
      <c r="S57" s="69"/>
      <c r="T57" s="69"/>
      <c r="U57" s="69"/>
      <c r="V57" s="69"/>
      <c r="W57" s="69"/>
      <c r="X57" s="69"/>
      <c r="Y57" s="69"/>
      <c r="AA57" s="74"/>
      <c r="AB57" s="74"/>
      <c r="AC57" s="74"/>
      <c r="AD57" s="74"/>
      <c r="AE57" s="74"/>
      <c r="AF57" s="74"/>
      <c r="AG57" s="74"/>
    </row>
    <row r="58" spans="1:33" ht="15.6" x14ac:dyDescent="0.25">
      <c r="A58" s="121" t="s">
        <v>555</v>
      </c>
      <c r="B58" s="171">
        <f>SUM(Month!B160:B162)</f>
        <v>62.56</v>
      </c>
      <c r="C58" s="171">
        <f>SUM(Month!C160:C162)</f>
        <v>12.47</v>
      </c>
      <c r="D58" s="171">
        <f>SUM(Month!D160:D162)</f>
        <v>18.68</v>
      </c>
      <c r="E58" s="171">
        <f>SUM(Month!E160:E162)</f>
        <v>26.48</v>
      </c>
      <c r="F58" s="171">
        <f>SUM(Month!F160:F162)</f>
        <v>1.29</v>
      </c>
      <c r="G58" s="171">
        <f>SUM(Month!G160:G162)</f>
        <v>3.3499999999999996</v>
      </c>
      <c r="H58" s="171">
        <f>SUM(Month!H160:H162)</f>
        <v>0.24000000000000002</v>
      </c>
      <c r="I58" s="173">
        <f>SUM(Month!I160:I162)</f>
        <v>4.9999999999999996E-2</v>
      </c>
      <c r="J58" s="171">
        <f t="shared" si="0"/>
        <v>230.48</v>
      </c>
      <c r="K58" s="171">
        <f>ROUND((SUM(Month!K160:K162)/3),2)</f>
        <v>42.81</v>
      </c>
      <c r="L58" s="171">
        <f>ROUND((SUM(Month!L160:L162)/3),2)</f>
        <v>74.709999999999994</v>
      </c>
      <c r="M58" s="171">
        <f>ROUND((SUM(Month!M160:M162)/3),2)</f>
        <v>92.62</v>
      </c>
      <c r="N58" s="171">
        <f>ROUND((SUM(Month!N160:N162)/3),2)</f>
        <v>5.12</v>
      </c>
      <c r="O58" s="171">
        <f>ROUND((SUM(Month!O160:O162)/3),2)</f>
        <v>14.21</v>
      </c>
      <c r="P58" s="171">
        <f>ROUND((SUM(Month!P160:P162)/3),2)</f>
        <v>0.82</v>
      </c>
      <c r="Q58" s="173">
        <f>ROUND((SUM(Month!Q160:Q162)/3),2)</f>
        <v>0.19</v>
      </c>
      <c r="R58" s="68"/>
      <c r="S58" s="69"/>
      <c r="T58" s="69"/>
      <c r="U58" s="69"/>
      <c r="V58" s="69"/>
      <c r="W58" s="69"/>
      <c r="X58" s="69"/>
      <c r="Y58" s="69"/>
      <c r="AA58" s="74"/>
      <c r="AB58" s="74"/>
      <c r="AC58" s="74"/>
      <c r="AD58" s="74"/>
      <c r="AE58" s="74"/>
      <c r="AF58" s="74"/>
      <c r="AG58" s="74"/>
    </row>
    <row r="59" spans="1:33" ht="15.6" x14ac:dyDescent="0.25">
      <c r="A59" s="121" t="s">
        <v>556</v>
      </c>
      <c r="B59" s="171">
        <f>SUM(Month!B163:B165)</f>
        <v>65.859999999999985</v>
      </c>
      <c r="C59" s="171">
        <f>SUM(Month!C163:C165)</f>
        <v>10.850000000000001</v>
      </c>
      <c r="D59" s="171">
        <f>SUM(Month!D163:D165)</f>
        <v>18.82</v>
      </c>
      <c r="E59" s="171">
        <f>SUM(Month!E163:E165)</f>
        <v>30.869999999999997</v>
      </c>
      <c r="F59" s="171">
        <f>SUM(Month!F163:F165)</f>
        <v>1.47</v>
      </c>
      <c r="G59" s="171">
        <f>SUM(Month!G163:G165)</f>
        <v>3.2800000000000002</v>
      </c>
      <c r="H59" s="171">
        <f>SUM(Month!H163:H165)</f>
        <v>0.36</v>
      </c>
      <c r="I59" s="173">
        <f>SUM(Month!I163:I165)</f>
        <v>0.21000000000000002</v>
      </c>
      <c r="J59" s="171">
        <f t="shared" si="0"/>
        <v>231.10000000000002</v>
      </c>
      <c r="K59" s="171">
        <f>ROUND((SUM(Month!K163:K165)/3),2)</f>
        <v>38.32</v>
      </c>
      <c r="L59" s="171">
        <f>ROUND((SUM(Month!L163:L165)/3),2)</f>
        <v>75.27</v>
      </c>
      <c r="M59" s="171">
        <f>ROUND((SUM(Month!M163:M165)/3),2)</f>
        <v>97.38</v>
      </c>
      <c r="N59" s="171">
        <f>ROUND((SUM(Month!N163:N165)/3),2)</f>
        <v>5.93</v>
      </c>
      <c r="O59" s="171">
        <f>ROUND((SUM(Month!O163:O165)/3),2)</f>
        <v>12.18</v>
      </c>
      <c r="P59" s="171">
        <f>ROUND((SUM(Month!P163:P165)/3),2)</f>
        <v>1.19</v>
      </c>
      <c r="Q59" s="173">
        <f>ROUND((SUM(Month!Q163:Q165)/3),2)</f>
        <v>0.83</v>
      </c>
      <c r="R59" s="68"/>
      <c r="S59" s="69"/>
      <c r="T59" s="69"/>
      <c r="U59" s="69"/>
      <c r="V59" s="69"/>
      <c r="W59" s="69"/>
      <c r="X59" s="69"/>
      <c r="Y59" s="69"/>
      <c r="AA59" s="74"/>
      <c r="AB59" s="74"/>
      <c r="AC59" s="74"/>
      <c r="AD59" s="74"/>
      <c r="AE59" s="74"/>
      <c r="AF59" s="74"/>
      <c r="AG59" s="74"/>
    </row>
    <row r="60" spans="1:33" ht="15.6" x14ac:dyDescent="0.25">
      <c r="A60" s="121" t="s">
        <v>557</v>
      </c>
      <c r="B60" s="171">
        <f>SUM(Month!B166:B168)</f>
        <v>51.94</v>
      </c>
      <c r="C60" s="171">
        <f>SUM(Month!C166:C168)</f>
        <v>8.7899999999999991</v>
      </c>
      <c r="D60" s="171">
        <f>SUM(Month!D166:D168)</f>
        <v>18.600000000000001</v>
      </c>
      <c r="E60" s="171">
        <f>SUM(Month!E166:E168)</f>
        <v>19.850000000000001</v>
      </c>
      <c r="F60" s="171">
        <f>SUM(Month!F166:F168)</f>
        <v>1.44</v>
      </c>
      <c r="G60" s="171">
        <f>SUM(Month!G166:G168)</f>
        <v>2.77</v>
      </c>
      <c r="H60" s="171">
        <f>SUM(Month!H166:H168)</f>
        <v>0.18</v>
      </c>
      <c r="I60" s="173">
        <f>SUM(Month!I166:I168)</f>
        <v>0.31</v>
      </c>
      <c r="J60" s="171">
        <f t="shared" si="0"/>
        <v>229.60999999999999</v>
      </c>
      <c r="K60" s="171">
        <f>ROUND((SUM(Month!K166:K168)/3),2)</f>
        <v>41.89</v>
      </c>
      <c r="L60" s="171">
        <f>ROUND((SUM(Month!L166:L168)/3),2)</f>
        <v>74.42</v>
      </c>
      <c r="M60" s="171">
        <f>ROUND((SUM(Month!M166:M168)/3),2)</f>
        <v>94.26</v>
      </c>
      <c r="N60" s="171">
        <f>ROUND((SUM(Month!N166:N168)/3),2)</f>
        <v>5.79</v>
      </c>
      <c r="O60" s="171">
        <f>ROUND((SUM(Month!O166:O168)/3),2)</f>
        <v>11.05</v>
      </c>
      <c r="P60" s="171">
        <f>ROUND((SUM(Month!P166:P168)/3),2)</f>
        <v>0.98</v>
      </c>
      <c r="Q60" s="173">
        <f>ROUND((SUM(Month!Q166:Q168)/3),2)</f>
        <v>1.22</v>
      </c>
      <c r="R60" s="68"/>
      <c r="S60" s="69"/>
      <c r="T60" s="69"/>
      <c r="U60" s="69"/>
      <c r="V60" s="69"/>
      <c r="W60" s="69"/>
      <c r="X60" s="69"/>
      <c r="Y60" s="69"/>
      <c r="AA60" s="74"/>
      <c r="AB60" s="74"/>
      <c r="AC60" s="74"/>
      <c r="AD60" s="74"/>
      <c r="AE60" s="74"/>
      <c r="AF60" s="74"/>
      <c r="AG60" s="74"/>
    </row>
    <row r="61" spans="1:33" ht="15.6" x14ac:dyDescent="0.25">
      <c r="A61" s="121" t="s">
        <v>558</v>
      </c>
      <c r="B61" s="171">
        <f>SUM(Month!B169:B171)</f>
        <v>47.11</v>
      </c>
      <c r="C61" s="171">
        <f>SUM(Month!C169:C171)</f>
        <v>7.5399999999999991</v>
      </c>
      <c r="D61" s="171">
        <f>SUM(Month!D169:D171)</f>
        <v>18.75</v>
      </c>
      <c r="E61" s="171">
        <f>SUM(Month!E169:E171)</f>
        <v>16.080000000000002</v>
      </c>
      <c r="F61" s="171">
        <f>SUM(Month!F169:F171)</f>
        <v>1.5</v>
      </c>
      <c r="G61" s="171">
        <f>SUM(Month!G169:G171)</f>
        <v>2.74</v>
      </c>
      <c r="H61" s="171">
        <f>SUM(Month!H169:H171)</f>
        <v>0.16999999999999998</v>
      </c>
      <c r="I61" s="173">
        <f>SUM(Month!I169:I171)</f>
        <v>0.32999999999999996</v>
      </c>
      <c r="J61" s="171">
        <f t="shared" si="0"/>
        <v>226.46</v>
      </c>
      <c r="K61" s="171">
        <f>ROUND((SUM(Month!K169:K171)/3),2)</f>
        <v>38.36</v>
      </c>
      <c r="L61" s="171">
        <f>ROUND((SUM(Month!L169:L171)/3),2)</f>
        <v>75</v>
      </c>
      <c r="M61" s="171">
        <f>ROUND((SUM(Month!M169:M171)/3),2)</f>
        <v>93.61</v>
      </c>
      <c r="N61" s="171">
        <f>ROUND((SUM(Month!N169:N171)/3),2)</f>
        <v>6.05</v>
      </c>
      <c r="O61" s="171">
        <f>ROUND((SUM(Month!O169:O171)/3),2)</f>
        <v>11.25</v>
      </c>
      <c r="P61" s="171">
        <f>ROUND((SUM(Month!P169:P171)/3),2)</f>
        <v>0.91</v>
      </c>
      <c r="Q61" s="173">
        <f>ROUND((SUM(Month!Q169:Q171)/3),2)</f>
        <v>1.28</v>
      </c>
      <c r="R61" s="68"/>
      <c r="S61" s="69"/>
      <c r="T61" s="69"/>
      <c r="U61" s="69"/>
      <c r="V61" s="69"/>
      <c r="W61" s="69"/>
      <c r="X61" s="69"/>
      <c r="Y61" s="69"/>
      <c r="AA61" s="74"/>
      <c r="AB61" s="74"/>
      <c r="AC61" s="74"/>
      <c r="AD61" s="74"/>
      <c r="AE61" s="74"/>
      <c r="AF61" s="74"/>
      <c r="AG61" s="74"/>
    </row>
    <row r="62" spans="1:33" ht="15.6" x14ac:dyDescent="0.25">
      <c r="A62" s="121" t="s">
        <v>559</v>
      </c>
      <c r="B62" s="171">
        <f>SUM(Month!B172:B174)</f>
        <v>60.720000000000006</v>
      </c>
      <c r="C62" s="171">
        <f>SUM(Month!C172:C174)</f>
        <v>10.98</v>
      </c>
      <c r="D62" s="171">
        <f>SUM(Month!D172:D174)</f>
        <v>18.21</v>
      </c>
      <c r="E62" s="171">
        <f>SUM(Month!E172:E174)</f>
        <v>26.299999999999997</v>
      </c>
      <c r="F62" s="171">
        <f>SUM(Month!F172:F174)</f>
        <v>1.6500000000000001</v>
      </c>
      <c r="G62" s="171">
        <f>SUM(Month!G172:G174)</f>
        <v>3.12</v>
      </c>
      <c r="H62" s="171">
        <f>SUM(Month!H172:H174)</f>
        <v>0.33999999999999997</v>
      </c>
      <c r="I62" s="173">
        <f>SUM(Month!I172:I174)</f>
        <v>0.12000000000000001</v>
      </c>
      <c r="J62" s="171">
        <f t="shared" si="0"/>
        <v>220.67000000000002</v>
      </c>
      <c r="K62" s="171">
        <f>ROUND((SUM(Month!K172:K174)/3),2)</f>
        <v>37.14</v>
      </c>
      <c r="L62" s="171">
        <f>ROUND((SUM(Month!L172:L174)/3),2)</f>
        <v>72.81</v>
      </c>
      <c r="M62" s="171">
        <f>ROUND((SUM(Month!M172:M174)/3),2)</f>
        <v>89.33</v>
      </c>
      <c r="N62" s="171">
        <f>ROUND((SUM(Month!N172:N174)/3),2)</f>
        <v>6.66</v>
      </c>
      <c r="O62" s="171">
        <f>ROUND((SUM(Month!O172:O174)/3),2)</f>
        <v>13.15</v>
      </c>
      <c r="P62" s="171">
        <f>ROUND((SUM(Month!P172:P174)/3),2)</f>
        <v>1.1200000000000001</v>
      </c>
      <c r="Q62" s="173">
        <f>ROUND((SUM(Month!Q172:Q174)/3),2)</f>
        <v>0.46</v>
      </c>
      <c r="R62" s="68"/>
      <c r="S62" s="69"/>
      <c r="T62" s="69"/>
      <c r="U62" s="69"/>
      <c r="V62" s="69"/>
      <c r="W62" s="69"/>
      <c r="X62" s="69"/>
      <c r="Y62" s="69"/>
      <c r="AA62" s="74"/>
      <c r="AB62" s="74"/>
      <c r="AC62" s="74"/>
      <c r="AD62" s="74"/>
      <c r="AE62" s="74"/>
      <c r="AF62" s="74"/>
      <c r="AG62" s="74"/>
    </row>
    <row r="63" spans="1:33" ht="15.6" x14ac:dyDescent="0.25">
      <c r="A63" s="121" t="s">
        <v>560</v>
      </c>
      <c r="B63" s="171">
        <f>SUM(Month!B175:B177)</f>
        <v>63.08</v>
      </c>
      <c r="C63" s="171">
        <f>SUM(Month!C175:C177)</f>
        <v>11.13</v>
      </c>
      <c r="D63" s="171">
        <f>SUM(Month!D175:D177)</f>
        <v>17.880000000000003</v>
      </c>
      <c r="E63" s="171">
        <f>SUM(Month!E175:E177)</f>
        <v>28.05</v>
      </c>
      <c r="F63" s="171">
        <f>SUM(Month!F175:F177)</f>
        <v>1.8599999999999999</v>
      </c>
      <c r="G63" s="171">
        <f>SUM(Month!G175:G177)</f>
        <v>3.74</v>
      </c>
      <c r="H63" s="171">
        <f>SUM(Month!H175:H177)</f>
        <v>0.36</v>
      </c>
      <c r="I63" s="173">
        <f>SUM(Month!I175:I177)</f>
        <v>0.06</v>
      </c>
      <c r="J63" s="171">
        <f t="shared" si="0"/>
        <v>215.68</v>
      </c>
      <c r="K63" s="171">
        <f>ROUND((SUM(Month!K175:K177)/3),2)</f>
        <v>36.4</v>
      </c>
      <c r="L63" s="171">
        <f>ROUND((SUM(Month!L175:L177)/3),2)</f>
        <v>71.510000000000005</v>
      </c>
      <c r="M63" s="171">
        <f>ROUND((SUM(Month!M175:M177)/3),2)</f>
        <v>85.11</v>
      </c>
      <c r="N63" s="171">
        <f>ROUND((SUM(Month!N175:N177)/3),2)</f>
        <v>7.43</v>
      </c>
      <c r="O63" s="171">
        <f>ROUND((SUM(Month!O175:O177)/3),2)</f>
        <v>13.86</v>
      </c>
      <c r="P63" s="171">
        <f>ROUND((SUM(Month!P175:P177)/3),2)</f>
        <v>1.18</v>
      </c>
      <c r="Q63" s="173">
        <f>ROUND((SUM(Month!Q175:Q177)/3),2)</f>
        <v>0.19</v>
      </c>
      <c r="R63" s="68"/>
      <c r="S63" s="69"/>
      <c r="T63" s="69"/>
      <c r="U63" s="69"/>
      <c r="V63" s="69"/>
      <c r="W63" s="69"/>
      <c r="X63" s="69"/>
      <c r="Y63" s="69"/>
      <c r="AA63" s="74"/>
      <c r="AB63" s="74"/>
      <c r="AC63" s="74"/>
      <c r="AD63" s="74"/>
      <c r="AE63" s="74"/>
      <c r="AF63" s="74"/>
      <c r="AG63" s="74"/>
    </row>
    <row r="64" spans="1:33" ht="15.6" x14ac:dyDescent="0.25">
      <c r="A64" s="121" t="s">
        <v>561</v>
      </c>
      <c r="B64" s="171">
        <f>SUM(Month!B178:B180)</f>
        <v>47.13</v>
      </c>
      <c r="C64" s="171">
        <f>SUM(Month!C178:C180)</f>
        <v>6.3800000000000008</v>
      </c>
      <c r="D64" s="171">
        <f>SUM(Month!D178:D180)</f>
        <v>17.760000000000002</v>
      </c>
      <c r="E64" s="171">
        <f>SUM(Month!E178:E180)</f>
        <v>17.02</v>
      </c>
      <c r="F64" s="171">
        <f>SUM(Month!F178:F180)</f>
        <v>1.5</v>
      </c>
      <c r="G64" s="171">
        <f>SUM(Month!G178:G180)</f>
        <v>3.9899999999999998</v>
      </c>
      <c r="H64" s="171">
        <f>SUM(Month!H178:H180)</f>
        <v>0.25</v>
      </c>
      <c r="I64" s="173">
        <f>SUM(Month!I178:I180)</f>
        <v>0.23</v>
      </c>
      <c r="J64" s="171">
        <f t="shared" si="0"/>
        <v>210.58</v>
      </c>
      <c r="K64" s="171">
        <f>ROUND((SUM(Month!K178:K180)/3),2)</f>
        <v>31.95</v>
      </c>
      <c r="L64" s="171">
        <f>ROUND((SUM(Month!L178:L180)/3),2)</f>
        <v>71.06</v>
      </c>
      <c r="M64" s="171">
        <f>ROUND((SUM(Month!M178:M180)/3),2)</f>
        <v>83.5</v>
      </c>
      <c r="N64" s="171">
        <f>ROUND((SUM(Month!N178:N180)/3),2)</f>
        <v>6.04</v>
      </c>
      <c r="O64" s="171">
        <f>ROUND((SUM(Month!O178:O180)/3),2)</f>
        <v>15.77</v>
      </c>
      <c r="P64" s="171">
        <f>ROUND((SUM(Month!P178:P180)/3),2)</f>
        <v>1.3</v>
      </c>
      <c r="Q64" s="173">
        <f>ROUND((SUM(Month!Q178:Q180)/3),2)</f>
        <v>0.96</v>
      </c>
      <c r="R64" s="68"/>
      <c r="S64" s="69"/>
      <c r="T64" s="69"/>
      <c r="U64" s="69"/>
      <c r="V64" s="69"/>
      <c r="W64" s="69"/>
      <c r="X64" s="69"/>
      <c r="Y64" s="69"/>
      <c r="AA64" s="74"/>
      <c r="AB64" s="74"/>
      <c r="AC64" s="74"/>
      <c r="AD64" s="74"/>
      <c r="AE64" s="74"/>
      <c r="AF64" s="74"/>
      <c r="AG64" s="74"/>
    </row>
    <row r="65" spans="1:33" ht="15.6" x14ac:dyDescent="0.25">
      <c r="A65" s="121" t="s">
        <v>562</v>
      </c>
      <c r="B65" s="171">
        <f>SUM(Month!B181:B183)</f>
        <v>44.01</v>
      </c>
      <c r="C65" s="171">
        <f>SUM(Month!C181:C183)</f>
        <v>5.4899999999999993</v>
      </c>
      <c r="D65" s="171">
        <f>SUM(Month!D181:D183)</f>
        <v>17.829999999999998</v>
      </c>
      <c r="E65" s="171">
        <f>SUM(Month!E181:E183)</f>
        <v>14.99</v>
      </c>
      <c r="F65" s="171">
        <f>SUM(Month!F181:F183)</f>
        <v>1.44</v>
      </c>
      <c r="G65" s="171">
        <f>SUM(Month!G181:G183)</f>
        <v>3.91</v>
      </c>
      <c r="H65" s="171">
        <f>SUM(Month!H181:H183)</f>
        <v>0.28000000000000003</v>
      </c>
      <c r="I65" s="173">
        <f>SUM(Month!I181:I183)</f>
        <v>6.9999999999999993E-2</v>
      </c>
      <c r="J65" s="171">
        <f t="shared" si="0"/>
        <v>211.13000000000002</v>
      </c>
      <c r="K65" s="171">
        <f>ROUND((SUM(Month!K181:K183)/3),2)</f>
        <v>28.55</v>
      </c>
      <c r="L65" s="171">
        <f>ROUND((SUM(Month!L181:L183)/3),2)</f>
        <v>71.290000000000006</v>
      </c>
      <c r="M65" s="171">
        <f>ROUND((SUM(Month!M181:M183)/3),2)</f>
        <v>87.75</v>
      </c>
      <c r="N65" s="171">
        <f>ROUND((SUM(Month!N181:N183)/3),2)</f>
        <v>5.74</v>
      </c>
      <c r="O65" s="171">
        <f>ROUND((SUM(Month!O181:O183)/3),2)</f>
        <v>16.149999999999999</v>
      </c>
      <c r="P65" s="171">
        <f>ROUND((SUM(Month!P181:P183)/3),2)</f>
        <v>1.37</v>
      </c>
      <c r="Q65" s="173">
        <f>ROUND((SUM(Month!Q181:Q183)/3),2)</f>
        <v>0.28000000000000003</v>
      </c>
      <c r="R65" s="68"/>
      <c r="S65" s="69"/>
      <c r="T65" s="69"/>
      <c r="U65" s="69"/>
      <c r="V65" s="69"/>
      <c r="W65" s="69"/>
      <c r="X65" s="69"/>
      <c r="Y65" s="69"/>
      <c r="AA65" s="74"/>
      <c r="AB65" s="74"/>
      <c r="AC65" s="74"/>
      <c r="AD65" s="74"/>
      <c r="AE65" s="74"/>
      <c r="AF65" s="74"/>
      <c r="AG65" s="74"/>
    </row>
    <row r="66" spans="1:33" ht="15.6" x14ac:dyDescent="0.25">
      <c r="A66" s="121" t="s">
        <v>563</v>
      </c>
      <c r="B66" s="171">
        <f>SUM(Month!B184:B186)</f>
        <v>57.5</v>
      </c>
      <c r="C66" s="171">
        <f>SUM(Month!C184:C186)</f>
        <v>8.2000000000000011</v>
      </c>
      <c r="D66" s="171">
        <f>SUM(Month!D184:D186)</f>
        <v>17.399999999999999</v>
      </c>
      <c r="E66" s="171">
        <f>SUM(Month!E184:E186)</f>
        <v>26.14</v>
      </c>
      <c r="F66" s="171">
        <f>SUM(Month!F184:F186)</f>
        <v>1.92</v>
      </c>
      <c r="G66" s="171">
        <f>SUM(Month!G184:G186)</f>
        <v>3.6</v>
      </c>
      <c r="H66" s="171">
        <f>SUM(Month!H184:H186)</f>
        <v>0.36</v>
      </c>
      <c r="I66" s="173">
        <f>SUM(Month!I184:I186)</f>
        <v>-0.12</v>
      </c>
      <c r="J66" s="171">
        <f t="shared" si="0"/>
        <v>214.39000000000001</v>
      </c>
      <c r="K66" s="171">
        <f>ROUND((SUM(Month!K184:K186)/3),2)</f>
        <v>29.2</v>
      </c>
      <c r="L66" s="171">
        <f>ROUND((SUM(Month!L184:L186)/3),2)</f>
        <v>69.56</v>
      </c>
      <c r="M66" s="171">
        <f>ROUND((SUM(Month!M184:M186)/3),2)</f>
        <v>92.17</v>
      </c>
      <c r="N66" s="171">
        <f>ROUND((SUM(Month!N184:N186)/3),2)</f>
        <v>7.64</v>
      </c>
      <c r="O66" s="171">
        <f>ROUND((SUM(Month!O184:O186)/3),2)</f>
        <v>15.12</v>
      </c>
      <c r="P66" s="171">
        <f>ROUND((SUM(Month!P184:P186)/3),2)</f>
        <v>1.1499999999999999</v>
      </c>
      <c r="Q66" s="173">
        <f>ROUND((SUM(Month!Q184:Q186)/3),2)</f>
        <v>-0.45</v>
      </c>
      <c r="R66" s="68"/>
      <c r="S66" s="69"/>
      <c r="T66" s="69"/>
      <c r="U66" s="69"/>
      <c r="V66" s="69"/>
      <c r="W66" s="69"/>
      <c r="X66" s="69"/>
      <c r="Y66" s="69"/>
      <c r="AA66" s="74"/>
      <c r="AB66" s="74"/>
      <c r="AC66" s="74"/>
      <c r="AD66" s="74"/>
      <c r="AE66" s="74"/>
      <c r="AF66" s="74"/>
      <c r="AG66" s="74"/>
    </row>
    <row r="67" spans="1:33" ht="15.6" x14ac:dyDescent="0.25">
      <c r="A67" s="121" t="s">
        <v>564</v>
      </c>
      <c r="B67" s="171">
        <f>SUM(Month!B187:B189)</f>
        <v>65.080000000000013</v>
      </c>
      <c r="C67" s="171">
        <f>SUM(Month!C187:C189)</f>
        <v>9.56</v>
      </c>
      <c r="D67" s="171">
        <f>SUM(Month!D187:D189)</f>
        <v>17.37</v>
      </c>
      <c r="E67" s="171">
        <f>SUM(Month!E187:E189)</f>
        <v>31.89</v>
      </c>
      <c r="F67" s="171">
        <f>SUM(Month!F187:F189)</f>
        <v>2.0699999999999998</v>
      </c>
      <c r="G67" s="171">
        <f>SUM(Month!G187:G189)</f>
        <v>4.07</v>
      </c>
      <c r="H67" s="171">
        <f>SUM(Month!H187:H189)</f>
        <v>0.27</v>
      </c>
      <c r="I67" s="173">
        <f>SUM(Month!I187:I189)</f>
        <v>-0.15</v>
      </c>
      <c r="J67" s="171">
        <f t="shared" si="0"/>
        <v>215.06000000000003</v>
      </c>
      <c r="K67" s="171">
        <f>ROUND((SUM(Month!K187:K189)/3),2)</f>
        <v>28.8</v>
      </c>
      <c r="L67" s="171">
        <f>ROUND((SUM(Month!L187:L189)/3),2)</f>
        <v>69.48</v>
      </c>
      <c r="M67" s="171">
        <f>ROUND((SUM(Month!M187:M189)/3),2)</f>
        <v>93.08</v>
      </c>
      <c r="N67" s="171">
        <f>ROUND((SUM(Month!N187:N189)/3),2)</f>
        <v>8.24</v>
      </c>
      <c r="O67" s="171">
        <f>ROUND((SUM(Month!O187:O189)/3),2)</f>
        <v>15.11</v>
      </c>
      <c r="P67" s="171">
        <f>ROUND((SUM(Month!P187:P189)/3),2)</f>
        <v>0.93</v>
      </c>
      <c r="Q67" s="173">
        <f>ROUND((SUM(Month!Q187:Q189)/3),2)</f>
        <v>-0.57999999999999996</v>
      </c>
      <c r="R67" s="68"/>
      <c r="S67" s="69"/>
      <c r="T67" s="69"/>
      <c r="U67" s="69"/>
      <c r="V67" s="69"/>
      <c r="W67" s="69"/>
      <c r="X67" s="69"/>
      <c r="Y67" s="69"/>
      <c r="AA67" s="74"/>
      <c r="AB67" s="74"/>
      <c r="AC67" s="74"/>
      <c r="AD67" s="74"/>
      <c r="AE67" s="74"/>
      <c r="AF67" s="74"/>
      <c r="AG67" s="74"/>
    </row>
    <row r="68" spans="1:33" ht="15.6" x14ac:dyDescent="0.25">
      <c r="A68" s="121" t="s">
        <v>565</v>
      </c>
      <c r="B68" s="171">
        <f>SUM(Month!B190:B192)</f>
        <v>47.74</v>
      </c>
      <c r="C68" s="171">
        <f>SUM(Month!C190:C192)</f>
        <v>6.3500000000000005</v>
      </c>
      <c r="D68" s="171">
        <f>SUM(Month!D190:D192)</f>
        <v>17.189999999999998</v>
      </c>
      <c r="E68" s="171">
        <f>SUM(Month!E190:E192)</f>
        <v>19.07</v>
      </c>
      <c r="F68" s="171">
        <f>SUM(Month!F190:F192)</f>
        <v>1.71</v>
      </c>
      <c r="G68" s="171">
        <f>SUM(Month!G190:G192)</f>
        <v>3.1099999999999994</v>
      </c>
      <c r="H68" s="171">
        <f>SUM(Month!H190:H192)</f>
        <v>0.19</v>
      </c>
      <c r="I68" s="173">
        <f>SUM(Month!I190:I192)</f>
        <v>0.12</v>
      </c>
      <c r="J68" s="171">
        <f t="shared" si="0"/>
        <v>208.96</v>
      </c>
      <c r="K68" s="171">
        <f>ROUND((SUM(Month!K190:K192)/3),2)</f>
        <v>30.27</v>
      </c>
      <c r="L68" s="171">
        <f>ROUND((SUM(Month!L190:L192)/3),2)</f>
        <v>68.739999999999995</v>
      </c>
      <c r="M68" s="171">
        <f>ROUND((SUM(Month!M190:M192)/3),2)</f>
        <v>89.34</v>
      </c>
      <c r="N68" s="171">
        <f>ROUND((SUM(Month!N190:N192)/3),2)</f>
        <v>6.83</v>
      </c>
      <c r="O68" s="171">
        <f>ROUND((SUM(Month!O190:O192)/3),2)</f>
        <v>12.29</v>
      </c>
      <c r="P68" s="171">
        <f>ROUND((SUM(Month!P190:P192)/3),2)</f>
        <v>1</v>
      </c>
      <c r="Q68" s="173">
        <f>ROUND((SUM(Month!Q190:Q192)/3),2)</f>
        <v>0.49</v>
      </c>
      <c r="R68" s="68"/>
      <c r="S68" s="69"/>
      <c r="T68" s="69"/>
      <c r="U68" s="69"/>
      <c r="V68" s="69"/>
      <c r="W68" s="69"/>
      <c r="X68" s="69"/>
      <c r="Y68" s="69"/>
      <c r="AA68" s="74"/>
      <c r="AB68" s="74"/>
      <c r="AC68" s="74"/>
      <c r="AD68" s="74"/>
      <c r="AE68" s="74"/>
      <c r="AF68" s="74"/>
      <c r="AG68" s="74"/>
    </row>
    <row r="69" spans="1:33" ht="15.6" x14ac:dyDescent="0.25">
      <c r="A69" s="121" t="s">
        <v>566</v>
      </c>
      <c r="B69" s="171">
        <f>SUM(Month!B193:B195)</f>
        <v>43.929999999999993</v>
      </c>
      <c r="C69" s="171">
        <f>SUM(Month!C193:C195)</f>
        <v>6.42</v>
      </c>
      <c r="D69" s="171">
        <f>SUM(Month!D193:D195)</f>
        <v>17.509999999999998</v>
      </c>
      <c r="E69" s="171">
        <f>SUM(Month!E193:E195)</f>
        <v>14.86</v>
      </c>
      <c r="F69" s="171">
        <f>SUM(Month!F193:F195)</f>
        <v>1.6800000000000002</v>
      </c>
      <c r="G69" s="171">
        <f>SUM(Month!G193:G195)</f>
        <v>2.91</v>
      </c>
      <c r="H69" s="171">
        <f>SUM(Month!H193:H195)</f>
        <v>0.31</v>
      </c>
      <c r="I69" s="173">
        <f>SUM(Month!I193:I195)</f>
        <v>0.24000000000000002</v>
      </c>
      <c r="J69" s="171">
        <f t="shared" si="0"/>
        <v>211.23999999999998</v>
      </c>
      <c r="K69" s="171">
        <f>ROUND((SUM(Month!K193:K195)/3),2)</f>
        <v>32.299999999999997</v>
      </c>
      <c r="L69" s="171">
        <f>ROUND((SUM(Month!L193:L195)/3),2)</f>
        <v>70.05</v>
      </c>
      <c r="M69" s="171">
        <f>ROUND((SUM(Month!M193:M195)/3),2)</f>
        <v>87.48</v>
      </c>
      <c r="N69" s="171">
        <f>ROUND((SUM(Month!N193:N195)/3),2)</f>
        <v>6.69</v>
      </c>
      <c r="O69" s="171">
        <f>ROUND((SUM(Month!O193:O195)/3),2)</f>
        <v>12.21</v>
      </c>
      <c r="P69" s="171">
        <f>ROUND((SUM(Month!P193:P195)/3),2)</f>
        <v>1.56</v>
      </c>
      <c r="Q69" s="173">
        <f>ROUND((SUM(Month!Q193:Q195)/3),2)</f>
        <v>0.95</v>
      </c>
      <c r="R69" s="68"/>
      <c r="S69" s="69"/>
      <c r="T69" s="69"/>
      <c r="U69" s="69"/>
      <c r="V69" s="69"/>
      <c r="W69" s="69"/>
      <c r="X69" s="69"/>
      <c r="Y69" s="69"/>
      <c r="AA69" s="74"/>
      <c r="AB69" s="74"/>
      <c r="AC69" s="74"/>
      <c r="AD69" s="74"/>
      <c r="AE69" s="74"/>
      <c r="AF69" s="74"/>
      <c r="AG69" s="74"/>
    </row>
    <row r="70" spans="1:33" ht="15.6" x14ac:dyDescent="0.25">
      <c r="A70" s="121" t="s">
        <v>567</v>
      </c>
      <c r="B70" s="171">
        <f>SUM(Month!B196:B198)</f>
        <v>62.58</v>
      </c>
      <c r="C70" s="171">
        <f>SUM(Month!C196:C198)</f>
        <v>10.29</v>
      </c>
      <c r="D70" s="171">
        <f>SUM(Month!D196:D198)</f>
        <v>18.170000000000002</v>
      </c>
      <c r="E70" s="171">
        <f>SUM(Month!E196:E198)</f>
        <v>27.740000000000002</v>
      </c>
      <c r="F70" s="171">
        <f>SUM(Month!F196:F198)</f>
        <v>2.13</v>
      </c>
      <c r="G70" s="171">
        <f>SUM(Month!G196:G198)</f>
        <v>3.83</v>
      </c>
      <c r="H70" s="171">
        <f>SUM(Month!H196:H198)</f>
        <v>0.4</v>
      </c>
      <c r="I70" s="173">
        <f>SUM(Month!I196:I198)</f>
        <v>0.02</v>
      </c>
      <c r="J70" s="171">
        <f t="shared" si="0"/>
        <v>218.55000000000004</v>
      </c>
      <c r="K70" s="171">
        <f>ROUND((SUM(Month!K196:K198)/3),2)</f>
        <v>32.89</v>
      </c>
      <c r="L70" s="171">
        <f>ROUND((SUM(Month!L196:L198)/3),2)</f>
        <v>72.67</v>
      </c>
      <c r="M70" s="171">
        <f>ROUND((SUM(Month!M196:M198)/3),2)</f>
        <v>87.04</v>
      </c>
      <c r="N70" s="171">
        <f>ROUND((SUM(Month!N196:N198)/3),2)</f>
        <v>8.5</v>
      </c>
      <c r="O70" s="171">
        <f>ROUND((SUM(Month!O196:O198)/3),2)</f>
        <v>16.09</v>
      </c>
      <c r="P70" s="171">
        <f>ROUND((SUM(Month!P196:P198)/3),2)</f>
        <v>1.3</v>
      </c>
      <c r="Q70" s="173">
        <f>ROUND((SUM(Month!Q196:Q198)/3),2)</f>
        <v>0.06</v>
      </c>
      <c r="R70" s="68"/>
      <c r="S70" s="69"/>
      <c r="T70" s="69"/>
      <c r="U70" s="69"/>
      <c r="V70" s="69"/>
      <c r="W70" s="69"/>
      <c r="X70" s="69"/>
      <c r="Y70" s="69"/>
      <c r="AA70" s="74"/>
      <c r="AB70" s="74"/>
      <c r="AC70" s="74"/>
      <c r="AD70" s="74"/>
      <c r="AE70" s="74"/>
      <c r="AF70" s="74"/>
      <c r="AG70" s="74"/>
    </row>
    <row r="71" spans="1:33" ht="15.6" x14ac:dyDescent="0.25">
      <c r="A71" s="121" t="s">
        <v>568</v>
      </c>
      <c r="B71" s="171">
        <f>SUM(Month!B199:B201)</f>
        <v>60.949999999999989</v>
      </c>
      <c r="C71" s="171">
        <f>SUM(Month!C199:C201)</f>
        <v>10.030000000000001</v>
      </c>
      <c r="D71" s="171">
        <f>SUM(Month!D199:D201)</f>
        <v>16.84</v>
      </c>
      <c r="E71" s="171">
        <f>SUM(Month!E199:E201)</f>
        <v>27.03</v>
      </c>
      <c r="F71" s="171">
        <f>SUM(Month!F199:F201)</f>
        <v>2.16</v>
      </c>
      <c r="G71" s="171">
        <f>SUM(Month!G199:G201)</f>
        <v>4.4000000000000004</v>
      </c>
      <c r="H71" s="171">
        <f>SUM(Month!H199:H201)</f>
        <v>0.4</v>
      </c>
      <c r="I71" s="173">
        <f>SUM(Month!I199:I201)</f>
        <v>0.09</v>
      </c>
      <c r="J71" s="171">
        <f t="shared" si="0"/>
        <v>212.9</v>
      </c>
      <c r="K71" s="171">
        <f>ROUND((SUM(Month!K199:K201)/3),2)</f>
        <v>34.24</v>
      </c>
      <c r="L71" s="171">
        <f>ROUND((SUM(Month!L199:L201)/3),2)</f>
        <v>67.38</v>
      </c>
      <c r="M71" s="171">
        <f>ROUND((SUM(Month!M199:M201)/3),2)</f>
        <v>84.36</v>
      </c>
      <c r="N71" s="171">
        <f>ROUND((SUM(Month!N199:N201)/3),2)</f>
        <v>8.6</v>
      </c>
      <c r="O71" s="171">
        <f>ROUND((SUM(Month!O199:O201)/3),2)</f>
        <v>16.54</v>
      </c>
      <c r="P71" s="171">
        <f>ROUND((SUM(Month!P199:P201)/3),2)</f>
        <v>1.41</v>
      </c>
      <c r="Q71" s="173">
        <f>ROUND((SUM(Month!Q199:Q201)/3),2)</f>
        <v>0.37</v>
      </c>
      <c r="R71" s="68"/>
      <c r="S71" s="69"/>
      <c r="T71" s="69"/>
      <c r="U71" s="69"/>
      <c r="V71" s="69"/>
      <c r="W71" s="69"/>
      <c r="X71" s="69"/>
      <c r="Y71" s="69"/>
      <c r="AA71" s="74"/>
      <c r="AB71" s="74"/>
      <c r="AC71" s="74"/>
      <c r="AD71" s="74"/>
      <c r="AE71" s="74"/>
      <c r="AF71" s="74"/>
      <c r="AG71" s="74"/>
    </row>
    <row r="72" spans="1:33" ht="15.6" x14ac:dyDescent="0.25">
      <c r="A72" s="121" t="s">
        <v>569</v>
      </c>
      <c r="B72" s="171">
        <f>SUM(Month!B202:B204)</f>
        <v>45.28</v>
      </c>
      <c r="C72" s="171">
        <f>SUM(Month!C202:C204)</f>
        <v>6.1099999999999994</v>
      </c>
      <c r="D72" s="171">
        <f>SUM(Month!D202:D204)</f>
        <v>16.78</v>
      </c>
      <c r="E72" s="171">
        <f>SUM(Month!E202:E204)</f>
        <v>15.759999999999998</v>
      </c>
      <c r="F72" s="171">
        <f>SUM(Month!F202:F204)</f>
        <v>1.7399999999999998</v>
      </c>
      <c r="G72" s="171">
        <f>SUM(Month!G202:G204)</f>
        <v>4.34</v>
      </c>
      <c r="H72" s="171">
        <f>SUM(Month!H202:H204)</f>
        <v>0.42</v>
      </c>
      <c r="I72" s="173">
        <f>SUM(Month!I202:I204)</f>
        <v>0.13</v>
      </c>
      <c r="J72" s="171">
        <f t="shared" si="0"/>
        <v>207.28</v>
      </c>
      <c r="K72" s="171">
        <f>ROUND((SUM(Month!K202:K204)/3),2)</f>
        <v>32.44</v>
      </c>
      <c r="L72" s="171">
        <f>ROUND((SUM(Month!L202:L204)/3),2)</f>
        <v>67.099999999999994</v>
      </c>
      <c r="M72" s="171">
        <f>ROUND((SUM(Month!M202:M204)/3),2)</f>
        <v>80.959999999999994</v>
      </c>
      <c r="N72" s="171">
        <f>ROUND((SUM(Month!N202:N204)/3),2)</f>
        <v>6.93</v>
      </c>
      <c r="O72" s="171">
        <f>ROUND((SUM(Month!O202:O204)/3),2)</f>
        <v>17.2</v>
      </c>
      <c r="P72" s="171">
        <f>ROUND((SUM(Month!P202:P204)/3),2)</f>
        <v>2.12</v>
      </c>
      <c r="Q72" s="173">
        <f>ROUND((SUM(Month!Q202:Q204)/3),2)</f>
        <v>0.53</v>
      </c>
      <c r="R72" s="68"/>
      <c r="S72" s="69"/>
      <c r="T72" s="69"/>
      <c r="U72" s="69"/>
      <c r="V72" s="69"/>
      <c r="W72" s="69"/>
      <c r="X72" s="69"/>
      <c r="Y72" s="69"/>
      <c r="AA72" s="74"/>
      <c r="AB72" s="74"/>
      <c r="AC72" s="74"/>
      <c r="AD72" s="74"/>
      <c r="AE72" s="74"/>
      <c r="AF72" s="74"/>
      <c r="AG72" s="74"/>
    </row>
    <row r="73" spans="1:33" ht="15.6" x14ac:dyDescent="0.25">
      <c r="A73" s="121" t="s">
        <v>570</v>
      </c>
      <c r="B73" s="171">
        <f>SUM(Month!B205:B207)</f>
        <v>42.83</v>
      </c>
      <c r="C73" s="171">
        <f>SUM(Month!C205:C207)</f>
        <v>6.09</v>
      </c>
      <c r="D73" s="171">
        <f>SUM(Month!D205:D207)</f>
        <v>16.89</v>
      </c>
      <c r="E73" s="171">
        <f>SUM(Month!E205:E207)</f>
        <v>13.89</v>
      </c>
      <c r="F73" s="171">
        <f>SUM(Month!F205:F207)</f>
        <v>1.7999999999999998</v>
      </c>
      <c r="G73" s="171">
        <f>SUM(Month!G205:G207)</f>
        <v>3.57</v>
      </c>
      <c r="H73" s="171">
        <f>SUM(Month!H205:H207)</f>
        <v>0.38</v>
      </c>
      <c r="I73" s="173">
        <f>SUM(Month!I205:I207)</f>
        <v>0.21</v>
      </c>
      <c r="J73" s="171">
        <f t="shared" si="0"/>
        <v>206.89999999999998</v>
      </c>
      <c r="K73" s="171">
        <f>ROUND((SUM(Month!K205:K207)/3),2)</f>
        <v>31.59</v>
      </c>
      <c r="L73" s="171">
        <f>ROUND((SUM(Month!L205:L207)/3),2)</f>
        <v>67.59</v>
      </c>
      <c r="M73" s="171">
        <f>ROUND((SUM(Month!M205:M207)/3),2)</f>
        <v>82.96</v>
      </c>
      <c r="N73" s="171">
        <f>ROUND((SUM(Month!N205:N207)/3),2)</f>
        <v>7.15</v>
      </c>
      <c r="O73" s="171">
        <f>ROUND((SUM(Month!O205:O207)/3),2)</f>
        <v>14.92</v>
      </c>
      <c r="P73" s="171">
        <f>ROUND((SUM(Month!P205:P207)/3),2)</f>
        <v>1.88</v>
      </c>
      <c r="Q73" s="173">
        <f>ROUND((SUM(Month!Q205:Q207)/3),2)</f>
        <v>0.81</v>
      </c>
      <c r="R73" s="68"/>
      <c r="S73" s="69"/>
      <c r="T73" s="69"/>
      <c r="U73" s="69"/>
      <c r="V73" s="69"/>
      <c r="W73" s="69"/>
      <c r="X73" s="69"/>
      <c r="Y73" s="69"/>
      <c r="AA73" s="74"/>
      <c r="AB73" s="74"/>
      <c r="AC73" s="74"/>
      <c r="AD73" s="74"/>
      <c r="AE73" s="74"/>
      <c r="AF73" s="74"/>
      <c r="AG73" s="74"/>
    </row>
    <row r="74" spans="1:33" ht="15.6" x14ac:dyDescent="0.25">
      <c r="A74" s="121" t="s">
        <v>571</v>
      </c>
      <c r="B74" s="171">
        <f>SUM(Month!B208:B210)</f>
        <v>54.570000000000007</v>
      </c>
      <c r="C74" s="171">
        <f>SUM(Month!C208:C210)</f>
        <v>10.029999999999999</v>
      </c>
      <c r="D74" s="171">
        <f>SUM(Month!D208:D210)</f>
        <v>17.3</v>
      </c>
      <c r="E74" s="171">
        <f>SUM(Month!E208:E210)</f>
        <v>20.97</v>
      </c>
      <c r="F74" s="171">
        <f>SUM(Month!F208:F210)</f>
        <v>2.16</v>
      </c>
      <c r="G74" s="171">
        <f>SUM(Month!G208:G210)</f>
        <v>3.31</v>
      </c>
      <c r="H74" s="171">
        <f>SUM(Month!H208:H210)</f>
        <v>0.69</v>
      </c>
      <c r="I74" s="173">
        <f>SUM(Month!I208:I210)</f>
        <v>0.11</v>
      </c>
      <c r="J74" s="171">
        <f t="shared" si="0"/>
        <v>209.62999999999997</v>
      </c>
      <c r="K74" s="171">
        <f>ROUND((SUM(Month!K208:K210)/3),2)</f>
        <v>37.68</v>
      </c>
      <c r="L74" s="171">
        <f>ROUND((SUM(Month!L208:L210)/3),2)</f>
        <v>69.2</v>
      </c>
      <c r="M74" s="171">
        <f>ROUND((SUM(Month!M208:M210)/3),2)</f>
        <v>77.58</v>
      </c>
      <c r="N74" s="171">
        <f>ROUND((SUM(Month!N208:N210)/3),2)</f>
        <v>8.64</v>
      </c>
      <c r="O74" s="171">
        <f>ROUND((SUM(Month!O208:O210)/3),2)</f>
        <v>13.84</v>
      </c>
      <c r="P74" s="171">
        <f>ROUND((SUM(Month!P208:P210)/3),2)</f>
        <v>2.25</v>
      </c>
      <c r="Q74" s="173">
        <f>ROUND((SUM(Month!Q208:Q210)/3),2)</f>
        <v>0.44</v>
      </c>
      <c r="R74" s="68"/>
      <c r="S74" s="69"/>
      <c r="T74" s="69"/>
      <c r="U74" s="69"/>
      <c r="V74" s="69"/>
      <c r="W74" s="69"/>
      <c r="X74" s="69"/>
      <c r="Y74" s="69"/>
      <c r="AA74" s="74"/>
      <c r="AB74" s="74"/>
      <c r="AC74" s="74"/>
      <c r="AD74" s="74"/>
      <c r="AE74" s="74"/>
      <c r="AF74" s="74"/>
      <c r="AG74" s="74"/>
    </row>
    <row r="75" spans="1:33" ht="15.6" x14ac:dyDescent="0.25">
      <c r="A75" s="121" t="s">
        <v>572</v>
      </c>
      <c r="B75" s="171">
        <f>SUM(Month!B211:B213)</f>
        <v>59.09</v>
      </c>
      <c r="C75" s="171">
        <f>SUM(Month!C211:C213)</f>
        <v>11.69</v>
      </c>
      <c r="D75" s="171">
        <f>SUM(Month!D211:D213)</f>
        <v>16.72</v>
      </c>
      <c r="E75" s="171">
        <f>SUM(Month!E211:E213)</f>
        <v>23.900000000000002</v>
      </c>
      <c r="F75" s="171">
        <f>SUM(Month!F211:F213)</f>
        <v>2.2800000000000002</v>
      </c>
      <c r="G75" s="171">
        <f>SUM(Month!G211:G213)</f>
        <v>3.7200000000000006</v>
      </c>
      <c r="H75" s="171">
        <f>SUM(Month!H211:H213)</f>
        <v>0.61</v>
      </c>
      <c r="I75" s="173">
        <f>SUM(Month!I211:I213)</f>
        <v>0.16999999999999998</v>
      </c>
      <c r="J75" s="171">
        <f t="shared" si="0"/>
        <v>207.45</v>
      </c>
      <c r="K75" s="171">
        <f>ROUND((SUM(Month!K211:K213)/3),2)</f>
        <v>40.17</v>
      </c>
      <c r="L75" s="171">
        <f>ROUND((SUM(Month!L211:L213)/3),2)</f>
        <v>66.83</v>
      </c>
      <c r="M75" s="171">
        <f>ROUND((SUM(Month!M211:M213)/3),2)</f>
        <v>74.56</v>
      </c>
      <c r="N75" s="171">
        <f>ROUND((SUM(Month!N211:N213)/3),2)</f>
        <v>9.17</v>
      </c>
      <c r="O75" s="171">
        <f>ROUND((SUM(Month!O211:O213)/3),2)</f>
        <v>13.97</v>
      </c>
      <c r="P75" s="171">
        <f>ROUND((SUM(Month!P211:P213)/3),2)</f>
        <v>2.0699999999999998</v>
      </c>
      <c r="Q75" s="173">
        <f>ROUND((SUM(Month!Q211:Q213)/3),2)</f>
        <v>0.68</v>
      </c>
      <c r="R75" s="68"/>
      <c r="S75" s="69"/>
      <c r="T75" s="69"/>
      <c r="U75" s="69"/>
      <c r="V75" s="69"/>
      <c r="W75" s="69"/>
      <c r="X75" s="69"/>
      <c r="Y75" s="69"/>
      <c r="AA75" s="74"/>
      <c r="AB75" s="74"/>
      <c r="AC75" s="74"/>
      <c r="AD75" s="74"/>
      <c r="AE75" s="74"/>
      <c r="AF75" s="74"/>
      <c r="AG75" s="74"/>
    </row>
    <row r="76" spans="1:33" ht="15.6" x14ac:dyDescent="0.25">
      <c r="A76" s="121" t="s">
        <v>573</v>
      </c>
      <c r="B76" s="171">
        <f>SUM(Month!B214:B216)</f>
        <v>47.97</v>
      </c>
      <c r="C76" s="171">
        <f>SUM(Month!C214:C216)</f>
        <v>9.0599999999999987</v>
      </c>
      <c r="D76" s="171">
        <f>SUM(Month!D214:D216)</f>
        <v>16.43</v>
      </c>
      <c r="E76" s="171">
        <f>SUM(Month!E214:E216)</f>
        <v>16.03</v>
      </c>
      <c r="F76" s="171">
        <f>SUM(Month!F214:F216)</f>
        <v>1.7399999999999998</v>
      </c>
      <c r="G76" s="171">
        <f>SUM(Month!G214:G216)</f>
        <v>4</v>
      </c>
      <c r="H76" s="171">
        <f>SUM(Month!H214:H216)</f>
        <v>0.44000000000000006</v>
      </c>
      <c r="I76" s="173">
        <f>SUM(Month!I214:I216)</f>
        <v>0.27</v>
      </c>
      <c r="J76" s="171">
        <f t="shared" si="0"/>
        <v>208.47</v>
      </c>
      <c r="K76" s="171">
        <f>ROUND((SUM(Month!K214:K216)/3),2)</f>
        <v>42.49</v>
      </c>
      <c r="L76" s="171">
        <f>ROUND((SUM(Month!L214:L216)/3),2)</f>
        <v>65.739999999999995</v>
      </c>
      <c r="M76" s="171">
        <f>ROUND((SUM(Month!M214:M216)/3),2)</f>
        <v>74.34</v>
      </c>
      <c r="N76" s="171">
        <f>ROUND((SUM(Month!N214:N216)/3),2)</f>
        <v>7.01</v>
      </c>
      <c r="O76" s="171">
        <f>ROUND((SUM(Month!O214:O216)/3),2)</f>
        <v>15.63</v>
      </c>
      <c r="P76" s="171">
        <f>ROUND((SUM(Month!P214:P216)/3),2)</f>
        <v>2.1800000000000002</v>
      </c>
      <c r="Q76" s="173">
        <f>ROUND((SUM(Month!Q214:Q216)/3),2)</f>
        <v>1.08</v>
      </c>
      <c r="R76" s="68"/>
      <c r="S76" s="69"/>
      <c r="T76" s="69"/>
      <c r="U76" s="69"/>
      <c r="V76" s="69"/>
      <c r="W76" s="69"/>
      <c r="X76" s="69"/>
      <c r="Y76" s="69"/>
      <c r="AA76" s="74"/>
      <c r="AB76" s="74"/>
      <c r="AC76" s="74"/>
      <c r="AD76" s="74"/>
      <c r="AE76" s="74"/>
      <c r="AF76" s="74"/>
      <c r="AG76" s="74"/>
    </row>
    <row r="77" spans="1:33" ht="15.6" x14ac:dyDescent="0.25">
      <c r="A77" s="121" t="s">
        <v>574</v>
      </c>
      <c r="B77" s="171">
        <f>SUM(Month!B217:B219)</f>
        <v>43.1</v>
      </c>
      <c r="C77" s="171">
        <f>SUM(Month!C217:C219)</f>
        <v>8.59</v>
      </c>
      <c r="D77" s="171">
        <f>SUM(Month!D217:D219)</f>
        <v>16.619999999999997</v>
      </c>
      <c r="E77" s="171">
        <f>SUM(Month!E217:E219)</f>
        <v>11.42</v>
      </c>
      <c r="F77" s="171">
        <f>SUM(Month!F217:F219)</f>
        <v>1.71</v>
      </c>
      <c r="G77" s="171">
        <f>SUM(Month!G217:G219)</f>
        <v>3.8899999999999997</v>
      </c>
      <c r="H77" s="171">
        <f>SUM(Month!H217:H219)</f>
        <v>0.52</v>
      </c>
      <c r="I77" s="173">
        <f>SUM(Month!I217:I219)</f>
        <v>0.35</v>
      </c>
      <c r="J77" s="171">
        <f t="shared" si="0"/>
        <v>207.85999999999999</v>
      </c>
      <c r="K77" s="171">
        <f>ROUND((SUM(Month!K217:K219)/3),2)</f>
        <v>42.89</v>
      </c>
      <c r="L77" s="171">
        <f>ROUND((SUM(Month!L217:L219)/3),2)</f>
        <v>66.48</v>
      </c>
      <c r="M77" s="171">
        <f>ROUND((SUM(Month!M217:M219)/3),2)</f>
        <v>71.63</v>
      </c>
      <c r="N77" s="171">
        <f>ROUND((SUM(Month!N217:N219)/3),2)</f>
        <v>6.83</v>
      </c>
      <c r="O77" s="171">
        <f>ROUND((SUM(Month!O217:O219)/3),2)</f>
        <v>16.07</v>
      </c>
      <c r="P77" s="171">
        <f>ROUND((SUM(Month!P217:P219)/3),2)</f>
        <v>2.57</v>
      </c>
      <c r="Q77" s="173">
        <f>ROUND((SUM(Month!Q217:Q219)/3),2)</f>
        <v>1.39</v>
      </c>
      <c r="R77" s="68"/>
      <c r="S77" s="69"/>
      <c r="T77" s="69"/>
      <c r="U77" s="69"/>
      <c r="V77" s="69"/>
      <c r="W77" s="69"/>
      <c r="X77" s="69"/>
      <c r="Y77" s="69"/>
      <c r="AA77" s="74"/>
      <c r="AB77" s="74"/>
      <c r="AC77" s="74"/>
      <c r="AD77" s="74"/>
      <c r="AE77" s="74"/>
      <c r="AF77" s="74"/>
      <c r="AG77" s="74"/>
    </row>
    <row r="78" spans="1:33" ht="15.6" x14ac:dyDescent="0.25">
      <c r="A78" s="121" t="s">
        <v>575</v>
      </c>
      <c r="B78" s="171">
        <f>SUM(Month!B220:B222)</f>
        <v>57.61999999999999</v>
      </c>
      <c r="C78" s="171">
        <f>SUM(Month!C220:C222)</f>
        <v>11.57</v>
      </c>
      <c r="D78" s="171">
        <f>SUM(Month!D220:D222)</f>
        <v>17.23</v>
      </c>
      <c r="E78" s="171">
        <f>SUM(Month!E220:E222)</f>
        <v>21.9</v>
      </c>
      <c r="F78" s="171">
        <f>SUM(Month!F220:F222)</f>
        <v>2.37</v>
      </c>
      <c r="G78" s="171">
        <f>SUM(Month!G220:G222)</f>
        <v>3.6000000000000005</v>
      </c>
      <c r="H78" s="171">
        <f>SUM(Month!H220:H222)</f>
        <v>0.72</v>
      </c>
      <c r="I78" s="173">
        <f>SUM(Month!I220:I222)</f>
        <v>0.22999999999999998</v>
      </c>
      <c r="J78" s="171">
        <f t="shared" si="0"/>
        <v>207.64000000000001</v>
      </c>
      <c r="K78" s="171">
        <f>ROUND((SUM(Month!K220:K222)/3),2)</f>
        <v>38.32</v>
      </c>
      <c r="L78" s="171">
        <f>ROUND((SUM(Month!L220:L222)/3),2)</f>
        <v>68.95</v>
      </c>
      <c r="M78" s="171">
        <f>ROUND((SUM(Month!M220:M222)/3),2)</f>
        <v>72.53</v>
      </c>
      <c r="N78" s="171">
        <f>ROUND((SUM(Month!N220:N222)/3),2)</f>
        <v>9.44</v>
      </c>
      <c r="O78" s="171">
        <f>ROUND((SUM(Month!O220:O222)/3),2)</f>
        <v>15.16</v>
      </c>
      <c r="P78" s="171">
        <f>ROUND((SUM(Month!P220:P222)/3),2)</f>
        <v>2.31</v>
      </c>
      <c r="Q78" s="173">
        <f>ROUND((SUM(Month!Q220:Q222)/3),2)</f>
        <v>0.93</v>
      </c>
      <c r="R78" s="68"/>
      <c r="S78" s="69"/>
      <c r="T78" s="69"/>
      <c r="U78" s="69"/>
      <c r="V78" s="69"/>
      <c r="W78" s="69"/>
      <c r="X78" s="69"/>
      <c r="Y78" s="69"/>
      <c r="AA78" s="74"/>
      <c r="AB78" s="74"/>
      <c r="AC78" s="74"/>
      <c r="AD78" s="74"/>
      <c r="AE78" s="74"/>
      <c r="AF78" s="74"/>
      <c r="AG78" s="74"/>
    </row>
    <row r="79" spans="1:33" ht="15.6" x14ac:dyDescent="0.25">
      <c r="A79" s="121" t="s">
        <v>576</v>
      </c>
      <c r="B79" s="171">
        <f>SUM(Month!B223:B225)</f>
        <v>61.59</v>
      </c>
      <c r="C79" s="171">
        <f>SUM(Month!C223:C225)</f>
        <v>11.760000000000002</v>
      </c>
      <c r="D79" s="171">
        <f>SUM(Month!D223:D225)</f>
        <v>15.57</v>
      </c>
      <c r="E79" s="171">
        <f>SUM(Month!E223:E225)</f>
        <v>26.91</v>
      </c>
      <c r="F79" s="171">
        <f>SUM(Month!F223:F225)</f>
        <v>2.4000000000000004</v>
      </c>
      <c r="G79" s="171">
        <f>SUM(Month!G223:G225)</f>
        <v>4</v>
      </c>
      <c r="H79" s="171">
        <f>SUM(Month!H223:H225)</f>
        <v>0.71</v>
      </c>
      <c r="I79" s="173">
        <f>SUM(Month!I223:I225)</f>
        <v>0.24000000000000002</v>
      </c>
      <c r="J79" s="171">
        <f t="shared" si="0"/>
        <v>198.25</v>
      </c>
      <c r="K79" s="171">
        <f>ROUND((SUM(Month!K223:K225)/3),2)</f>
        <v>34.4</v>
      </c>
      <c r="L79" s="171">
        <f>ROUND((SUM(Month!L223:L225)/3),2)</f>
        <v>62.26</v>
      </c>
      <c r="M79" s="171">
        <f>ROUND((SUM(Month!M223:M225)/3),2)</f>
        <v>73.39</v>
      </c>
      <c r="N79" s="171">
        <f>ROUND((SUM(Month!N223:N225)/3),2)</f>
        <v>9.66</v>
      </c>
      <c r="O79" s="171">
        <f>ROUND((SUM(Month!O223:O225)/3),2)</f>
        <v>15.12</v>
      </c>
      <c r="P79" s="171">
        <f>ROUND((SUM(Month!P223:P225)/3),2)</f>
        <v>2.4500000000000002</v>
      </c>
      <c r="Q79" s="173">
        <f>ROUND((SUM(Month!Q223:Q225)/3),2)</f>
        <v>0.97</v>
      </c>
      <c r="R79" s="66"/>
      <c r="S79" s="69"/>
      <c r="T79" s="69"/>
      <c r="U79" s="69"/>
      <c r="V79" s="69"/>
      <c r="W79" s="69"/>
      <c r="X79" s="69"/>
      <c r="Y79" s="69"/>
      <c r="AA79" s="74"/>
      <c r="AB79" s="74"/>
      <c r="AC79" s="74"/>
      <c r="AD79" s="74"/>
      <c r="AE79" s="74"/>
      <c r="AF79" s="74"/>
      <c r="AG79" s="74"/>
    </row>
    <row r="80" spans="1:33" ht="15.6" x14ac:dyDescent="0.25">
      <c r="A80" s="121" t="s">
        <v>577</v>
      </c>
      <c r="B80" s="171">
        <f>SUM(Month!B226:B228)</f>
        <v>47.629999999999995</v>
      </c>
      <c r="C80" s="171">
        <f>SUM(Month!C226:C228)</f>
        <v>8.73</v>
      </c>
      <c r="D80" s="171">
        <f>SUM(Month!D226:D228)</f>
        <v>16.71</v>
      </c>
      <c r="E80" s="171">
        <f>SUM(Month!E226:E228)</f>
        <v>15.519999999999998</v>
      </c>
      <c r="F80" s="171">
        <f>SUM(Month!F226:F228)</f>
        <v>2.2800000000000002</v>
      </c>
      <c r="G80" s="171">
        <f>SUM(Month!G226:G228)</f>
        <v>3.3800000000000003</v>
      </c>
      <c r="H80" s="171">
        <f>SUM(Month!H226:H228)</f>
        <v>0.7</v>
      </c>
      <c r="I80" s="173">
        <f>SUM(Month!I226:I228)</f>
        <v>0.31000000000000005</v>
      </c>
      <c r="J80" s="171">
        <f t="shared" si="0"/>
        <v>205.49000000000004</v>
      </c>
      <c r="K80" s="171">
        <f>ROUND((SUM(Month!K226:K228)/3),2)</f>
        <v>40.450000000000003</v>
      </c>
      <c r="L80" s="171">
        <f>ROUND((SUM(Month!L226:L228)/3),2)</f>
        <v>66.87</v>
      </c>
      <c r="M80" s="171">
        <f>ROUND((SUM(Month!M226:M228)/3),2)</f>
        <v>71.260000000000005</v>
      </c>
      <c r="N80" s="171">
        <f>ROUND((SUM(Month!N226:N228)/3),2)</f>
        <v>9.14</v>
      </c>
      <c r="O80" s="171">
        <f>ROUND((SUM(Month!O226:O228)/3),2)</f>
        <v>13.24</v>
      </c>
      <c r="P80" s="171">
        <f>ROUND((SUM(Month!P226:P228)/3),2)</f>
        <v>3.3</v>
      </c>
      <c r="Q80" s="173">
        <f>ROUND((SUM(Month!Q226:Q228)/3),2)</f>
        <v>1.23</v>
      </c>
      <c r="R80" s="68"/>
      <c r="S80" s="69"/>
      <c r="T80" s="69"/>
      <c r="U80" s="69"/>
      <c r="V80" s="69"/>
      <c r="W80" s="69"/>
      <c r="X80" s="69"/>
      <c r="Y80" s="69"/>
      <c r="AA80" s="74"/>
      <c r="AB80" s="74"/>
      <c r="AC80" s="74"/>
      <c r="AD80" s="74"/>
      <c r="AE80" s="74"/>
      <c r="AF80" s="74"/>
      <c r="AG80" s="74"/>
    </row>
    <row r="81" spans="1:33" ht="15.6" x14ac:dyDescent="0.25">
      <c r="A81" s="121" t="s">
        <v>578</v>
      </c>
      <c r="B81" s="171">
        <f>SUM(Month!B229:B231)</f>
        <v>42.42</v>
      </c>
      <c r="C81" s="171">
        <f>SUM(Month!C229:C231)</f>
        <v>8.41</v>
      </c>
      <c r="D81" s="171">
        <f>SUM(Month!D229:D231)</f>
        <v>16.62</v>
      </c>
      <c r="E81" s="171">
        <f>SUM(Month!E229:E231)</f>
        <v>10.379999999999999</v>
      </c>
      <c r="F81" s="171">
        <f>SUM(Month!F229:F231)</f>
        <v>1.98</v>
      </c>
      <c r="G81" s="171">
        <f>SUM(Month!G229:G231)</f>
        <v>4.09</v>
      </c>
      <c r="H81" s="171">
        <f>SUM(Month!H229:H231)</f>
        <v>0.54</v>
      </c>
      <c r="I81" s="173">
        <f>SUM(Month!I229:I231)</f>
        <v>0.4</v>
      </c>
      <c r="J81" s="171">
        <f t="shared" si="0"/>
        <v>205.85</v>
      </c>
      <c r="K81" s="171">
        <f>ROUND((SUM(Month!K229:K231)/3),2)</f>
        <v>42.66</v>
      </c>
      <c r="L81" s="171">
        <f>ROUND((SUM(Month!L229:L231)/3),2)</f>
        <v>66.510000000000005</v>
      </c>
      <c r="M81" s="171">
        <f>ROUND((SUM(Month!M229:M231)/3),2)</f>
        <v>67.510000000000005</v>
      </c>
      <c r="N81" s="171">
        <f>ROUND((SUM(Month!N229:N231)/3),2)</f>
        <v>7.94</v>
      </c>
      <c r="O81" s="171">
        <f>ROUND((SUM(Month!O229:O231)/3),2)</f>
        <v>16.82</v>
      </c>
      <c r="P81" s="171">
        <f>ROUND((SUM(Month!P229:P231)/3),2)</f>
        <v>2.81</v>
      </c>
      <c r="Q81" s="173">
        <f>ROUND((SUM(Month!Q229:Q231)/3),2)</f>
        <v>1.6</v>
      </c>
      <c r="R81" s="68"/>
      <c r="S81" s="69"/>
      <c r="T81" s="69"/>
      <c r="U81" s="69"/>
      <c r="V81" s="69"/>
      <c r="W81" s="69"/>
      <c r="X81" s="69"/>
      <c r="Y81" s="69"/>
      <c r="AA81" s="74"/>
      <c r="AB81" s="74"/>
      <c r="AC81" s="74"/>
      <c r="AD81" s="74"/>
      <c r="AE81" s="74"/>
      <c r="AF81" s="74"/>
      <c r="AG81" s="74"/>
    </row>
    <row r="82" spans="1:33" ht="15.6" x14ac:dyDescent="0.25">
      <c r="A82" s="121" t="s">
        <v>579</v>
      </c>
      <c r="B82" s="171">
        <f>SUM(Month!B232:B234)</f>
        <v>54.600000000000009</v>
      </c>
      <c r="C82" s="171">
        <f>SUM(Month!C232:C234)</f>
        <v>10.15</v>
      </c>
      <c r="D82" s="171">
        <f>SUM(Month!D232:D234)</f>
        <v>16.88</v>
      </c>
      <c r="E82" s="171">
        <f>SUM(Month!E232:E234)</f>
        <v>19.809999999999999</v>
      </c>
      <c r="F82" s="171">
        <f>SUM(Month!F232:F234)</f>
        <v>2.4300000000000002</v>
      </c>
      <c r="G82" s="171">
        <f>SUM(Month!G232:G234)</f>
        <v>3.9699999999999998</v>
      </c>
      <c r="H82" s="171">
        <f>SUM(Month!H232:H234)</f>
        <v>1.07</v>
      </c>
      <c r="I82" s="173">
        <f>SUM(Month!I232:I234)</f>
        <v>0.29000000000000004</v>
      </c>
      <c r="J82" s="171">
        <f t="shared" si="0"/>
        <v>204.36</v>
      </c>
      <c r="K82" s="171">
        <f>ROUND((SUM(Month!K232:K234)/3),2)</f>
        <v>35.81</v>
      </c>
      <c r="L82" s="171">
        <f>ROUND((SUM(Month!L232:L234)/3),2)</f>
        <v>67.52</v>
      </c>
      <c r="M82" s="171">
        <f>ROUND((SUM(Month!M232:M234)/3),2)</f>
        <v>69.97</v>
      </c>
      <c r="N82" s="171">
        <f>ROUND((SUM(Month!N232:N234)/3),2)</f>
        <v>9.74</v>
      </c>
      <c r="O82" s="171">
        <f>ROUND((SUM(Month!O232:O234)/3),2)</f>
        <v>16.59</v>
      </c>
      <c r="P82" s="171">
        <f>ROUND((SUM(Month!P232:P234)/3),2)</f>
        <v>3.56</v>
      </c>
      <c r="Q82" s="173">
        <f>ROUND((SUM(Month!Q232:Q234)/3),2)</f>
        <v>1.17</v>
      </c>
      <c r="R82" s="68"/>
      <c r="S82" s="69"/>
      <c r="T82" s="69"/>
      <c r="U82" s="69"/>
      <c r="V82" s="69"/>
      <c r="W82" s="69"/>
      <c r="X82" s="69"/>
      <c r="Y82" s="69"/>
      <c r="AA82" s="74"/>
      <c r="AB82" s="74"/>
      <c r="AC82" s="74"/>
      <c r="AD82" s="74"/>
      <c r="AE82" s="74"/>
      <c r="AF82" s="74"/>
      <c r="AG82" s="74"/>
    </row>
    <row r="83" spans="1:33" ht="15.6" x14ac:dyDescent="0.25">
      <c r="A83" s="121" t="s">
        <v>580</v>
      </c>
      <c r="B83" s="171">
        <f>SUM(Month!B235:B237)</f>
        <v>55.7</v>
      </c>
      <c r="C83" s="171">
        <f>SUM(Month!C235:C237)</f>
        <v>10.35</v>
      </c>
      <c r="D83" s="171">
        <f>SUM(Month!D235:D237)</f>
        <v>15.870000000000001</v>
      </c>
      <c r="E83" s="171">
        <f>SUM(Month!E235:E237)</f>
        <v>21.65</v>
      </c>
      <c r="F83" s="171">
        <f>SUM(Month!F235:F237)</f>
        <v>2.64</v>
      </c>
      <c r="G83" s="171">
        <f>SUM(Month!G235:G237)</f>
        <v>3.5900000000000003</v>
      </c>
      <c r="H83" s="171">
        <f>SUM(Month!H235:H237)</f>
        <v>1.19</v>
      </c>
      <c r="I83" s="173">
        <f>SUM(Month!I235:I237)</f>
        <v>0.41000000000000003</v>
      </c>
      <c r="J83" s="171">
        <f t="shared" ref="J83:J108" si="1">SUM(K83:Q83)</f>
        <v>197.17000000000002</v>
      </c>
      <c r="K83" s="171">
        <f>ROUND((SUM(Month!K235:K237)/3),2)</f>
        <v>35.450000000000003</v>
      </c>
      <c r="L83" s="171">
        <f>ROUND((SUM(Month!L235:L237)/3),2)</f>
        <v>63.46</v>
      </c>
      <c r="M83" s="171">
        <f>ROUND((SUM(Month!M235:M237)/3),2)</f>
        <v>67.790000000000006</v>
      </c>
      <c r="N83" s="171">
        <f>ROUND((SUM(Month!N235:N237)/3),2)</f>
        <v>10.52</v>
      </c>
      <c r="O83" s="171">
        <f>ROUND((SUM(Month!O235:O237)/3),2)</f>
        <v>13.99</v>
      </c>
      <c r="P83" s="171">
        <f>ROUND((SUM(Month!P235:P237)/3),2)</f>
        <v>4.28</v>
      </c>
      <c r="Q83" s="173">
        <f>ROUND((SUM(Month!Q235:Q237)/3),2)</f>
        <v>1.68</v>
      </c>
      <c r="R83" s="66"/>
      <c r="S83" s="69"/>
      <c r="T83" s="69"/>
      <c r="U83" s="69"/>
      <c r="V83" s="69"/>
      <c r="W83" s="69"/>
      <c r="X83" s="69"/>
      <c r="Y83" s="69"/>
      <c r="AA83" s="74"/>
      <c r="AB83" s="74"/>
      <c r="AC83" s="74"/>
      <c r="AD83" s="74"/>
      <c r="AE83" s="74"/>
      <c r="AF83" s="74"/>
      <c r="AG83" s="74"/>
    </row>
    <row r="84" spans="1:33" ht="15.6" x14ac:dyDescent="0.25">
      <c r="A84" s="121" t="s">
        <v>581</v>
      </c>
      <c r="B84" s="171">
        <f>SUM(Month!B238:B240)</f>
        <v>44.010000000000005</v>
      </c>
      <c r="C84" s="171">
        <f>SUM(Month!C238:C240)</f>
        <v>7.07</v>
      </c>
      <c r="D84" s="171">
        <f>SUM(Month!D238:D240)</f>
        <v>16.400000000000002</v>
      </c>
      <c r="E84" s="171">
        <f>SUM(Month!E238:E240)</f>
        <v>13.219999999999999</v>
      </c>
      <c r="F84" s="171">
        <f>SUM(Month!F238:F240)</f>
        <v>2.4300000000000002</v>
      </c>
      <c r="G84" s="171">
        <f>SUM(Month!G238:G240)</f>
        <v>3.8</v>
      </c>
      <c r="H84" s="171">
        <f>SUM(Month!H238:H240)</f>
        <v>0.66</v>
      </c>
      <c r="I84" s="173">
        <f>SUM(Month!I238:I240)</f>
        <v>0.43</v>
      </c>
      <c r="J84" s="171">
        <f t="shared" si="1"/>
        <v>200.51999999999998</v>
      </c>
      <c r="K84" s="171">
        <f>ROUND((SUM(Month!K238:K240)/3),2)</f>
        <v>36.28</v>
      </c>
      <c r="L84" s="171">
        <f>ROUND((SUM(Month!L238:L240)/3),2)</f>
        <v>65.62</v>
      </c>
      <c r="M84" s="171">
        <f>ROUND((SUM(Month!M238:M240)/3),2)</f>
        <v>68.739999999999995</v>
      </c>
      <c r="N84" s="171">
        <f>ROUND((SUM(Month!N238:N240)/3),2)</f>
        <v>9.77</v>
      </c>
      <c r="O84" s="171">
        <f>ROUND((SUM(Month!O238:O240)/3),2)</f>
        <v>15.29</v>
      </c>
      <c r="P84" s="171">
        <f>ROUND((SUM(Month!P238:P240)/3),2)</f>
        <v>3.07</v>
      </c>
      <c r="Q84" s="173">
        <f>ROUND((SUM(Month!Q238:Q240)/3),2)</f>
        <v>1.75</v>
      </c>
      <c r="S84" s="69"/>
      <c r="T84" s="69"/>
      <c r="U84" s="69"/>
      <c r="V84" s="69"/>
      <c r="W84" s="69"/>
      <c r="X84" s="69"/>
      <c r="Y84" s="69"/>
      <c r="AA84" s="74"/>
      <c r="AB84" s="74"/>
      <c r="AC84" s="74"/>
      <c r="AD84" s="74"/>
      <c r="AE84" s="74"/>
      <c r="AF84" s="74"/>
      <c r="AG84" s="74"/>
    </row>
    <row r="85" spans="1:33" ht="15.6" x14ac:dyDescent="0.25">
      <c r="A85" s="121" t="s">
        <v>582</v>
      </c>
      <c r="B85" s="171">
        <f>SUM(Month!B241:B243)</f>
        <v>41.16</v>
      </c>
      <c r="C85" s="171">
        <f>SUM(Month!C241:C243)</f>
        <v>5.73</v>
      </c>
      <c r="D85" s="171">
        <f>SUM(Month!D241:D243)</f>
        <v>16.899999999999999</v>
      </c>
      <c r="E85" s="171">
        <f>SUM(Month!E241:E243)</f>
        <v>11.59</v>
      </c>
      <c r="F85" s="171">
        <f>SUM(Month!F241:F243)</f>
        <v>2.4300000000000002</v>
      </c>
      <c r="G85" s="171">
        <f>SUM(Month!G241:G243)</f>
        <v>3.4000000000000004</v>
      </c>
      <c r="H85" s="171">
        <f>SUM(Month!H241:H243)</f>
        <v>0.64</v>
      </c>
      <c r="I85" s="173">
        <f>SUM(Month!I241:I243)</f>
        <v>0.47000000000000003</v>
      </c>
      <c r="J85" s="171">
        <f t="shared" si="1"/>
        <v>198.79</v>
      </c>
      <c r="K85" s="171">
        <f>ROUND((SUM(Month!K241:K243)/3),2)</f>
        <v>30.86</v>
      </c>
      <c r="L85" s="171">
        <f>ROUND((SUM(Month!L241:L243)/3),2)</f>
        <v>67.61</v>
      </c>
      <c r="M85" s="171">
        <f>ROUND((SUM(Month!M241:M243)/3),2)</f>
        <v>71.489999999999995</v>
      </c>
      <c r="N85" s="171">
        <f>ROUND((SUM(Month!N241:N243)/3),2)</f>
        <v>9.75</v>
      </c>
      <c r="O85" s="171">
        <f>ROUND((SUM(Month!O241:O243)/3),2)</f>
        <v>13.93</v>
      </c>
      <c r="P85" s="171">
        <f>ROUND((SUM(Month!P241:P243)/3),2)</f>
        <v>3.28</v>
      </c>
      <c r="Q85" s="173">
        <f>ROUND((SUM(Month!Q241:Q243)/3),2)</f>
        <v>1.87</v>
      </c>
      <c r="S85" s="69"/>
      <c r="T85" s="69"/>
      <c r="U85" s="69"/>
      <c r="V85" s="69"/>
      <c r="W85" s="69"/>
      <c r="X85" s="69"/>
      <c r="Y85" s="69"/>
      <c r="AA85" s="74"/>
      <c r="AB85" s="74"/>
      <c r="AC85" s="74"/>
      <c r="AD85" s="74"/>
      <c r="AE85" s="74"/>
      <c r="AF85" s="74"/>
      <c r="AG85" s="74"/>
    </row>
    <row r="86" spans="1:33" ht="15.6" x14ac:dyDescent="0.25">
      <c r="A86" s="121" t="s">
        <v>583</v>
      </c>
      <c r="B86" s="171">
        <f>SUM(Month!B244:B246)</f>
        <v>52.679999999999993</v>
      </c>
      <c r="C86" s="171">
        <f>SUM(Month!C244:C246)</f>
        <v>8.35</v>
      </c>
      <c r="D86" s="171">
        <f>SUM(Month!D244:D246)</f>
        <v>16.849999999999998</v>
      </c>
      <c r="E86" s="171">
        <f>SUM(Month!E244:E246)</f>
        <v>19.66</v>
      </c>
      <c r="F86" s="171">
        <f>SUM(Month!F244:F246)</f>
        <v>3.21</v>
      </c>
      <c r="G86" s="171">
        <f>SUM(Month!G244:G246)</f>
        <v>3.05</v>
      </c>
      <c r="H86" s="171">
        <f>SUM(Month!H244:H246)</f>
        <v>1.1199999999999999</v>
      </c>
      <c r="I86" s="173">
        <f>SUM(Month!I244:I246)</f>
        <v>0.44000000000000006</v>
      </c>
      <c r="J86" s="171">
        <f t="shared" si="1"/>
        <v>198.47</v>
      </c>
      <c r="K86" s="171">
        <f>ROUND((SUM(Month!K244:K246)/3),2)</f>
        <v>29.43</v>
      </c>
      <c r="L86" s="171">
        <f>ROUND((SUM(Month!L244:L246)/3),2)</f>
        <v>67.37</v>
      </c>
      <c r="M86" s="171">
        <f>ROUND((SUM(Month!M244:M246)/3),2)</f>
        <v>71.06</v>
      </c>
      <c r="N86" s="171">
        <f>ROUND((SUM(Month!N244:N246)/3),2)</f>
        <v>12.87</v>
      </c>
      <c r="O86" s="171">
        <f>ROUND((SUM(Month!O244:O246)/3),2)</f>
        <v>12.2</v>
      </c>
      <c r="P86" s="171">
        <f>ROUND((SUM(Month!P244:P246)/3),2)</f>
        <v>3.78</v>
      </c>
      <c r="Q86" s="173">
        <f>ROUND((SUM(Month!Q244:Q246)/3),2)</f>
        <v>1.76</v>
      </c>
      <c r="R86" s="68"/>
      <c r="S86" s="69"/>
      <c r="T86" s="69"/>
      <c r="U86" s="69"/>
      <c r="V86" s="69"/>
      <c r="W86" s="69"/>
      <c r="X86" s="69"/>
      <c r="Y86" s="69"/>
      <c r="AA86" s="74"/>
      <c r="AB86" s="74"/>
      <c r="AC86" s="74"/>
      <c r="AD86" s="74"/>
      <c r="AE86" s="74"/>
      <c r="AF86" s="74"/>
      <c r="AG86" s="74"/>
    </row>
    <row r="87" spans="1:33" ht="15.6" x14ac:dyDescent="0.25">
      <c r="A87" s="121" t="s">
        <v>584</v>
      </c>
      <c r="B87" s="171">
        <f>SUM(Month!B247:B249)</f>
        <v>58.449999999999996</v>
      </c>
      <c r="C87" s="171">
        <f>SUM(Month!C247:C249)</f>
        <v>9.0500000000000007</v>
      </c>
      <c r="D87" s="171">
        <f>SUM(Month!D247:D249)</f>
        <v>16.48</v>
      </c>
      <c r="E87" s="171">
        <f>SUM(Month!E247:E249)</f>
        <v>23.839999999999996</v>
      </c>
      <c r="F87" s="171">
        <f>SUM(Month!F247:F249)</f>
        <v>3.3899999999999997</v>
      </c>
      <c r="G87" s="171">
        <f>SUM(Month!G247:G249)</f>
        <v>4</v>
      </c>
      <c r="H87" s="171">
        <f>SUM(Month!H247:H249)</f>
        <v>1.27</v>
      </c>
      <c r="I87" s="173">
        <f>SUM(Month!I247:I249)</f>
        <v>0.42000000000000004</v>
      </c>
      <c r="J87" s="171">
        <f t="shared" si="1"/>
        <v>198</v>
      </c>
      <c r="K87" s="171">
        <f>ROUND((SUM(Month!K247:K249)/3),2)</f>
        <v>28.28</v>
      </c>
      <c r="L87" s="171">
        <f>ROUND((SUM(Month!L247:L249)/3),2)</f>
        <v>65.91</v>
      </c>
      <c r="M87" s="171">
        <f>ROUND((SUM(Month!M247:M249)/3),2)</f>
        <v>69.59</v>
      </c>
      <c r="N87" s="171">
        <f>ROUND((SUM(Month!N247:N249)/3),2)</f>
        <v>12.22</v>
      </c>
      <c r="O87" s="171">
        <f>ROUND((SUM(Month!O247:O249)/3),2)</f>
        <v>15.82</v>
      </c>
      <c r="P87" s="171">
        <f>ROUND((SUM(Month!P247:P249)/3),2)</f>
        <v>4.47</v>
      </c>
      <c r="Q87" s="173">
        <f>ROUND((SUM(Month!Q247:Q249)/3),2)</f>
        <v>1.71</v>
      </c>
      <c r="S87" s="69"/>
      <c r="T87" s="69"/>
      <c r="U87" s="69"/>
      <c r="V87" s="69"/>
      <c r="W87" s="69"/>
      <c r="X87" s="69"/>
      <c r="Y87" s="69"/>
      <c r="AA87" s="74"/>
      <c r="AB87" s="74"/>
      <c r="AC87" s="74"/>
      <c r="AD87" s="74"/>
      <c r="AE87" s="74"/>
      <c r="AF87" s="74"/>
      <c r="AG87" s="74"/>
    </row>
    <row r="88" spans="1:33" ht="15.6" x14ac:dyDescent="0.25">
      <c r="A88" s="121" t="s">
        <v>585</v>
      </c>
      <c r="B88" s="171">
        <f>SUM(Month!B250:B252)</f>
        <v>44.28</v>
      </c>
      <c r="C88" s="171">
        <f>SUM(Month!C250:C252)</f>
        <v>5.68</v>
      </c>
      <c r="D88" s="171">
        <f>SUM(Month!D250:D252)</f>
        <v>16.57</v>
      </c>
      <c r="E88" s="171">
        <f>SUM(Month!E250:E252)</f>
        <v>13.93</v>
      </c>
      <c r="F88" s="171">
        <f>SUM(Month!F250:F252)</f>
        <v>2.79</v>
      </c>
      <c r="G88" s="171">
        <f>SUM(Month!G250:G252)</f>
        <v>3.7199999999999998</v>
      </c>
      <c r="H88" s="171">
        <f>SUM(Month!H250:H252)</f>
        <v>1.1100000000000001</v>
      </c>
      <c r="I88" s="173">
        <f>SUM(Month!I250:I252)</f>
        <v>0.48</v>
      </c>
      <c r="J88" s="171">
        <f t="shared" si="1"/>
        <v>197.61000000000004</v>
      </c>
      <c r="K88" s="171">
        <f>ROUND((SUM(Month!K250:K252)/3),2)</f>
        <v>28.33</v>
      </c>
      <c r="L88" s="171">
        <f>ROUND((SUM(Month!L250:L252)/3),2)</f>
        <v>66.3</v>
      </c>
      <c r="M88" s="171">
        <f>ROUND((SUM(Month!M250:M252)/3),2)</f>
        <v>69.040000000000006</v>
      </c>
      <c r="N88" s="171">
        <f>ROUND((SUM(Month!N250:N252)/3),2)</f>
        <v>11.83</v>
      </c>
      <c r="O88" s="171">
        <f>ROUND((SUM(Month!O250:O252)/3),2)</f>
        <v>15.12</v>
      </c>
      <c r="P88" s="171">
        <f>ROUND((SUM(Month!P250:P252)/3),2)</f>
        <v>5.0599999999999996</v>
      </c>
      <c r="Q88" s="173">
        <f>ROUND((SUM(Month!Q250:Q252)/3),2)</f>
        <v>1.93</v>
      </c>
      <c r="S88" s="69"/>
      <c r="T88" s="69"/>
      <c r="U88" s="69"/>
      <c r="V88" s="69"/>
      <c r="W88" s="69"/>
      <c r="X88" s="69"/>
      <c r="Y88" s="69"/>
      <c r="AA88" s="74"/>
      <c r="AB88" s="74"/>
      <c r="AC88" s="74"/>
      <c r="AD88" s="74"/>
      <c r="AE88" s="74"/>
      <c r="AF88" s="74"/>
      <c r="AG88" s="74"/>
    </row>
    <row r="89" spans="1:33" ht="15.6" x14ac:dyDescent="0.25">
      <c r="A89" s="121" t="s">
        <v>586</v>
      </c>
      <c r="B89" s="171">
        <f>SUM(Month!B253:B255)</f>
        <v>41.15</v>
      </c>
      <c r="C89" s="171">
        <f>SUM(Month!C253:C255)</f>
        <v>4.66</v>
      </c>
      <c r="D89" s="171">
        <f>SUM(Month!D253:D255)</f>
        <v>17.14</v>
      </c>
      <c r="E89" s="171">
        <f>SUM(Month!E253:E255)</f>
        <v>11.58</v>
      </c>
      <c r="F89" s="171">
        <f>SUM(Month!F253:F255)</f>
        <v>2.67</v>
      </c>
      <c r="G89" s="171">
        <f>SUM(Month!G253:G255)</f>
        <v>3.6499999999999995</v>
      </c>
      <c r="H89" s="171">
        <f>SUM(Month!H253:H255)</f>
        <v>0.94000000000000006</v>
      </c>
      <c r="I89" s="173">
        <f>SUM(Month!I253:I255)</f>
        <v>0.51</v>
      </c>
      <c r="J89" s="171">
        <f t="shared" si="1"/>
        <v>200.20000000000002</v>
      </c>
      <c r="K89" s="171">
        <f>ROUND((SUM(Month!K253:K255)/3),2)</f>
        <v>25.67</v>
      </c>
      <c r="L89" s="171">
        <f>ROUND((SUM(Month!L253:L255)/3),2)</f>
        <v>68.569999999999993</v>
      </c>
      <c r="M89" s="171">
        <f>ROUND((SUM(Month!M253:M255)/3),2)</f>
        <v>72.290000000000006</v>
      </c>
      <c r="N89" s="171">
        <f>ROUND((SUM(Month!N253:N255)/3),2)</f>
        <v>12.37</v>
      </c>
      <c r="O89" s="171">
        <f>ROUND((SUM(Month!O253:O255)/3),2)</f>
        <v>14.71</v>
      </c>
      <c r="P89" s="171">
        <f>ROUND((SUM(Month!P253:P255)/3),2)</f>
        <v>4.55</v>
      </c>
      <c r="Q89" s="173">
        <f>ROUND((SUM(Month!Q253:Q255)/3),2)</f>
        <v>2.04</v>
      </c>
      <c r="S89" s="69"/>
      <c r="T89" s="69"/>
      <c r="U89" s="69"/>
      <c r="V89" s="69"/>
      <c r="W89" s="69"/>
      <c r="X89" s="69"/>
      <c r="Y89" s="69"/>
      <c r="AA89" s="74"/>
      <c r="AB89" s="74"/>
      <c r="AC89" s="74"/>
      <c r="AD89" s="74"/>
      <c r="AE89" s="74"/>
      <c r="AF89" s="74"/>
      <c r="AG89" s="74"/>
    </row>
    <row r="90" spans="1:33" ht="15.6" x14ac:dyDescent="0.25">
      <c r="A90" s="121" t="s">
        <v>587</v>
      </c>
      <c r="B90" s="171">
        <f>SUM(Month!B256:B258)</f>
        <v>51.14</v>
      </c>
      <c r="C90" s="171">
        <f>SUM(Month!C256:C258)</f>
        <v>5.74</v>
      </c>
      <c r="D90" s="171">
        <f>SUM(Month!D256:D258)</f>
        <v>17.22</v>
      </c>
      <c r="E90" s="171">
        <f>SUM(Month!E256:E258)</f>
        <v>18.75</v>
      </c>
      <c r="F90" s="171">
        <f>SUM(Month!F256:F258)</f>
        <v>3.5999999999999996</v>
      </c>
      <c r="G90" s="171">
        <f>SUM(Month!G256:G258)</f>
        <v>4.0999999999999996</v>
      </c>
      <c r="H90" s="171">
        <f>SUM(Month!H256:H258)</f>
        <v>1.33</v>
      </c>
      <c r="I90" s="173">
        <f>SUM(Month!I256:I258)</f>
        <v>0.4</v>
      </c>
      <c r="J90" s="171">
        <f t="shared" si="1"/>
        <v>195.60999999999999</v>
      </c>
      <c r="K90" s="171">
        <f>ROUND((SUM(Month!K256:K258)/3),2)</f>
        <v>20.350000000000001</v>
      </c>
      <c r="L90" s="171">
        <f>ROUND((SUM(Month!L256:L258)/3),2)</f>
        <v>68.91</v>
      </c>
      <c r="M90" s="171">
        <f>ROUND((SUM(Month!M256:M258)/3),2)</f>
        <v>70.569999999999993</v>
      </c>
      <c r="N90" s="171">
        <f>ROUND((SUM(Month!N256:N258)/3),2)</f>
        <v>13.39</v>
      </c>
      <c r="O90" s="171">
        <f>ROUND((SUM(Month!O256:O258)/3),2)</f>
        <v>16.27</v>
      </c>
      <c r="P90" s="171">
        <f>ROUND((SUM(Month!P256:P258)/3),2)</f>
        <v>4.53</v>
      </c>
      <c r="Q90" s="173">
        <f>ROUND((SUM(Month!Q256:Q258)/3),2)</f>
        <v>1.59</v>
      </c>
      <c r="S90" s="69"/>
      <c r="T90" s="69"/>
      <c r="U90" s="69"/>
      <c r="V90" s="69"/>
      <c r="W90" s="69"/>
      <c r="X90" s="69"/>
      <c r="Y90" s="69"/>
      <c r="AA90" s="74"/>
      <c r="AB90" s="74"/>
      <c r="AC90" s="74"/>
      <c r="AD90" s="74"/>
      <c r="AE90" s="74"/>
      <c r="AF90" s="74"/>
      <c r="AG90" s="74"/>
    </row>
    <row r="91" spans="1:33" ht="15.6" x14ac:dyDescent="0.25">
      <c r="A91" s="121" t="s">
        <v>588</v>
      </c>
      <c r="B91" s="171">
        <f>SUM(Month!B259:B261)</f>
        <v>55.84</v>
      </c>
      <c r="C91" s="171">
        <f>SUM(Month!C259:C261)</f>
        <v>4.8899999999999997</v>
      </c>
      <c r="D91" s="171">
        <f>SUM(Month!D259:D261)</f>
        <v>16.54</v>
      </c>
      <c r="E91" s="171">
        <f>SUM(Month!E259:E261)</f>
        <v>25.04</v>
      </c>
      <c r="F91" s="171">
        <f>SUM(Month!F259:F261)</f>
        <v>3.84</v>
      </c>
      <c r="G91" s="171">
        <f>SUM(Month!G259:G261)</f>
        <v>3.7199999999999998</v>
      </c>
      <c r="H91" s="171">
        <f>SUM(Month!H259:H261)</f>
        <v>1.29</v>
      </c>
      <c r="I91" s="173">
        <f>SUM(Month!I259:I261)</f>
        <v>0.52</v>
      </c>
      <c r="J91" s="171">
        <f t="shared" si="1"/>
        <v>192.99</v>
      </c>
      <c r="K91" s="171">
        <f>ROUND((SUM(Month!K259:K261)/3),2)</f>
        <v>15.75</v>
      </c>
      <c r="L91" s="171">
        <f>ROUND((SUM(Month!L259:L261)/3),2)</f>
        <v>66.13</v>
      </c>
      <c r="M91" s="171">
        <f>ROUND((SUM(Month!M259:M261)/3),2)</f>
        <v>75.78</v>
      </c>
      <c r="N91" s="171">
        <f>ROUND((SUM(Month!N259:N261)/3),2)</f>
        <v>13.89</v>
      </c>
      <c r="O91" s="171">
        <f>ROUND((SUM(Month!O259:O261)/3),2)</f>
        <v>14.89</v>
      </c>
      <c r="P91" s="171">
        <f>ROUND((SUM(Month!P259:P261)/3),2)</f>
        <v>4.47</v>
      </c>
      <c r="Q91" s="173">
        <f>ROUND((SUM(Month!Q259:Q261)/3),2)</f>
        <v>2.08</v>
      </c>
      <c r="S91" s="69"/>
      <c r="T91" s="69"/>
      <c r="U91" s="69"/>
      <c r="V91" s="69"/>
      <c r="W91" s="69"/>
      <c r="X91" s="69"/>
      <c r="Y91" s="69"/>
      <c r="AA91" s="74"/>
      <c r="AB91" s="74"/>
      <c r="AC91" s="74"/>
      <c r="AD91" s="74"/>
      <c r="AE91" s="74"/>
      <c r="AF91" s="74"/>
      <c r="AG91" s="74"/>
    </row>
    <row r="92" spans="1:33" ht="15.6" x14ac:dyDescent="0.25">
      <c r="A92" s="121" t="s">
        <v>589</v>
      </c>
      <c r="B92" s="171">
        <f>SUM(Month!B262:B264)</f>
        <v>43.959999999999994</v>
      </c>
      <c r="C92" s="171">
        <f>SUM(Month!C262:C264)</f>
        <v>2.41</v>
      </c>
      <c r="D92" s="171">
        <f>SUM(Month!D262:D264)</f>
        <v>17.07</v>
      </c>
      <c r="E92" s="171">
        <f>SUM(Month!E262:E264)</f>
        <v>16.12</v>
      </c>
      <c r="F92" s="171">
        <f>SUM(Month!F262:F264)</f>
        <v>3.3000000000000003</v>
      </c>
      <c r="G92" s="171">
        <f>SUM(Month!G262:G264)</f>
        <v>3.5700000000000003</v>
      </c>
      <c r="H92" s="171">
        <f>SUM(Month!H262:H264)</f>
        <v>1.03</v>
      </c>
      <c r="I92" s="173">
        <f>SUM(Month!I262:I264)</f>
        <v>0.46</v>
      </c>
      <c r="J92" s="171">
        <f t="shared" si="1"/>
        <v>195.54</v>
      </c>
      <c r="K92" s="171">
        <f>ROUND((SUM(Month!K262:K264)/3),2)</f>
        <v>12.89</v>
      </c>
      <c r="L92" s="171">
        <f>ROUND((SUM(Month!L262:L264)/3),2)</f>
        <v>68.3</v>
      </c>
      <c r="M92" s="171">
        <f>ROUND((SUM(Month!M262:M264)/3),2)</f>
        <v>79.34</v>
      </c>
      <c r="N92" s="171">
        <f>ROUND((SUM(Month!N262:N264)/3),2)</f>
        <v>13.88</v>
      </c>
      <c r="O92" s="171">
        <f>ROUND((SUM(Month!O262:O264)/3),2)</f>
        <v>14.66</v>
      </c>
      <c r="P92" s="171">
        <f>ROUND((SUM(Month!P262:P264)/3),2)</f>
        <v>4.63</v>
      </c>
      <c r="Q92" s="173">
        <f>ROUND((SUM(Month!Q262:Q264)/3),2)</f>
        <v>1.84</v>
      </c>
      <c r="S92" s="69"/>
      <c r="T92" s="69"/>
      <c r="U92" s="69"/>
      <c r="V92" s="69"/>
      <c r="W92" s="69"/>
      <c r="X92" s="69"/>
      <c r="Y92" s="69"/>
      <c r="AA92" s="74"/>
      <c r="AB92" s="74"/>
      <c r="AC92" s="74"/>
      <c r="AD92" s="74"/>
      <c r="AE92" s="74"/>
      <c r="AF92" s="74"/>
      <c r="AG92" s="74"/>
    </row>
    <row r="93" spans="1:33" ht="15.6" x14ac:dyDescent="0.25">
      <c r="A93" s="121" t="s">
        <v>590</v>
      </c>
      <c r="B93" s="171">
        <f>SUM(Month!B265:B267)</f>
        <v>39.629999999999995</v>
      </c>
      <c r="C93" s="171">
        <f>SUM(Month!C265:C267)</f>
        <v>1.99</v>
      </c>
      <c r="D93" s="171">
        <f>SUM(Month!D265:D267)</f>
        <v>17.32</v>
      </c>
      <c r="E93" s="171">
        <f>SUM(Month!E265:E267)</f>
        <v>11.92</v>
      </c>
      <c r="F93" s="171">
        <f>SUM(Month!F265:F267)</f>
        <v>2.82</v>
      </c>
      <c r="G93" s="171">
        <f>SUM(Month!G265:G267)</f>
        <v>4.0500000000000007</v>
      </c>
      <c r="H93" s="171">
        <f>SUM(Month!H265:H267)</f>
        <v>1.1200000000000001</v>
      </c>
      <c r="I93" s="173">
        <f>SUM(Month!I265:I267)</f>
        <v>0.41000000000000003</v>
      </c>
      <c r="J93" s="171">
        <f t="shared" si="1"/>
        <v>193.45999999999998</v>
      </c>
      <c r="K93" s="171">
        <f>ROUND((SUM(Month!K265:K267)/3),2)</f>
        <v>11.4</v>
      </c>
      <c r="L93" s="171">
        <f>ROUND((SUM(Month!L265:L267)/3),2)</f>
        <v>69.31</v>
      </c>
      <c r="M93" s="171">
        <f>ROUND((SUM(Month!M265:M267)/3),2)</f>
        <v>76.55</v>
      </c>
      <c r="N93" s="171">
        <f>ROUND((SUM(Month!N265:N267)/3),2)</f>
        <v>13.01</v>
      </c>
      <c r="O93" s="171">
        <f>ROUND((SUM(Month!O265:O267)/3),2)</f>
        <v>16.260000000000002</v>
      </c>
      <c r="P93" s="171">
        <f>ROUND((SUM(Month!P265:P267)/3),2)</f>
        <v>5.3</v>
      </c>
      <c r="Q93" s="173">
        <f>ROUND((SUM(Month!Q265:Q267)/3),2)</f>
        <v>1.63</v>
      </c>
      <c r="S93" s="69"/>
      <c r="T93" s="69"/>
      <c r="U93" s="69"/>
      <c r="V93" s="69"/>
      <c r="W93" s="69"/>
      <c r="X93" s="69"/>
      <c r="Y93" s="69"/>
      <c r="AA93" s="74"/>
      <c r="AB93" s="74"/>
      <c r="AC93" s="74"/>
      <c r="AD93" s="74"/>
      <c r="AE93" s="74"/>
      <c r="AF93" s="74"/>
      <c r="AG93" s="74"/>
    </row>
    <row r="94" spans="1:33" ht="15.6" x14ac:dyDescent="0.25">
      <c r="A94" s="121" t="s">
        <v>591</v>
      </c>
      <c r="B94" s="171">
        <f>SUM(Month!B268:B270)</f>
        <v>53.009999999999991</v>
      </c>
      <c r="C94" s="171">
        <f>SUM(Month!C268:C270)</f>
        <v>3.42</v>
      </c>
      <c r="D94" s="171">
        <f>SUM(Month!D268:D270)</f>
        <v>17.39</v>
      </c>
      <c r="E94" s="171">
        <f>SUM(Month!E268:E270)</f>
        <v>23.310000000000002</v>
      </c>
      <c r="F94" s="171">
        <f>SUM(Month!F268:F270)</f>
        <v>3.5999999999999996</v>
      </c>
      <c r="G94" s="171">
        <f>SUM(Month!G268:G270)</f>
        <v>4.05</v>
      </c>
      <c r="H94" s="171">
        <f>SUM(Month!H268:H270)</f>
        <v>1.0999999999999999</v>
      </c>
      <c r="I94" s="173">
        <f>SUM(Month!I268:I270)</f>
        <v>0.14000000000000001</v>
      </c>
      <c r="J94" s="171">
        <f t="shared" si="1"/>
        <v>194.37</v>
      </c>
      <c r="K94" s="171">
        <f>ROUND((SUM(Month!K268:K270)/3),2)</f>
        <v>11.78</v>
      </c>
      <c r="L94" s="171">
        <f>ROUND((SUM(Month!L268:L270)/3),2)</f>
        <v>69.56</v>
      </c>
      <c r="M94" s="171">
        <f>ROUND((SUM(Month!M268:M270)/3),2)</f>
        <v>79.36</v>
      </c>
      <c r="N94" s="171">
        <f>ROUND((SUM(Month!N268:N270)/3),2)</f>
        <v>13.46</v>
      </c>
      <c r="O94" s="171">
        <f>ROUND((SUM(Month!O268:O270)/3),2)</f>
        <v>15.85</v>
      </c>
      <c r="P94" s="171">
        <f>ROUND((SUM(Month!P268:P270)/3),2)</f>
        <v>3.81</v>
      </c>
      <c r="Q94" s="173">
        <f>ROUND((SUM(Month!Q268:Q270)/3),2)</f>
        <v>0.55000000000000004</v>
      </c>
      <c r="S94" s="69"/>
      <c r="T94" s="69"/>
      <c r="U94" s="69"/>
      <c r="V94" s="69"/>
      <c r="W94" s="69"/>
      <c r="X94" s="69"/>
      <c r="Y94" s="69"/>
      <c r="AA94" s="74"/>
      <c r="AB94" s="74"/>
      <c r="AC94" s="74"/>
      <c r="AD94" s="74"/>
      <c r="AE94" s="74"/>
      <c r="AF94" s="74"/>
      <c r="AG94" s="74"/>
    </row>
    <row r="95" spans="1:33" ht="15.6" x14ac:dyDescent="0.25">
      <c r="A95" s="121" t="s">
        <v>592</v>
      </c>
      <c r="B95" s="171">
        <f>SUM(Month!B271:B273)</f>
        <v>54.760000000000005</v>
      </c>
      <c r="C95" s="171">
        <f>SUM(Month!C271:C273)</f>
        <v>3.7199999999999998</v>
      </c>
      <c r="D95" s="171">
        <f>SUM(Month!D271:D273)</f>
        <v>16.93</v>
      </c>
      <c r="E95" s="171">
        <f>SUM(Month!E271:E273)</f>
        <v>24.779999999999998</v>
      </c>
      <c r="F95" s="171">
        <f>SUM(Month!F271:F273)</f>
        <v>3.9000000000000004</v>
      </c>
      <c r="G95" s="171">
        <f>SUM(Month!G271:G273)</f>
        <v>3.8</v>
      </c>
      <c r="H95" s="171">
        <f>SUM(Month!H271:H273)</f>
        <v>1.41</v>
      </c>
      <c r="I95" s="173">
        <f>SUM(Month!I271:I273)</f>
        <v>0.21999999999999997</v>
      </c>
      <c r="J95" s="171">
        <f t="shared" si="1"/>
        <v>192.78</v>
      </c>
      <c r="K95" s="171">
        <f>ROUND((SUM(Month!K271:K273)/3),2)</f>
        <v>12.58</v>
      </c>
      <c r="L95" s="171">
        <f>ROUND((SUM(Month!L271:L273)/3),2)</f>
        <v>67.75</v>
      </c>
      <c r="M95" s="171">
        <f>ROUND((SUM(Month!M271:M273)/3),2)</f>
        <v>77.22</v>
      </c>
      <c r="N95" s="171">
        <f>ROUND((SUM(Month!N271:N273)/3),2)</f>
        <v>14.17</v>
      </c>
      <c r="O95" s="171">
        <f>ROUND((SUM(Month!O271:O273)/3),2)</f>
        <v>15.29</v>
      </c>
      <c r="P95" s="171">
        <f>ROUND((SUM(Month!P271:P273)/3),2)</f>
        <v>4.87</v>
      </c>
      <c r="Q95" s="173">
        <f>ROUND((SUM(Month!Q271:Q273)/3),2)</f>
        <v>0.9</v>
      </c>
      <c r="S95" s="69"/>
      <c r="T95" s="69"/>
      <c r="U95" s="69"/>
      <c r="V95" s="69"/>
      <c r="W95" s="69"/>
      <c r="X95" s="69"/>
      <c r="Y95" s="69"/>
      <c r="AA95" s="74"/>
      <c r="AB95" s="74"/>
      <c r="AC95" s="74"/>
      <c r="AD95" s="74"/>
      <c r="AE95" s="74"/>
      <c r="AF95" s="74"/>
      <c r="AG95" s="74"/>
    </row>
    <row r="96" spans="1:33" ht="15.6" x14ac:dyDescent="0.25">
      <c r="A96" s="121" t="s">
        <v>593</v>
      </c>
      <c r="B96" s="171">
        <f>SUM(Month!B274:B276)</f>
        <v>42.900000000000006</v>
      </c>
      <c r="C96" s="171">
        <f>SUM(Month!C274:C276)</f>
        <v>1.62</v>
      </c>
      <c r="D96" s="171">
        <f>SUM(Month!D274:D276)</f>
        <v>17.36</v>
      </c>
      <c r="E96" s="171">
        <f>SUM(Month!E274:E276)</f>
        <v>14.819999999999999</v>
      </c>
      <c r="F96" s="171">
        <f>SUM(Month!F274:F276)</f>
        <v>3.4799999999999995</v>
      </c>
      <c r="G96" s="171">
        <f>SUM(Month!G274:G276)</f>
        <v>3.83</v>
      </c>
      <c r="H96" s="171">
        <f>SUM(Month!H274:H276)</f>
        <v>1.3399999999999999</v>
      </c>
      <c r="I96" s="173">
        <f>SUM(Month!I274:I276)</f>
        <v>0.45</v>
      </c>
      <c r="J96" s="171">
        <f t="shared" si="1"/>
        <v>194.27</v>
      </c>
      <c r="K96" s="171">
        <f>ROUND((SUM(Month!K274:K276)/3),2)</f>
        <v>9.66</v>
      </c>
      <c r="L96" s="171">
        <f>ROUND((SUM(Month!L274:L276)/3),2)</f>
        <v>69.459999999999994</v>
      </c>
      <c r="M96" s="171">
        <f>ROUND((SUM(Month!M274:M276)/3),2)</f>
        <v>76.92</v>
      </c>
      <c r="N96" s="171">
        <f>ROUND((SUM(Month!N274:N276)/3),2)</f>
        <v>14.55</v>
      </c>
      <c r="O96" s="171">
        <f>ROUND((SUM(Month!O274:O276)/3),2)</f>
        <v>15.79</v>
      </c>
      <c r="P96" s="171">
        <f>ROUND((SUM(Month!P274:P276)/3),2)</f>
        <v>6.08</v>
      </c>
      <c r="Q96" s="173">
        <f>ROUND((SUM(Month!Q274:Q276)/3),2)</f>
        <v>1.81</v>
      </c>
      <c r="S96" s="69"/>
      <c r="T96" s="69"/>
      <c r="U96" s="69"/>
      <c r="V96" s="69"/>
      <c r="W96" s="69"/>
      <c r="X96" s="69"/>
      <c r="Y96" s="69"/>
      <c r="AA96" s="74"/>
      <c r="AB96" s="74"/>
      <c r="AC96" s="74"/>
      <c r="AD96" s="74"/>
      <c r="AE96" s="74"/>
      <c r="AF96" s="74"/>
      <c r="AG96" s="74"/>
    </row>
    <row r="97" spans="1:33" ht="15.6" x14ac:dyDescent="0.25">
      <c r="A97" s="121" t="s">
        <v>594</v>
      </c>
      <c r="B97" s="171">
        <f>SUM(Month!B277:B279)</f>
        <v>40.220000000000006</v>
      </c>
      <c r="C97" s="171">
        <f>SUM(Month!C277:C279)</f>
        <v>1.66</v>
      </c>
      <c r="D97" s="171">
        <f>SUM(Month!D277:D279)</f>
        <v>17.580000000000002</v>
      </c>
      <c r="E97" s="171">
        <f>SUM(Month!E277:E279)</f>
        <v>12.17</v>
      </c>
      <c r="F97" s="171">
        <f>SUM(Month!F277:F279)</f>
        <v>3.18</v>
      </c>
      <c r="G97" s="171">
        <f>SUM(Month!G277:G279)</f>
        <v>3.91</v>
      </c>
      <c r="H97" s="171">
        <f>SUM(Month!H277:H279)</f>
        <v>1.27</v>
      </c>
      <c r="I97" s="173">
        <f>SUM(Month!I277:I279)</f>
        <v>0.45</v>
      </c>
      <c r="J97" s="171">
        <f t="shared" si="1"/>
        <v>195.18000000000004</v>
      </c>
      <c r="K97" s="171">
        <f>ROUND((SUM(Month!K277:K279)/3),2)</f>
        <v>9.57</v>
      </c>
      <c r="L97" s="171">
        <f>ROUND((SUM(Month!L277:L279)/3),2)</f>
        <v>70.33</v>
      </c>
      <c r="M97" s="171">
        <f>ROUND((SUM(Month!M277:M279)/3),2)</f>
        <v>77.39</v>
      </c>
      <c r="N97" s="171">
        <f>ROUND((SUM(Month!N277:N279)/3),2)</f>
        <v>14.61</v>
      </c>
      <c r="O97" s="171">
        <f>ROUND((SUM(Month!O277:O279)/3),2)</f>
        <v>15.58</v>
      </c>
      <c r="P97" s="171">
        <f>ROUND((SUM(Month!P277:P279)/3),2)</f>
        <v>5.88</v>
      </c>
      <c r="Q97" s="173">
        <f>ROUND((SUM(Month!Q277:Q279)/3),2)</f>
        <v>1.82</v>
      </c>
      <c r="S97" s="69"/>
      <c r="T97" s="69"/>
      <c r="U97" s="69"/>
      <c r="V97" s="69"/>
      <c r="W97" s="69"/>
      <c r="X97" s="69"/>
      <c r="Y97" s="69"/>
      <c r="AA97" s="74"/>
      <c r="AB97" s="74"/>
      <c r="AC97" s="74"/>
      <c r="AD97" s="74"/>
      <c r="AE97" s="74"/>
      <c r="AF97" s="74"/>
      <c r="AG97" s="74"/>
    </row>
    <row r="98" spans="1:33" ht="15.6" x14ac:dyDescent="0.25">
      <c r="A98" s="121" t="s">
        <v>595</v>
      </c>
      <c r="B98" s="171">
        <f>SUM(Month!B280:B282)</f>
        <v>52.72</v>
      </c>
      <c r="C98" s="171">
        <f>SUM(Month!C280:C282)</f>
        <v>3.31</v>
      </c>
      <c r="D98" s="171">
        <f>SUM(Month!D280:D282)</f>
        <v>17.63</v>
      </c>
      <c r="E98" s="171">
        <f>SUM(Month!E280:E282)</f>
        <v>22.59</v>
      </c>
      <c r="F98" s="171">
        <f>SUM(Month!F280:F282)</f>
        <v>3.7199999999999998</v>
      </c>
      <c r="G98" s="171">
        <f>SUM(Month!G280:G282)</f>
        <v>3.59</v>
      </c>
      <c r="H98" s="171">
        <f>SUM(Month!H280:H282)</f>
        <v>1.7399999999999998</v>
      </c>
      <c r="I98" s="173">
        <f>SUM(Month!I280:I282)</f>
        <v>0.14000000000000001</v>
      </c>
      <c r="J98" s="171">
        <f t="shared" si="1"/>
        <v>193.76</v>
      </c>
      <c r="K98" s="171">
        <f>ROUND((SUM(Month!K280:K282)/3),2)</f>
        <v>10.94</v>
      </c>
      <c r="L98" s="171">
        <f>ROUND((SUM(Month!L280:L282)/3),2)</f>
        <v>70.52</v>
      </c>
      <c r="M98" s="171">
        <f>ROUND((SUM(Month!M280:M282)/3),2)</f>
        <v>77.89</v>
      </c>
      <c r="N98" s="171">
        <f>ROUND((SUM(Month!N280:N282)/3),2)</f>
        <v>13.82</v>
      </c>
      <c r="O98" s="171">
        <f>ROUND((SUM(Month!O280:O282)/3),2)</f>
        <v>13.84</v>
      </c>
      <c r="P98" s="171">
        <f>ROUND((SUM(Month!P280:P282)/3),2)</f>
        <v>6.2</v>
      </c>
      <c r="Q98" s="173">
        <f>ROUND((SUM(Month!Q280:Q282)/3),2)</f>
        <v>0.55000000000000004</v>
      </c>
      <c r="S98" s="69"/>
      <c r="T98" s="69"/>
      <c r="U98" s="69"/>
      <c r="V98" s="69"/>
      <c r="W98" s="69"/>
      <c r="X98" s="69"/>
      <c r="Y98" s="69"/>
      <c r="AA98" s="74"/>
      <c r="AB98" s="74"/>
      <c r="AC98" s="74"/>
      <c r="AD98" s="74"/>
      <c r="AE98" s="74"/>
      <c r="AF98" s="74"/>
      <c r="AG98" s="74"/>
    </row>
    <row r="99" spans="1:33" ht="15.6" x14ac:dyDescent="0.25">
      <c r="A99" s="121" t="s">
        <v>596</v>
      </c>
      <c r="B99" s="171">
        <f>SUM(Month!B283:B285)</f>
        <v>56.920000000000009</v>
      </c>
      <c r="C99" s="171">
        <f>SUM(Month!C283:C285)</f>
        <v>3.35</v>
      </c>
      <c r="D99" s="171">
        <f>SUM(Month!D283:D285)</f>
        <v>16.700000000000003</v>
      </c>
      <c r="E99" s="171">
        <f>SUM(Month!E283:E285)</f>
        <v>27.03</v>
      </c>
      <c r="F99" s="171">
        <f>SUM(Month!F283:F285)</f>
        <v>3.99</v>
      </c>
      <c r="G99" s="171">
        <f>SUM(Month!G283:G285)</f>
        <v>3.6</v>
      </c>
      <c r="H99" s="171">
        <f>SUM(Month!H283:H285)</f>
        <v>1.79</v>
      </c>
      <c r="I99" s="173">
        <f>SUM(Month!I283:I285)</f>
        <v>0.46</v>
      </c>
      <c r="J99" s="171">
        <f t="shared" si="1"/>
        <v>192.95000000000002</v>
      </c>
      <c r="K99" s="171">
        <f>ROUND((SUM(Month!K283:K285)/3),2)</f>
        <v>10.54</v>
      </c>
      <c r="L99" s="171">
        <f>ROUND((SUM(Month!L283:L285)/3),2)</f>
        <v>66.819999999999993</v>
      </c>
      <c r="M99" s="171">
        <f>ROUND((SUM(Month!M283:M285)/3),2)</f>
        <v>78.2</v>
      </c>
      <c r="N99" s="171">
        <f>ROUND((SUM(Month!N283:N285)/3),2)</f>
        <v>14.68</v>
      </c>
      <c r="O99" s="171">
        <f>ROUND((SUM(Month!O283:O285)/3),2)</f>
        <v>14.55</v>
      </c>
      <c r="P99" s="171">
        <f>ROUND((SUM(Month!P283:P285)/3),2)</f>
        <v>6.31</v>
      </c>
      <c r="Q99" s="173">
        <f>ROUND((SUM(Month!Q283:Q285)/3),2)</f>
        <v>1.85</v>
      </c>
      <c r="S99" s="69"/>
      <c r="T99" s="69"/>
      <c r="U99" s="69"/>
      <c r="V99" s="69"/>
      <c r="W99" s="69"/>
      <c r="X99" s="69"/>
      <c r="Y99" s="69"/>
      <c r="AA99" s="74"/>
      <c r="AB99" s="74"/>
      <c r="AC99" s="74"/>
      <c r="AD99" s="74"/>
      <c r="AE99" s="74"/>
      <c r="AF99" s="74"/>
      <c r="AG99" s="74"/>
    </row>
    <row r="100" spans="1:33" ht="15.6" x14ac:dyDescent="0.25">
      <c r="A100" s="121" t="s">
        <v>597</v>
      </c>
      <c r="B100" s="171">
        <f>SUM(Month!B286:B288)</f>
        <v>42.36</v>
      </c>
      <c r="C100" s="171">
        <f>SUM(Month!C286:C288)</f>
        <v>1.53</v>
      </c>
      <c r="D100" s="171">
        <f>SUM(Month!D286:D288)</f>
        <v>17.28</v>
      </c>
      <c r="E100" s="171">
        <f>SUM(Month!E286:E288)</f>
        <v>14.299999999999999</v>
      </c>
      <c r="F100" s="171">
        <f>SUM(Month!F286:F288)</f>
        <v>3.84</v>
      </c>
      <c r="G100" s="171">
        <f>SUM(Month!G286:G288)</f>
        <v>3.59</v>
      </c>
      <c r="H100" s="171">
        <f>SUM(Month!H286:H288)</f>
        <v>1.38</v>
      </c>
      <c r="I100" s="173">
        <f>SUM(Month!I286:I288)</f>
        <v>0.44</v>
      </c>
      <c r="J100" s="171">
        <f t="shared" si="1"/>
        <v>192.36</v>
      </c>
      <c r="K100" s="171">
        <f>ROUND((SUM(Month!K286:K288)/3),2)</f>
        <v>8.75</v>
      </c>
      <c r="L100" s="171">
        <f>ROUND((SUM(Month!L286:L288)/3),2)</f>
        <v>69.13</v>
      </c>
      <c r="M100" s="171">
        <f>ROUND((SUM(Month!M286:M288)/3),2)</f>
        <v>75.62</v>
      </c>
      <c r="N100" s="171">
        <f>ROUND((SUM(Month!N286:N288)/3),2)</f>
        <v>15.97</v>
      </c>
      <c r="O100" s="171">
        <f>ROUND((SUM(Month!O286:O288)/3),2)</f>
        <v>14.88</v>
      </c>
      <c r="P100" s="171">
        <f>ROUND((SUM(Month!P286:P288)/3),2)</f>
        <v>6.24</v>
      </c>
      <c r="Q100" s="173">
        <f>ROUND((SUM(Month!Q286:Q288)/3),2)</f>
        <v>1.77</v>
      </c>
      <c r="S100" s="69"/>
      <c r="T100" s="69"/>
      <c r="U100" s="69"/>
      <c r="V100" s="69"/>
      <c r="W100" s="69"/>
      <c r="X100" s="69"/>
      <c r="Y100" s="69"/>
      <c r="AA100" s="74"/>
      <c r="AB100" s="74"/>
      <c r="AC100" s="74"/>
      <c r="AD100" s="74"/>
      <c r="AE100" s="74"/>
      <c r="AF100" s="74"/>
      <c r="AG100" s="74"/>
    </row>
    <row r="101" spans="1:33" ht="15.6" x14ac:dyDescent="0.25">
      <c r="A101" s="121" t="s">
        <v>598</v>
      </c>
      <c r="B101" s="171">
        <f>SUM(Month!B289:B291)</f>
        <v>39.450000000000003</v>
      </c>
      <c r="C101" s="171">
        <f>SUM(Month!C289:C291)</f>
        <v>1.53</v>
      </c>
      <c r="D101" s="171">
        <f>SUM(Month!D289:D291)</f>
        <v>17.38</v>
      </c>
      <c r="E101" s="171">
        <f>SUM(Month!E289:E291)</f>
        <v>11.32</v>
      </c>
      <c r="F101" s="171">
        <f>SUM(Month!F289:F291)</f>
        <v>3.69</v>
      </c>
      <c r="G101" s="171">
        <f>SUM(Month!G289:G291)</f>
        <v>3.73</v>
      </c>
      <c r="H101" s="171">
        <f>SUM(Month!H289:H291)</f>
        <v>1.37</v>
      </c>
      <c r="I101" s="173">
        <f>SUM(Month!I289:I291)</f>
        <v>0.43</v>
      </c>
      <c r="J101" s="171">
        <f t="shared" si="1"/>
        <v>190.07999999999998</v>
      </c>
      <c r="K101" s="171">
        <f>ROUND((SUM(Month!K289:K291)/3),2)</f>
        <v>8.0299999999999994</v>
      </c>
      <c r="L101" s="171">
        <f>ROUND((SUM(Month!L289:L291)/3),2)</f>
        <v>69.47</v>
      </c>
      <c r="M101" s="171">
        <f>ROUND((SUM(Month!M289:M291)/3),2)</f>
        <v>72.84</v>
      </c>
      <c r="N101" s="171">
        <f>ROUND((SUM(Month!N289:N291)/3),2)</f>
        <v>16.88</v>
      </c>
      <c r="O101" s="171">
        <f>ROUND((SUM(Month!O289:O291)/3),2)</f>
        <v>14.86</v>
      </c>
      <c r="P101" s="171">
        <f>ROUND((SUM(Month!P289:P291)/3),2)</f>
        <v>6.31</v>
      </c>
      <c r="Q101" s="173">
        <f>ROUND((SUM(Month!Q289:Q291)/3),2)</f>
        <v>1.69</v>
      </c>
      <c r="S101" s="69"/>
      <c r="T101" s="69"/>
      <c r="U101" s="69"/>
      <c r="V101" s="69"/>
      <c r="W101" s="69"/>
      <c r="X101" s="69"/>
      <c r="Y101" s="69"/>
      <c r="AA101" s="74"/>
      <c r="AB101" s="74"/>
      <c r="AC101" s="74"/>
      <c r="AD101" s="74"/>
      <c r="AE101" s="74"/>
      <c r="AF101" s="74"/>
      <c r="AG101" s="74"/>
    </row>
    <row r="102" spans="1:33" ht="15.6" x14ac:dyDescent="0.25">
      <c r="A102" s="121" t="s">
        <v>599</v>
      </c>
      <c r="B102" s="171">
        <f>SUM(Month!B292:B294)</f>
        <v>50.78</v>
      </c>
      <c r="C102" s="171">
        <f>SUM(Month!C292:C294)</f>
        <v>2.2999999999999998</v>
      </c>
      <c r="D102" s="171">
        <f>SUM(Month!D292:D294)</f>
        <v>17.46</v>
      </c>
      <c r="E102" s="171">
        <f>SUM(Month!E292:E294)</f>
        <v>21.09</v>
      </c>
      <c r="F102" s="171">
        <f>SUM(Month!F292:F294)</f>
        <v>4.5600000000000005</v>
      </c>
      <c r="G102" s="171">
        <f>SUM(Month!G292:G294)</f>
        <v>3.1399999999999997</v>
      </c>
      <c r="H102" s="171">
        <f>SUM(Month!H292:H294)</f>
        <v>1.9100000000000001</v>
      </c>
      <c r="I102" s="173">
        <f>SUM(Month!I292:I294)</f>
        <v>0.32</v>
      </c>
      <c r="J102" s="171">
        <f t="shared" si="1"/>
        <v>188.73999999999998</v>
      </c>
      <c r="K102" s="171">
        <f>ROUND((SUM(Month!K292:K294)/3),2)</f>
        <v>7.61</v>
      </c>
      <c r="L102" s="171">
        <f>ROUND((SUM(Month!L292:L294)/3),2)</f>
        <v>69.819999999999993</v>
      </c>
      <c r="M102" s="171">
        <f>ROUND((SUM(Month!M292:M294)/3),2)</f>
        <v>74.36</v>
      </c>
      <c r="N102" s="171">
        <f>ROUND((SUM(Month!N292:N294)/3),2)</f>
        <v>16.8</v>
      </c>
      <c r="O102" s="171">
        <f>ROUND((SUM(Month!O292:O294)/3),2)</f>
        <v>11.95</v>
      </c>
      <c r="P102" s="171">
        <f>ROUND((SUM(Month!P292:P294)/3),2)</f>
        <v>6.94</v>
      </c>
      <c r="Q102" s="173">
        <f>ROUND((SUM(Month!Q292:Q294)/3),2)</f>
        <v>1.26</v>
      </c>
      <c r="S102" s="69"/>
      <c r="T102" s="69"/>
      <c r="U102" s="69"/>
      <c r="V102" s="69"/>
      <c r="W102" s="69"/>
      <c r="X102" s="69"/>
      <c r="Y102" s="69"/>
      <c r="AA102" s="74"/>
      <c r="AB102" s="74"/>
      <c r="AC102" s="74"/>
      <c r="AD102" s="74"/>
      <c r="AE102" s="74"/>
      <c r="AF102" s="74"/>
      <c r="AG102" s="74"/>
    </row>
    <row r="103" spans="1:33" ht="15.6" x14ac:dyDescent="0.25">
      <c r="A103" s="121" t="s">
        <v>600</v>
      </c>
      <c r="B103" s="171">
        <f>SUM(Month!B295:B297)</f>
        <v>52.23</v>
      </c>
      <c r="C103" s="171">
        <f>SUM(Month!C295:C297)</f>
        <v>1.87</v>
      </c>
      <c r="D103" s="171">
        <f>SUM(Month!D295:D297)</f>
        <v>16.5</v>
      </c>
      <c r="E103" s="171">
        <f>SUM(Month!E295:E297)</f>
        <v>24.15</v>
      </c>
      <c r="F103" s="171">
        <f>SUM(Month!F295:F297)</f>
        <v>4.29</v>
      </c>
      <c r="G103" s="171">
        <f>SUM(Month!G295:G297)</f>
        <v>2.99</v>
      </c>
      <c r="H103" s="171">
        <f>SUM(Month!H295:H297)</f>
        <v>1.91</v>
      </c>
      <c r="I103" s="173">
        <f>SUM(Month!I295:I297)</f>
        <v>0.52</v>
      </c>
      <c r="J103" s="171">
        <f t="shared" si="1"/>
        <v>184.44</v>
      </c>
      <c r="K103" s="171">
        <f>ROUND((SUM(Month!K295:K297)/3),2)</f>
        <v>6.02</v>
      </c>
      <c r="L103" s="171">
        <f>ROUND((SUM(Month!L295:L297)/3),2)</f>
        <v>66</v>
      </c>
      <c r="M103" s="171">
        <f>ROUND((SUM(Month!M295:M297)/3),2)</f>
        <v>75.63</v>
      </c>
      <c r="N103" s="171">
        <f>ROUND((SUM(Month!N295:N297)/3),2)</f>
        <v>15.81</v>
      </c>
      <c r="O103" s="171">
        <f>ROUND((SUM(Month!O295:O297)/3),2)</f>
        <v>12.19</v>
      </c>
      <c r="P103" s="171">
        <f>ROUND((SUM(Month!P295:P297)/3),2)</f>
        <v>6.71</v>
      </c>
      <c r="Q103" s="173">
        <f>ROUND((SUM(Month!Q295:Q297)/3),2)</f>
        <v>2.08</v>
      </c>
      <c r="S103" s="69"/>
      <c r="T103" s="69"/>
      <c r="U103" s="69"/>
      <c r="V103" s="69"/>
      <c r="W103" s="69"/>
      <c r="X103" s="69"/>
      <c r="Y103" s="69"/>
      <c r="AA103" s="74"/>
      <c r="AB103" s="74"/>
      <c r="AC103" s="74"/>
      <c r="AD103" s="74"/>
      <c r="AE103" s="74"/>
      <c r="AF103" s="74"/>
      <c r="AG103" s="74"/>
    </row>
    <row r="104" spans="1:33" ht="15.6" x14ac:dyDescent="0.25">
      <c r="A104" s="121" t="s">
        <v>601</v>
      </c>
      <c r="B104" s="171">
        <f>SUM(Month!B298:B300)</f>
        <v>42.4</v>
      </c>
      <c r="C104" s="171">
        <f>SUM(Month!C298:C300)</f>
        <v>1.25</v>
      </c>
      <c r="D104" s="171">
        <f>SUM(Month!D298:D300)</f>
        <v>16.89</v>
      </c>
      <c r="E104" s="171">
        <f>SUM(Month!E298:E300)</f>
        <v>15.23</v>
      </c>
      <c r="F104" s="171">
        <f>SUM(Month!F298:F300)</f>
        <v>4.2299999999999995</v>
      </c>
      <c r="G104" s="171">
        <f>SUM(Month!G298:G300)</f>
        <v>2.8099999999999996</v>
      </c>
      <c r="H104" s="171">
        <f>SUM(Month!H298:H300)</f>
        <v>1.5</v>
      </c>
      <c r="I104" s="173">
        <f>SUM(Month!I298:I300)</f>
        <v>0.49</v>
      </c>
      <c r="J104" s="171">
        <f t="shared" si="1"/>
        <v>188.79999999999998</v>
      </c>
      <c r="K104" s="171">
        <f>ROUND((SUM(Month!K298:K300)/3),2)</f>
        <v>6.8</v>
      </c>
      <c r="L104" s="171">
        <f>ROUND((SUM(Month!L298:L300)/3),2)</f>
        <v>67.58</v>
      </c>
      <c r="M104" s="171">
        <f>ROUND((SUM(Month!M298:M300)/3),2)</f>
        <v>76.27</v>
      </c>
      <c r="N104" s="171">
        <f>ROUND((SUM(Month!N298:N300)/3),2)</f>
        <v>17.739999999999998</v>
      </c>
      <c r="O104" s="171">
        <f>ROUND((SUM(Month!O298:O300)/3),2)</f>
        <v>11.7</v>
      </c>
      <c r="P104" s="171">
        <f>ROUND((SUM(Month!P298:P300)/3),2)</f>
        <v>6.78</v>
      </c>
      <c r="Q104" s="173">
        <f>ROUND((SUM(Month!Q298:Q300)/3),2)</f>
        <v>1.93</v>
      </c>
      <c r="S104" s="69"/>
      <c r="T104" s="69"/>
      <c r="U104" s="69"/>
      <c r="V104" s="69"/>
      <c r="W104" s="69"/>
      <c r="X104" s="69"/>
      <c r="Y104" s="69"/>
      <c r="AA104" s="74"/>
      <c r="AB104" s="74"/>
      <c r="AC104" s="74"/>
      <c r="AD104" s="74"/>
      <c r="AE104" s="74"/>
      <c r="AF104" s="74"/>
      <c r="AG104" s="74"/>
    </row>
    <row r="105" spans="1:33" ht="15.6" x14ac:dyDescent="0.25">
      <c r="A105" s="121" t="s">
        <v>602</v>
      </c>
      <c r="B105" s="171">
        <f>SUM(Month!B301:B303)</f>
        <v>38.11</v>
      </c>
      <c r="C105" s="171">
        <f>SUM(Month!C301:C303)</f>
        <v>1.23</v>
      </c>
      <c r="D105" s="171">
        <f>SUM(Month!D301:D303)</f>
        <v>16.96</v>
      </c>
      <c r="E105" s="171">
        <f>SUM(Month!E301:E303)</f>
        <v>11.03</v>
      </c>
      <c r="F105" s="171">
        <f>SUM(Month!F301:F303)</f>
        <v>3.87</v>
      </c>
      <c r="G105" s="171">
        <f>SUM(Month!G301:G303)</f>
        <v>2.9299999999999997</v>
      </c>
      <c r="H105" s="171">
        <f>SUM(Month!H301:H303)</f>
        <v>1.71</v>
      </c>
      <c r="I105" s="173">
        <f>SUM(Month!I301:I303)</f>
        <v>0.38</v>
      </c>
      <c r="J105" s="171">
        <f t="shared" si="1"/>
        <v>185.12000000000003</v>
      </c>
      <c r="K105" s="171">
        <f>ROUND((SUM(Month!K301:K303)/3),2)</f>
        <v>6.51</v>
      </c>
      <c r="L105" s="171">
        <f>ROUND((SUM(Month!L301:L303)/3),2)</f>
        <v>67.86</v>
      </c>
      <c r="M105" s="171">
        <f>ROUND((SUM(Month!M301:M303)/3),2)</f>
        <v>72.040000000000006</v>
      </c>
      <c r="N105" s="171">
        <f>ROUND((SUM(Month!N301:N303)/3),2)</f>
        <v>17.670000000000002</v>
      </c>
      <c r="O105" s="171">
        <f>ROUND((SUM(Month!O301:O303)/3),2)</f>
        <v>11.73</v>
      </c>
      <c r="P105" s="171">
        <f>ROUND((SUM(Month!P301:P303)/3),2)</f>
        <v>7.78</v>
      </c>
      <c r="Q105" s="173">
        <f>ROUND((SUM(Month!Q301:Q303)/3),2)</f>
        <v>1.53</v>
      </c>
      <c r="S105" s="69"/>
      <c r="T105" s="69"/>
      <c r="U105" s="69"/>
      <c r="V105" s="69"/>
      <c r="W105" s="69"/>
      <c r="X105" s="69"/>
      <c r="Y105" s="69"/>
      <c r="AA105" s="74"/>
      <c r="AB105" s="74"/>
      <c r="AC105" s="74"/>
      <c r="AD105" s="74"/>
      <c r="AE105" s="74"/>
      <c r="AF105" s="74"/>
      <c r="AG105" s="74"/>
    </row>
    <row r="106" spans="1:33" ht="15.6" x14ac:dyDescent="0.25">
      <c r="A106" s="121" t="s">
        <v>603</v>
      </c>
      <c r="B106" s="171">
        <f>SUM(Month!B304:B306)</f>
        <v>51.73</v>
      </c>
      <c r="C106" s="171">
        <f>SUM(Month!C304:C306)</f>
        <v>1.7800000000000002</v>
      </c>
      <c r="D106" s="171">
        <f>SUM(Month!D304:D306)</f>
        <v>17.02</v>
      </c>
      <c r="E106" s="171">
        <f>SUM(Month!E304:E306)</f>
        <v>22.15</v>
      </c>
      <c r="F106" s="171">
        <f>SUM(Month!F304:F306)</f>
        <v>5.04</v>
      </c>
      <c r="G106" s="171">
        <f>SUM(Month!G304:G306)</f>
        <v>3.3600000000000003</v>
      </c>
      <c r="H106" s="171">
        <f>SUM(Month!H304:H306)</f>
        <v>1.9400000000000002</v>
      </c>
      <c r="I106" s="173">
        <f>SUM(Month!I304:I306)</f>
        <v>0.44000000000000006</v>
      </c>
      <c r="J106" s="171">
        <f t="shared" si="1"/>
        <v>187.82</v>
      </c>
      <c r="K106" s="171">
        <f>ROUND((SUM(Month!K304:K306)/3),2)</f>
        <v>5.83</v>
      </c>
      <c r="L106" s="171">
        <f>ROUND((SUM(Month!L304:L306)/3),2)</f>
        <v>68.069999999999993</v>
      </c>
      <c r="M106" s="171">
        <f>ROUND((SUM(Month!M304:M306)/3),2)</f>
        <v>73.95</v>
      </c>
      <c r="N106" s="171">
        <f>ROUND((SUM(Month!N304:N306)/3),2)</f>
        <v>18.489999999999998</v>
      </c>
      <c r="O106" s="171">
        <f>ROUND((SUM(Month!O304:O306)/3),2)</f>
        <v>12.73</v>
      </c>
      <c r="P106" s="171">
        <f>ROUND((SUM(Month!P304:P306)/3),2)</f>
        <v>7.01</v>
      </c>
      <c r="Q106" s="173">
        <f>ROUND((SUM(Month!Q304:Q306)/3),2)</f>
        <v>1.74</v>
      </c>
      <c r="S106" s="69"/>
      <c r="T106" s="69"/>
      <c r="U106" s="69"/>
      <c r="V106" s="69"/>
      <c r="W106" s="69"/>
      <c r="X106" s="69"/>
      <c r="Y106" s="69"/>
      <c r="AA106" s="74"/>
      <c r="AB106" s="74"/>
      <c r="AC106" s="74"/>
      <c r="AD106" s="74"/>
      <c r="AE106" s="74"/>
      <c r="AF106" s="74"/>
      <c r="AG106" s="74"/>
    </row>
    <row r="107" spans="1:33" ht="15.6" x14ac:dyDescent="0.25">
      <c r="A107" s="121" t="s">
        <v>604</v>
      </c>
      <c r="B107" s="171">
        <f>SUM(Month!B307:B309)</f>
        <v>51.789999999999992</v>
      </c>
      <c r="C107" s="171">
        <f>SUM(Month!C307:C309)</f>
        <v>1.9400000000000002</v>
      </c>
      <c r="D107" s="171">
        <f>SUM(Month!D307:D309)</f>
        <v>16.079999999999998</v>
      </c>
      <c r="E107" s="171">
        <f>SUM(Month!E307:E309)</f>
        <v>22.94</v>
      </c>
      <c r="F107" s="171">
        <f>SUM(Month!F307:F309)</f>
        <v>4.8899999999999997</v>
      </c>
      <c r="G107" s="171">
        <f>SUM(Month!G307:G309)</f>
        <v>2.79</v>
      </c>
      <c r="H107" s="171">
        <f>SUM(Month!H307:H309)</f>
        <v>2.65</v>
      </c>
      <c r="I107" s="173">
        <f>SUM(Month!I307:I309)</f>
        <v>0.5</v>
      </c>
      <c r="J107" s="171">
        <f t="shared" si="1"/>
        <v>183.96</v>
      </c>
      <c r="K107" s="171">
        <f>ROUND((SUM(Month!K307:K309)/3),2)</f>
        <v>6.48</v>
      </c>
      <c r="L107" s="171">
        <f>ROUND((SUM(Month!L307:L309)/3),2)</f>
        <v>64.290000000000006</v>
      </c>
      <c r="M107" s="171">
        <f>ROUND((SUM(Month!M307:M309)/3),2)</f>
        <v>72.25</v>
      </c>
      <c r="N107" s="171">
        <f>ROUND((SUM(Month!N307:N309)/3),2)</f>
        <v>18.29</v>
      </c>
      <c r="O107" s="171">
        <f>ROUND((SUM(Month!O307:O309)/3),2)</f>
        <v>11.4</v>
      </c>
      <c r="P107" s="171">
        <f>ROUND((SUM(Month!P307:P309)/3),2)</f>
        <v>9.26</v>
      </c>
      <c r="Q107" s="173">
        <f>ROUND((SUM(Month!Q307:Q309)/3),2)</f>
        <v>1.99</v>
      </c>
    </row>
    <row r="108" spans="1:33" ht="15.6" x14ac:dyDescent="0.25">
      <c r="A108" s="121" t="s">
        <v>605</v>
      </c>
      <c r="B108" s="171">
        <f>SUM(Month!B310:B312)</f>
        <v>32.04</v>
      </c>
      <c r="C108" s="171">
        <f>SUM(Month!C310:C312)</f>
        <v>1.1099999999999999</v>
      </c>
      <c r="D108" s="171">
        <f>SUM(Month!D310:D312)</f>
        <v>9.31</v>
      </c>
      <c r="E108" s="171">
        <f>SUM(Month!E310:E312)</f>
        <v>12.76</v>
      </c>
      <c r="F108" s="171">
        <f>SUM(Month!F310:F312)</f>
        <v>4.2299999999999995</v>
      </c>
      <c r="G108" s="171">
        <f>SUM(Month!G310:G312)</f>
        <v>2.5300000000000002</v>
      </c>
      <c r="H108" s="171">
        <f>SUM(Month!H310:H312)</f>
        <v>1.7199999999999998</v>
      </c>
      <c r="I108" s="173">
        <f>SUM(Month!I310:I312)</f>
        <v>0.38</v>
      </c>
      <c r="J108" s="171">
        <f t="shared" si="1"/>
        <v>151.19999999999999</v>
      </c>
      <c r="K108" s="171">
        <f>ROUND((SUM(Month!K310:K312)/3),2)</f>
        <v>6.28</v>
      </c>
      <c r="L108" s="171">
        <f>ROUND((SUM(Month!L310:L312)/3),2)</f>
        <v>37.25</v>
      </c>
      <c r="M108" s="171">
        <f>ROUND((SUM(Month!M310:M312)/3),2)</f>
        <v>70.2</v>
      </c>
      <c r="N108" s="171">
        <f>ROUND((SUM(Month!N310:N312)/3),2)</f>
        <v>17.55</v>
      </c>
      <c r="O108" s="171">
        <f>ROUND((SUM(Month!O310:O312)/3),2)</f>
        <v>10.56</v>
      </c>
      <c r="P108" s="171">
        <f>ROUND((SUM(Month!P310:P312)/3),2)</f>
        <v>7.82</v>
      </c>
      <c r="Q108" s="173">
        <f>ROUND((SUM(Month!Q310:Q312)/3),2)</f>
        <v>1.54</v>
      </c>
    </row>
    <row r="109" spans="1:33" ht="15.6" x14ac:dyDescent="0.25">
      <c r="A109" s="121" t="s">
        <v>606</v>
      </c>
      <c r="B109" s="171">
        <f>SUM(Month!B313:B315)</f>
        <v>33.06</v>
      </c>
      <c r="C109" s="171">
        <f>SUM(Month!C313:C315)</f>
        <v>1.17</v>
      </c>
      <c r="D109" s="171">
        <f>SUM(Month!D313:D315)</f>
        <v>12.26</v>
      </c>
      <c r="E109" s="171">
        <f>SUM(Month!E313:E315)</f>
        <v>11.46</v>
      </c>
      <c r="F109" s="171">
        <f>SUM(Month!F313:F315)</f>
        <v>3.9000000000000004</v>
      </c>
      <c r="G109" s="171">
        <f>SUM(Month!G313:G315)</f>
        <v>2.33</v>
      </c>
      <c r="H109" s="171">
        <f>SUM(Month!H313:H315)</f>
        <v>1.73</v>
      </c>
      <c r="I109" s="173">
        <f>SUM(Month!I313:I315)</f>
        <v>0.21</v>
      </c>
      <c r="J109" s="171">
        <f t="shared" ref="J109:J114" si="2">SUM(K109:Q109)</f>
        <v>163.73000000000002</v>
      </c>
      <c r="K109" s="171">
        <f>ROUND((SUM(Month!K313:K315)/3),2)</f>
        <v>6</v>
      </c>
      <c r="L109" s="171">
        <f>ROUND((SUM(Month!L313:L315)/3),2)</f>
        <v>49.05</v>
      </c>
      <c r="M109" s="171">
        <f>ROUND((SUM(Month!M313:M315)/3),2)</f>
        <v>72.489999999999995</v>
      </c>
      <c r="N109" s="171">
        <f>ROUND((SUM(Month!N313:N315)/3),2)</f>
        <v>17.97</v>
      </c>
      <c r="O109" s="171">
        <f>ROUND((SUM(Month!O313:O315)/3),2)</f>
        <v>9.43</v>
      </c>
      <c r="P109" s="171">
        <f>ROUND((SUM(Month!P313:P315)/3),2)</f>
        <v>7.99</v>
      </c>
      <c r="Q109" s="173">
        <f>ROUND((SUM(Month!Q313:Q315)/3),2)</f>
        <v>0.8</v>
      </c>
    </row>
    <row r="110" spans="1:33" ht="15.6" x14ac:dyDescent="0.25">
      <c r="A110" s="121" t="s">
        <v>607</v>
      </c>
      <c r="B110" s="171">
        <f>SUM(Month!B316:B318)</f>
        <v>46.45</v>
      </c>
      <c r="C110" s="171">
        <f>SUM(Month!C316:C318)</f>
        <v>1.4100000000000001</v>
      </c>
      <c r="D110" s="171">
        <f>SUM(Month!D316:D318)</f>
        <v>13.23</v>
      </c>
      <c r="E110" s="171">
        <f>SUM(Month!E316:E318)</f>
        <v>21.27</v>
      </c>
      <c r="F110" s="171">
        <f>SUM(Month!F316:F318)</f>
        <v>4.92</v>
      </c>
      <c r="G110" s="171">
        <f>SUM(Month!G316:G318)</f>
        <v>3.07</v>
      </c>
      <c r="H110" s="171">
        <f>SUM(Month!H316:H318)</f>
        <v>2.1</v>
      </c>
      <c r="I110" s="173">
        <f>SUM(Month!I316:I318)</f>
        <v>0.45</v>
      </c>
      <c r="J110" s="171">
        <f t="shared" si="2"/>
        <v>170.26000000000002</v>
      </c>
      <c r="K110" s="171">
        <f>ROUND((SUM(Month!K316:K318)/3),2)</f>
        <v>4.83</v>
      </c>
      <c r="L110" s="171">
        <f>ROUND((SUM(Month!L316:L318)/3),2)</f>
        <v>52.92</v>
      </c>
      <c r="M110" s="171">
        <f>ROUND((SUM(Month!M316:M318)/3),2)</f>
        <v>73.5</v>
      </c>
      <c r="N110" s="171">
        <f>ROUND((SUM(Month!N316:N318)/3),2)</f>
        <v>17.989999999999998</v>
      </c>
      <c r="O110" s="171">
        <f>ROUND((SUM(Month!O316:O318)/3),2)</f>
        <v>11.48</v>
      </c>
      <c r="P110" s="171">
        <f>ROUND((SUM(Month!P316:P318)/3),2)</f>
        <v>7.71</v>
      </c>
      <c r="Q110" s="173">
        <f>ROUND((SUM(Month!Q316:Q318)/3),2)</f>
        <v>1.83</v>
      </c>
      <c r="S110" s="69"/>
      <c r="T110" s="69"/>
      <c r="U110" s="69"/>
      <c r="V110" s="69"/>
      <c r="W110" s="69"/>
      <c r="X110" s="69"/>
      <c r="Y110" s="69"/>
      <c r="AA110" s="74"/>
      <c r="AB110" s="74"/>
      <c r="AC110" s="74"/>
      <c r="AD110" s="74"/>
      <c r="AE110" s="74"/>
      <c r="AF110" s="74"/>
      <c r="AG110" s="74"/>
    </row>
    <row r="111" spans="1:33" ht="15.6" x14ac:dyDescent="0.25">
      <c r="A111" s="121" t="s">
        <v>608</v>
      </c>
      <c r="B111" s="171">
        <f>SUM(Month!B319:B321)</f>
        <v>47.97</v>
      </c>
      <c r="C111" s="171">
        <f>SUM(Month!C319:C321)</f>
        <v>1.64</v>
      </c>
      <c r="D111" s="171">
        <f>SUM(Month!D319:D321)</f>
        <v>11.57</v>
      </c>
      <c r="E111" s="171">
        <f>SUM(Month!E319:E321)</f>
        <v>24.85</v>
      </c>
      <c r="F111" s="171">
        <f>SUM(Month!F319:F321)</f>
        <v>4.8000000000000007</v>
      </c>
      <c r="G111" s="171">
        <f>SUM(Month!G319:G321)</f>
        <v>2.46</v>
      </c>
      <c r="H111" s="171">
        <f>SUM(Month!H319:H321)</f>
        <v>2.11</v>
      </c>
      <c r="I111" s="173">
        <f>SUM(Month!I319:I321)</f>
        <v>0.54</v>
      </c>
      <c r="J111" s="171">
        <f t="shared" si="2"/>
        <v>162.68</v>
      </c>
      <c r="K111" s="171">
        <f>ROUND((SUM(Month!K319:K321)/3),2)</f>
        <v>5.17</v>
      </c>
      <c r="L111" s="171">
        <f>ROUND((SUM(Month!L319:L321)/3),2)</f>
        <v>46.26</v>
      </c>
      <c r="M111" s="171">
        <f>ROUND((SUM(Month!M319:M321)/3),2)</f>
        <v>73.95</v>
      </c>
      <c r="N111" s="171">
        <f>ROUND((SUM(Month!N319:N321)/3),2)</f>
        <v>17.739999999999998</v>
      </c>
      <c r="O111" s="171">
        <f>ROUND((SUM(Month!O319:O321)/3),2)</f>
        <v>10.050000000000001</v>
      </c>
      <c r="P111" s="171">
        <f>ROUND((SUM(Month!P319:P321)/3),2)</f>
        <v>7.34</v>
      </c>
      <c r="Q111" s="173">
        <f>ROUND((SUM(Month!Q319:Q321)/3),2)</f>
        <v>2.17</v>
      </c>
    </row>
    <row r="112" spans="1:33" ht="15.6" x14ac:dyDescent="0.25">
      <c r="A112" s="121" t="s">
        <v>609</v>
      </c>
      <c r="B112" s="171">
        <f>SUM(Month!B322:B324)</f>
        <v>39.56</v>
      </c>
      <c r="C112" s="171">
        <f>SUM(Month!C322:C324)</f>
        <v>1.3</v>
      </c>
      <c r="D112" s="171">
        <f>SUM(Month!D322:D324)</f>
        <v>13.5</v>
      </c>
      <c r="E112" s="171">
        <f>SUM(Month!E322:E324)</f>
        <v>15.82</v>
      </c>
      <c r="F112" s="171">
        <f>SUM(Month!F322:F324)</f>
        <v>4.5</v>
      </c>
      <c r="G112" s="171">
        <f>SUM(Month!G322:G324)</f>
        <v>2.4300000000000002</v>
      </c>
      <c r="H112" s="171">
        <f>SUM(Month!H322:H324)</f>
        <v>1.49</v>
      </c>
      <c r="I112" s="173">
        <f>SUM(Month!I322:I324)</f>
        <v>0.52</v>
      </c>
      <c r="J112" s="171">
        <f t="shared" si="2"/>
        <v>171.66</v>
      </c>
      <c r="K112" s="171">
        <f>ROUND((SUM(Month!K322:K324)/3),2)</f>
        <v>7.08</v>
      </c>
      <c r="L112" s="171">
        <f>ROUND((SUM(Month!L322:L324)/3),2)</f>
        <v>54</v>
      </c>
      <c r="M112" s="171">
        <f>ROUND((SUM(Month!M322:M324)/3),2)</f>
        <v>72.59</v>
      </c>
      <c r="N112" s="171">
        <f>ROUND((SUM(Month!N322:N324)/3),2)</f>
        <v>18.940000000000001</v>
      </c>
      <c r="O112" s="171">
        <f>ROUND((SUM(Month!O322:O324)/3),2)</f>
        <v>10.199999999999999</v>
      </c>
      <c r="P112" s="171">
        <f>ROUND((SUM(Month!P322:P324)/3),2)</f>
        <v>6.76</v>
      </c>
      <c r="Q112" s="173">
        <f>ROUND((SUM(Month!Q322:Q324)/3),2)</f>
        <v>2.09</v>
      </c>
    </row>
    <row r="113" spans="1:19" ht="15.6" x14ac:dyDescent="0.25">
      <c r="A113" s="121" t="s">
        <v>636</v>
      </c>
      <c r="B113" s="171">
        <f>SUM(Month!B325:B327)</f>
        <v>35.090000000000003</v>
      </c>
      <c r="C113" s="171">
        <f>SUM(Month!C325:C327)</f>
        <v>1.34</v>
      </c>
      <c r="D113" s="171">
        <f>SUM(Month!D325:D327)</f>
        <v>14.25</v>
      </c>
      <c r="E113" s="171">
        <f>SUM(Month!E325:E327)</f>
        <v>11.399999999999999</v>
      </c>
      <c r="F113" s="171">
        <f>SUM(Month!F325:F327)</f>
        <v>3.9000000000000004</v>
      </c>
      <c r="G113" s="171">
        <f>SUM(Month!G325:G327)</f>
        <v>2.25</v>
      </c>
      <c r="H113" s="171">
        <f>SUM(Month!H325:H327)</f>
        <v>1.29</v>
      </c>
      <c r="I113" s="173">
        <f>SUM(Month!I325:I327)</f>
        <v>0.66</v>
      </c>
      <c r="J113" s="171">
        <f t="shared" si="2"/>
        <v>174.13</v>
      </c>
      <c r="K113" s="171">
        <f>ROUND((SUM(Month!K325:K327)/3),2)</f>
        <v>6.83</v>
      </c>
      <c r="L113" s="171">
        <f>ROUND((SUM(Month!L325:L327)/3),2)</f>
        <v>57.01</v>
      </c>
      <c r="M113" s="171">
        <f>ROUND((SUM(Month!M325:M327)/3),2)</f>
        <v>74.62</v>
      </c>
      <c r="N113" s="171">
        <f>ROUND((SUM(Month!N325:N327)/3),2)</f>
        <v>18.02</v>
      </c>
      <c r="O113" s="171">
        <f>ROUND((SUM(Month!O325:O327)/3),2)</f>
        <v>9.1</v>
      </c>
      <c r="P113" s="171">
        <f>ROUND((SUM(Month!P325:P327)/3),2)</f>
        <v>5.92</v>
      </c>
      <c r="Q113" s="173">
        <f>ROUND((SUM(Month!Q325:Q327)/3),2)</f>
        <v>2.63</v>
      </c>
    </row>
    <row r="114" spans="1:19" ht="15.6" x14ac:dyDescent="0.25">
      <c r="A114" s="121" t="s">
        <v>635</v>
      </c>
      <c r="B114" s="171">
        <f>SUM(Month!B328:B330)</f>
        <v>46.569999999999993</v>
      </c>
      <c r="C114" s="171">
        <f>SUM(Month!C328:C330)</f>
        <v>1.46</v>
      </c>
      <c r="D114" s="171">
        <f>SUM(Month!D328:D330)</f>
        <v>15.209999999999999</v>
      </c>
      <c r="E114" s="171">
        <f>SUM(Month!E328:E330)</f>
        <v>19.900000000000002</v>
      </c>
      <c r="F114" s="171">
        <f>SUM(Month!F328:F330)</f>
        <v>4.8899999999999997</v>
      </c>
      <c r="G114" s="171">
        <f>SUM(Month!G328:G330)</f>
        <v>2.63</v>
      </c>
      <c r="H114" s="171">
        <f>SUM(Month!H328:H330)</f>
        <v>2.09</v>
      </c>
      <c r="I114" s="173">
        <f>SUM(Month!I328:I330)</f>
        <v>0.39</v>
      </c>
      <c r="J114" s="171">
        <f t="shared" si="2"/>
        <v>172.72</v>
      </c>
      <c r="K114" s="171">
        <f>ROUND((SUM(Month!K328:K330)/3),2)</f>
        <v>5.12</v>
      </c>
      <c r="L114" s="171">
        <f>ROUND((SUM(Month!L328:L330)/3),2)</f>
        <v>60.83</v>
      </c>
      <c r="M114" s="171">
        <f>ROUND((SUM(Month!M328:M330)/3),2)</f>
        <v>70.05</v>
      </c>
      <c r="N114" s="171">
        <f>ROUND((SUM(Month!N328:N330)/3),2)</f>
        <v>17.739999999999998</v>
      </c>
      <c r="O114" s="171">
        <f>ROUND((SUM(Month!O328:O330)/3),2)</f>
        <v>9.7799999999999994</v>
      </c>
      <c r="P114" s="171">
        <f>ROUND((SUM(Month!P328:P330)/3),2)</f>
        <v>7.64</v>
      </c>
      <c r="Q114" s="173">
        <f>ROUND((SUM(Month!Q328:Q330)/3),2)</f>
        <v>1.56</v>
      </c>
    </row>
    <row r="115" spans="1:19" ht="13.8" x14ac:dyDescent="0.25">
      <c r="A115"/>
      <c r="B115"/>
      <c r="C115"/>
      <c r="D115"/>
      <c r="E115"/>
      <c r="F115"/>
      <c r="G115"/>
      <c r="H115"/>
      <c r="I115"/>
      <c r="J115"/>
      <c r="K115"/>
      <c r="L115"/>
      <c r="M115"/>
      <c r="N115"/>
      <c r="O115"/>
      <c r="P115"/>
      <c r="Q115"/>
      <c r="R115"/>
      <c r="S115"/>
    </row>
    <row r="116" spans="1:19" ht="13.8" x14ac:dyDescent="0.25">
      <c r="A116"/>
      <c r="B116"/>
      <c r="C116"/>
      <c r="D116"/>
      <c r="E116"/>
      <c r="F116"/>
      <c r="G116"/>
      <c r="H116"/>
      <c r="I116"/>
      <c r="J116"/>
      <c r="K116"/>
      <c r="L116"/>
      <c r="M116"/>
      <c r="N116"/>
      <c r="O116"/>
      <c r="P116"/>
      <c r="Q116"/>
      <c r="R116"/>
      <c r="S116"/>
    </row>
    <row r="120" spans="1:19" x14ac:dyDescent="0.25">
      <c r="B120" s="190"/>
      <c r="C120" s="190"/>
      <c r="D120" s="190"/>
      <c r="E120" s="190"/>
      <c r="F120" s="190"/>
      <c r="G120" s="190"/>
      <c r="H120" s="190"/>
      <c r="I120" s="190"/>
      <c r="J120" s="190"/>
      <c r="K120" s="190"/>
      <c r="L120" s="190"/>
      <c r="M120" s="190"/>
      <c r="N120" s="190"/>
      <c r="O120" s="190"/>
      <c r="P120" s="190"/>
      <c r="Q120" s="190"/>
    </row>
  </sheetData>
  <phoneticPr fontId="35" type="noConversion"/>
  <pageMargins left="0.75" right="0.75" top="1" bottom="1" header="0.5" footer="0.5"/>
  <pageSetup paperSize="9" scale="32" orientation="landscape" r:id="rId1"/>
  <headerFooter alignWithMargins="0"/>
  <ignoredErrors>
    <ignoredError sqref="C19:Q112 C7:G14 K8:O14 C15:G18 I15:I18 K7:O7 Q15:Q18 K15:O18 C115:Q115 C113:I113 K113:Q113 C114:I114 K114:Q114" formulaRange="1"/>
    <ignoredError sqref="J7:J18" calculatedColumn="1"/>
  </ignoredError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8C824-9582-43FF-8A76-C345A7C4560B}">
  <dimension ref="A1:Q325"/>
  <sheetViews>
    <sheetView workbookViewId="0"/>
  </sheetViews>
  <sheetFormatPr defaultRowHeight="13.8" x14ac:dyDescent="0.25"/>
  <cols>
    <col min="1" max="1" width="10.109375" bestFit="1" customWidth="1"/>
    <col min="2" max="2" width="28.6640625" bestFit="1" customWidth="1"/>
    <col min="3" max="3" width="16" bestFit="1" customWidth="1"/>
    <col min="4" max="4" width="22.33203125" bestFit="1" customWidth="1"/>
    <col min="5" max="5" width="23.21875" bestFit="1" customWidth="1"/>
    <col min="6" max="6" width="48.77734375" bestFit="1" customWidth="1"/>
    <col min="7" max="7" width="31" bestFit="1" customWidth="1"/>
    <col min="8" max="8" width="54" bestFit="1" customWidth="1"/>
    <col min="9" max="9" width="35.44140625" bestFit="1" customWidth="1"/>
    <col min="10" max="10" width="80.88671875" bestFit="1" customWidth="1"/>
    <col min="11" max="11" width="7.77734375" bestFit="1" customWidth="1"/>
    <col min="12" max="12" width="13.6640625" bestFit="1" customWidth="1"/>
    <col min="13" max="13" width="14.5546875" bestFit="1" customWidth="1"/>
    <col min="14" max="14" width="22.21875" bestFit="1" customWidth="1"/>
    <col min="15" max="15" width="29.77734375" bestFit="1" customWidth="1"/>
    <col min="16" max="16" width="44.109375" bestFit="1" customWidth="1"/>
    <col min="17" max="17" width="34.21875" bestFit="1" customWidth="1"/>
  </cols>
  <sheetData>
    <row r="1" spans="1:17" x14ac:dyDescent="0.25">
      <c r="A1" t="s">
        <v>41</v>
      </c>
      <c r="B1" t="s">
        <v>488</v>
      </c>
      <c r="C1" t="s">
        <v>489</v>
      </c>
      <c r="D1" t="s">
        <v>490</v>
      </c>
      <c r="E1" t="s">
        <v>491</v>
      </c>
      <c r="F1" t="s">
        <v>492</v>
      </c>
      <c r="G1" t="s">
        <v>166</v>
      </c>
      <c r="H1" t="s">
        <v>493</v>
      </c>
      <c r="I1" t="s">
        <v>167</v>
      </c>
      <c r="J1" t="s">
        <v>494</v>
      </c>
      <c r="K1" t="s">
        <v>78</v>
      </c>
      <c r="L1" t="s">
        <v>79</v>
      </c>
      <c r="M1" t="s">
        <v>495</v>
      </c>
      <c r="N1" t="s">
        <v>496</v>
      </c>
      <c r="O1" t="s">
        <v>498</v>
      </c>
      <c r="P1" t="s">
        <v>499</v>
      </c>
      <c r="Q1" t="s">
        <v>500</v>
      </c>
    </row>
    <row r="2" spans="1:17" x14ac:dyDescent="0.25">
      <c r="A2" s="198">
        <v>34700</v>
      </c>
      <c r="B2">
        <v>21.030000000000005</v>
      </c>
      <c r="C2">
        <v>4.32</v>
      </c>
      <c r="D2">
        <v>6.16</v>
      </c>
      <c r="E2">
        <v>8.9</v>
      </c>
      <c r="F2">
        <v>0.14000000000000001</v>
      </c>
      <c r="G2">
        <v>1.51</v>
      </c>
      <c r="H2" t="s">
        <v>497</v>
      </c>
      <c r="I2" t="s">
        <v>497</v>
      </c>
      <c r="J2">
        <v>223.03</v>
      </c>
      <c r="K2">
        <v>50.85</v>
      </c>
      <c r="L2">
        <v>73.61</v>
      </c>
      <c r="M2">
        <v>78.59</v>
      </c>
      <c r="N2">
        <v>1.72</v>
      </c>
      <c r="O2">
        <v>18.260000000000002</v>
      </c>
      <c r="P2" t="s">
        <v>497</v>
      </c>
      <c r="Q2" t="s">
        <v>497</v>
      </c>
    </row>
    <row r="3" spans="1:17" x14ac:dyDescent="0.25">
      <c r="A3" s="198">
        <v>34731</v>
      </c>
      <c r="B3">
        <v>20</v>
      </c>
      <c r="C3">
        <v>4.79</v>
      </c>
      <c r="D3">
        <v>6.32</v>
      </c>
      <c r="E3">
        <v>7.16</v>
      </c>
      <c r="F3">
        <v>0.14000000000000001</v>
      </c>
      <c r="G3">
        <v>1.59</v>
      </c>
      <c r="H3" t="s">
        <v>497</v>
      </c>
      <c r="I3" t="s">
        <v>497</v>
      </c>
      <c r="J3">
        <v>239.04</v>
      </c>
      <c r="K3">
        <v>56.03</v>
      </c>
      <c r="L3">
        <v>81.06</v>
      </c>
      <c r="M3">
        <v>80.63</v>
      </c>
      <c r="N3">
        <v>1.72</v>
      </c>
      <c r="O3">
        <v>19.600000000000001</v>
      </c>
      <c r="P3" t="s">
        <v>497</v>
      </c>
      <c r="Q3" t="s">
        <v>497</v>
      </c>
    </row>
    <row r="4" spans="1:17" x14ac:dyDescent="0.25">
      <c r="A4" s="198">
        <v>34759</v>
      </c>
      <c r="B4">
        <v>22.540000000000003</v>
      </c>
      <c r="C4">
        <v>5.62</v>
      </c>
      <c r="D4">
        <v>6.96</v>
      </c>
      <c r="E4">
        <v>7.91</v>
      </c>
      <c r="F4">
        <v>0.14000000000000001</v>
      </c>
      <c r="G4">
        <v>1.91</v>
      </c>
      <c r="H4" t="s">
        <v>497</v>
      </c>
      <c r="I4" t="s">
        <v>497</v>
      </c>
      <c r="J4">
        <v>230.67000000000004</v>
      </c>
      <c r="K4">
        <v>55.52</v>
      </c>
      <c r="L4">
        <v>76.900000000000006</v>
      </c>
      <c r="M4">
        <v>76.290000000000006</v>
      </c>
      <c r="N4">
        <v>1.72</v>
      </c>
      <c r="O4">
        <v>20.239999999999998</v>
      </c>
      <c r="P4" t="s">
        <v>497</v>
      </c>
      <c r="Q4" t="s">
        <v>497</v>
      </c>
    </row>
    <row r="5" spans="1:17" x14ac:dyDescent="0.25">
      <c r="A5" s="198">
        <v>34790</v>
      </c>
      <c r="B5">
        <v>17.580000000000002</v>
      </c>
      <c r="C5">
        <v>3.83</v>
      </c>
      <c r="D5">
        <v>6.08</v>
      </c>
      <c r="E5">
        <v>5.75</v>
      </c>
      <c r="F5">
        <v>0.14000000000000001</v>
      </c>
      <c r="G5">
        <v>1.78</v>
      </c>
      <c r="H5" t="s">
        <v>497</v>
      </c>
      <c r="I5" t="s">
        <v>497</v>
      </c>
      <c r="J5">
        <v>221.69</v>
      </c>
      <c r="K5">
        <v>47.46</v>
      </c>
      <c r="L5">
        <v>77.19</v>
      </c>
      <c r="M5">
        <v>72.739999999999995</v>
      </c>
      <c r="N5">
        <v>1.72</v>
      </c>
      <c r="O5">
        <v>22.58</v>
      </c>
      <c r="P5" t="s">
        <v>497</v>
      </c>
      <c r="Q5" t="s">
        <v>497</v>
      </c>
    </row>
    <row r="6" spans="1:17" x14ac:dyDescent="0.25">
      <c r="A6" s="198">
        <v>34820</v>
      </c>
      <c r="B6">
        <v>16.430000000000003</v>
      </c>
      <c r="C6">
        <v>3.72</v>
      </c>
      <c r="D6">
        <v>6.23</v>
      </c>
      <c r="E6">
        <v>4.79</v>
      </c>
      <c r="F6">
        <v>0.14000000000000001</v>
      </c>
      <c r="G6">
        <v>1.55</v>
      </c>
      <c r="H6" t="s">
        <v>497</v>
      </c>
      <c r="I6" t="s">
        <v>497</v>
      </c>
      <c r="J6">
        <v>218.68</v>
      </c>
      <c r="K6">
        <v>52.22</v>
      </c>
      <c r="L6">
        <v>75.260000000000005</v>
      </c>
      <c r="M6">
        <v>70.05</v>
      </c>
      <c r="N6">
        <v>1.72</v>
      </c>
      <c r="O6">
        <v>19.43</v>
      </c>
      <c r="P6" t="s">
        <v>497</v>
      </c>
      <c r="Q6" t="s">
        <v>497</v>
      </c>
    </row>
    <row r="7" spans="1:17" x14ac:dyDescent="0.25">
      <c r="A7" s="198">
        <v>34851</v>
      </c>
      <c r="B7">
        <v>15.620000000000001</v>
      </c>
      <c r="C7">
        <v>3.72</v>
      </c>
      <c r="D7">
        <v>5.92</v>
      </c>
      <c r="E7">
        <v>3.85</v>
      </c>
      <c r="F7">
        <v>0.14000000000000001</v>
      </c>
      <c r="G7">
        <v>1.99</v>
      </c>
      <c r="H7" t="s">
        <v>497</v>
      </c>
      <c r="I7" t="s">
        <v>497</v>
      </c>
      <c r="J7">
        <v>207.01999999999998</v>
      </c>
      <c r="K7">
        <v>48.75</v>
      </c>
      <c r="L7">
        <v>72.22</v>
      </c>
      <c r="M7">
        <v>62.69</v>
      </c>
      <c r="N7">
        <v>1.72</v>
      </c>
      <c r="O7">
        <v>21.64</v>
      </c>
      <c r="P7" t="s">
        <v>497</v>
      </c>
      <c r="Q7" t="s">
        <v>497</v>
      </c>
    </row>
    <row r="8" spans="1:17" x14ac:dyDescent="0.25">
      <c r="A8" s="198">
        <v>34881</v>
      </c>
      <c r="B8">
        <v>14.499999999999998</v>
      </c>
      <c r="C8">
        <v>3.21</v>
      </c>
      <c r="D8">
        <v>6.1</v>
      </c>
      <c r="E8">
        <v>3.36</v>
      </c>
      <c r="F8">
        <v>0.14000000000000001</v>
      </c>
      <c r="G8">
        <v>1.69</v>
      </c>
      <c r="H8" t="s">
        <v>497</v>
      </c>
      <c r="I8" t="s">
        <v>497</v>
      </c>
      <c r="J8">
        <v>206.04000000000002</v>
      </c>
      <c r="K8">
        <v>45.52</v>
      </c>
      <c r="L8">
        <v>76.25</v>
      </c>
      <c r="M8">
        <v>59.58</v>
      </c>
      <c r="N8">
        <v>1.72</v>
      </c>
      <c r="O8">
        <v>22.97</v>
      </c>
      <c r="P8" t="s">
        <v>497</v>
      </c>
      <c r="Q8" t="s">
        <v>497</v>
      </c>
    </row>
    <row r="9" spans="1:17" x14ac:dyDescent="0.25">
      <c r="A9" s="198">
        <v>34912</v>
      </c>
      <c r="B9">
        <v>14.22</v>
      </c>
      <c r="C9">
        <v>3.06</v>
      </c>
      <c r="D9">
        <v>6.3</v>
      </c>
      <c r="E9">
        <v>3.12</v>
      </c>
      <c r="F9">
        <v>0.14000000000000001</v>
      </c>
      <c r="G9">
        <v>1.6</v>
      </c>
      <c r="H9" t="s">
        <v>497</v>
      </c>
      <c r="I9" t="s">
        <v>497</v>
      </c>
      <c r="J9">
        <v>206.04999999999998</v>
      </c>
      <c r="K9">
        <v>49.48</v>
      </c>
      <c r="L9">
        <v>75.56</v>
      </c>
      <c r="M9">
        <v>56.97</v>
      </c>
      <c r="N9">
        <v>1.72</v>
      </c>
      <c r="O9">
        <v>22.32</v>
      </c>
      <c r="P9" t="s">
        <v>497</v>
      </c>
      <c r="Q9" t="s">
        <v>497</v>
      </c>
    </row>
    <row r="10" spans="1:17" x14ac:dyDescent="0.25">
      <c r="A10" s="198">
        <v>34943</v>
      </c>
      <c r="B10">
        <v>15.85</v>
      </c>
      <c r="C10">
        <v>3.64</v>
      </c>
      <c r="D10">
        <v>5.81</v>
      </c>
      <c r="E10">
        <v>4.26</v>
      </c>
      <c r="F10">
        <v>0.14000000000000001</v>
      </c>
      <c r="G10">
        <v>2</v>
      </c>
      <c r="H10" t="s">
        <v>497</v>
      </c>
      <c r="I10" t="s">
        <v>497</v>
      </c>
      <c r="J10">
        <v>209.38</v>
      </c>
      <c r="K10">
        <v>45.02</v>
      </c>
      <c r="L10">
        <v>70.11</v>
      </c>
      <c r="M10">
        <v>69.88</v>
      </c>
      <c r="N10">
        <v>1.72</v>
      </c>
      <c r="O10">
        <v>22.65</v>
      </c>
      <c r="P10" t="s">
        <v>497</v>
      </c>
      <c r="Q10" t="s">
        <v>497</v>
      </c>
    </row>
    <row r="11" spans="1:17" x14ac:dyDescent="0.25">
      <c r="A11" s="198">
        <v>34973</v>
      </c>
      <c r="B11">
        <v>17.71</v>
      </c>
      <c r="C11">
        <v>3.68</v>
      </c>
      <c r="D11">
        <v>7.06</v>
      </c>
      <c r="E11">
        <v>5.15</v>
      </c>
      <c r="F11">
        <v>0.14000000000000001</v>
      </c>
      <c r="G11">
        <v>1.68</v>
      </c>
      <c r="H11" t="s">
        <v>497</v>
      </c>
      <c r="I11" t="s">
        <v>497</v>
      </c>
      <c r="J11">
        <v>238.4</v>
      </c>
      <c r="K11">
        <v>50.1</v>
      </c>
      <c r="L11">
        <v>90.38</v>
      </c>
      <c r="M11">
        <v>73.680000000000007</v>
      </c>
      <c r="N11">
        <v>1.72</v>
      </c>
      <c r="O11">
        <v>22.52</v>
      </c>
      <c r="P11" t="s">
        <v>497</v>
      </c>
      <c r="Q11" t="s">
        <v>497</v>
      </c>
    </row>
    <row r="12" spans="1:17" x14ac:dyDescent="0.25">
      <c r="A12" s="198">
        <v>35004</v>
      </c>
      <c r="B12">
        <v>19.07</v>
      </c>
      <c r="C12">
        <v>3.79</v>
      </c>
      <c r="D12">
        <v>6.21</v>
      </c>
      <c r="E12">
        <v>7.21</v>
      </c>
      <c r="F12">
        <v>0.14000000000000001</v>
      </c>
      <c r="G12">
        <v>1.72</v>
      </c>
      <c r="H12" t="s">
        <v>497</v>
      </c>
      <c r="I12" t="s">
        <v>497</v>
      </c>
      <c r="J12">
        <v>217.31</v>
      </c>
      <c r="K12">
        <v>44.05</v>
      </c>
      <c r="L12">
        <v>73.42</v>
      </c>
      <c r="M12">
        <v>77.180000000000007</v>
      </c>
      <c r="N12">
        <v>1.72</v>
      </c>
      <c r="O12">
        <v>20.94</v>
      </c>
      <c r="P12" t="s">
        <v>497</v>
      </c>
      <c r="Q12" t="s">
        <v>497</v>
      </c>
    </row>
    <row r="13" spans="1:17" x14ac:dyDescent="0.25">
      <c r="A13" s="198">
        <v>35034</v>
      </c>
      <c r="B13">
        <v>25.020000000000003</v>
      </c>
      <c r="C13">
        <v>6.19</v>
      </c>
      <c r="D13">
        <v>6.64</v>
      </c>
      <c r="E13">
        <v>9.81</v>
      </c>
      <c r="F13">
        <v>0.14000000000000001</v>
      </c>
      <c r="G13">
        <v>2.2400000000000002</v>
      </c>
      <c r="H13" t="s">
        <v>497</v>
      </c>
      <c r="I13" t="s">
        <v>497</v>
      </c>
      <c r="J13">
        <v>240.29</v>
      </c>
      <c r="K13">
        <v>55.96</v>
      </c>
      <c r="L13">
        <v>75.849999999999994</v>
      </c>
      <c r="M13">
        <v>84.56</v>
      </c>
      <c r="N13">
        <v>1.72</v>
      </c>
      <c r="O13">
        <v>22.2</v>
      </c>
      <c r="P13" t="s">
        <v>497</v>
      </c>
      <c r="Q13" t="s">
        <v>497</v>
      </c>
    </row>
    <row r="14" spans="1:17" x14ac:dyDescent="0.25">
      <c r="A14" s="198">
        <v>35065</v>
      </c>
      <c r="B14">
        <v>21.409999999999997</v>
      </c>
      <c r="C14">
        <v>4.43</v>
      </c>
      <c r="D14">
        <v>5.41</v>
      </c>
      <c r="E14">
        <v>9.61</v>
      </c>
      <c r="F14">
        <v>0.15</v>
      </c>
      <c r="G14">
        <v>1.81</v>
      </c>
      <c r="H14" t="s">
        <v>497</v>
      </c>
      <c r="I14" t="s">
        <v>497</v>
      </c>
      <c r="J14">
        <v>225.22</v>
      </c>
      <c r="K14">
        <v>51.9</v>
      </c>
      <c r="L14">
        <v>64.45</v>
      </c>
      <c r="M14">
        <v>85.31</v>
      </c>
      <c r="N14">
        <v>1.77</v>
      </c>
      <c r="O14">
        <v>21.79</v>
      </c>
      <c r="P14" t="s">
        <v>497</v>
      </c>
      <c r="Q14" t="s">
        <v>497</v>
      </c>
    </row>
    <row r="15" spans="1:17" x14ac:dyDescent="0.25">
      <c r="A15" s="198">
        <v>35096</v>
      </c>
      <c r="B15">
        <v>22.7</v>
      </c>
      <c r="C15">
        <v>4.76</v>
      </c>
      <c r="D15">
        <v>6.52</v>
      </c>
      <c r="E15">
        <v>9.57</v>
      </c>
      <c r="F15">
        <v>0.15</v>
      </c>
      <c r="G15">
        <v>1.7</v>
      </c>
      <c r="H15" t="s">
        <v>497</v>
      </c>
      <c r="I15" t="s">
        <v>497</v>
      </c>
      <c r="J15">
        <v>244.96</v>
      </c>
      <c r="K15">
        <v>51.63</v>
      </c>
      <c r="L15">
        <v>78.37</v>
      </c>
      <c r="M15">
        <v>92.28</v>
      </c>
      <c r="N15">
        <v>1.77</v>
      </c>
      <c r="O15">
        <v>20.91</v>
      </c>
      <c r="P15" t="s">
        <v>497</v>
      </c>
      <c r="Q15" t="s">
        <v>497</v>
      </c>
    </row>
    <row r="16" spans="1:17" x14ac:dyDescent="0.25">
      <c r="A16" s="198">
        <v>35125</v>
      </c>
      <c r="B16">
        <v>22.96</v>
      </c>
      <c r="C16">
        <v>5.54</v>
      </c>
      <c r="D16">
        <v>6.01</v>
      </c>
      <c r="E16">
        <v>9.19</v>
      </c>
      <c r="F16">
        <v>0.15</v>
      </c>
      <c r="G16">
        <v>2.0699999999999998</v>
      </c>
      <c r="H16" t="s">
        <v>497</v>
      </c>
      <c r="I16" t="s">
        <v>497</v>
      </c>
      <c r="J16">
        <v>226.43</v>
      </c>
      <c r="K16">
        <v>52.81</v>
      </c>
      <c r="L16">
        <v>65.239999999999995</v>
      </c>
      <c r="M16">
        <v>84.67</v>
      </c>
      <c r="N16">
        <v>1.77</v>
      </c>
      <c r="O16">
        <v>21.94</v>
      </c>
      <c r="P16" t="s">
        <v>497</v>
      </c>
      <c r="Q16" t="s">
        <v>497</v>
      </c>
    </row>
    <row r="17" spans="1:17" x14ac:dyDescent="0.25">
      <c r="A17" s="198">
        <v>35156</v>
      </c>
      <c r="B17">
        <v>18.73</v>
      </c>
      <c r="C17">
        <v>3.85</v>
      </c>
      <c r="D17">
        <v>6.4</v>
      </c>
      <c r="E17">
        <v>6.6</v>
      </c>
      <c r="F17">
        <v>0.15</v>
      </c>
      <c r="G17">
        <v>1.73</v>
      </c>
      <c r="H17" t="s">
        <v>497</v>
      </c>
      <c r="I17" t="s">
        <v>497</v>
      </c>
      <c r="J17">
        <v>233.79999999999998</v>
      </c>
      <c r="K17">
        <v>47.87</v>
      </c>
      <c r="L17">
        <v>81.14</v>
      </c>
      <c r="M17">
        <v>80.95</v>
      </c>
      <c r="N17">
        <v>1.77</v>
      </c>
      <c r="O17">
        <v>22.07</v>
      </c>
      <c r="P17" t="s">
        <v>497</v>
      </c>
      <c r="Q17" t="s">
        <v>497</v>
      </c>
    </row>
    <row r="18" spans="1:17" x14ac:dyDescent="0.25">
      <c r="A18" s="198">
        <v>35186</v>
      </c>
      <c r="B18">
        <v>18.100000000000001</v>
      </c>
      <c r="C18">
        <v>3.27</v>
      </c>
      <c r="D18">
        <v>6.63</v>
      </c>
      <c r="E18">
        <v>6.27</v>
      </c>
      <c r="F18">
        <v>0.15</v>
      </c>
      <c r="G18">
        <v>1.78</v>
      </c>
      <c r="H18" t="s">
        <v>497</v>
      </c>
      <c r="I18" t="s">
        <v>497</v>
      </c>
      <c r="J18">
        <v>222.56000000000003</v>
      </c>
      <c r="K18">
        <v>44.04</v>
      </c>
      <c r="L18">
        <v>76.84</v>
      </c>
      <c r="M18">
        <v>77.61</v>
      </c>
      <c r="N18">
        <v>1.77</v>
      </c>
      <c r="O18">
        <v>22.3</v>
      </c>
      <c r="P18" t="s">
        <v>497</v>
      </c>
      <c r="Q18" t="s">
        <v>497</v>
      </c>
    </row>
    <row r="19" spans="1:17" x14ac:dyDescent="0.25">
      <c r="A19" s="198">
        <v>35217</v>
      </c>
      <c r="B19">
        <v>15.749999999999998</v>
      </c>
      <c r="C19">
        <v>3.42</v>
      </c>
      <c r="D19">
        <v>6.1</v>
      </c>
      <c r="E19">
        <v>4.0599999999999996</v>
      </c>
      <c r="F19">
        <v>0.15</v>
      </c>
      <c r="G19">
        <v>2.02</v>
      </c>
      <c r="H19" t="s">
        <v>497</v>
      </c>
      <c r="I19" t="s">
        <v>497</v>
      </c>
      <c r="J19">
        <v>211.70000000000002</v>
      </c>
      <c r="K19">
        <v>45.91</v>
      </c>
      <c r="L19">
        <v>74.53</v>
      </c>
      <c r="M19">
        <v>67.53</v>
      </c>
      <c r="N19">
        <v>1.77</v>
      </c>
      <c r="O19">
        <v>21.96</v>
      </c>
      <c r="P19" t="s">
        <v>497</v>
      </c>
      <c r="Q19" t="s">
        <v>497</v>
      </c>
    </row>
    <row r="20" spans="1:17" x14ac:dyDescent="0.25">
      <c r="A20" s="198">
        <v>35247</v>
      </c>
      <c r="B20">
        <v>14.620000000000003</v>
      </c>
      <c r="C20">
        <v>3.25</v>
      </c>
      <c r="D20">
        <v>5.78</v>
      </c>
      <c r="E20">
        <v>4.05</v>
      </c>
      <c r="F20">
        <v>0.15</v>
      </c>
      <c r="G20">
        <v>1.39</v>
      </c>
      <c r="H20" t="s">
        <v>497</v>
      </c>
      <c r="I20" t="s">
        <v>497</v>
      </c>
      <c r="J20">
        <v>205.80000000000004</v>
      </c>
      <c r="K20">
        <v>45.63</v>
      </c>
      <c r="L20">
        <v>71.180000000000007</v>
      </c>
      <c r="M20">
        <v>68.23</v>
      </c>
      <c r="N20">
        <v>1.77</v>
      </c>
      <c r="O20">
        <v>18.989999999999998</v>
      </c>
      <c r="P20" t="s">
        <v>497</v>
      </c>
      <c r="Q20" t="s">
        <v>497</v>
      </c>
    </row>
    <row r="21" spans="1:17" x14ac:dyDescent="0.25">
      <c r="A21" s="198">
        <v>35278</v>
      </c>
      <c r="B21">
        <v>14.399999999999999</v>
      </c>
      <c r="C21">
        <v>2.83</v>
      </c>
      <c r="D21">
        <v>6.12</v>
      </c>
      <c r="E21">
        <v>3.88</v>
      </c>
      <c r="F21">
        <v>0.15</v>
      </c>
      <c r="G21">
        <v>1.42</v>
      </c>
      <c r="H21" t="s">
        <v>497</v>
      </c>
      <c r="I21" t="s">
        <v>497</v>
      </c>
      <c r="J21">
        <v>209.36999999999998</v>
      </c>
      <c r="K21">
        <v>45.6</v>
      </c>
      <c r="L21">
        <v>71.97</v>
      </c>
      <c r="M21">
        <v>70.27</v>
      </c>
      <c r="N21">
        <v>1.77</v>
      </c>
      <c r="O21">
        <v>19.760000000000002</v>
      </c>
      <c r="P21" t="s">
        <v>497</v>
      </c>
      <c r="Q21" t="s">
        <v>497</v>
      </c>
    </row>
    <row r="22" spans="1:17" x14ac:dyDescent="0.25">
      <c r="A22" s="198">
        <v>35309</v>
      </c>
      <c r="B22">
        <v>16.470000000000002</v>
      </c>
      <c r="C22">
        <v>3.16</v>
      </c>
      <c r="D22">
        <v>6.3</v>
      </c>
      <c r="E22">
        <v>4.76</v>
      </c>
      <c r="F22">
        <v>0.15</v>
      </c>
      <c r="G22">
        <v>2.1</v>
      </c>
      <c r="H22" t="s">
        <v>497</v>
      </c>
      <c r="I22" t="s">
        <v>497</v>
      </c>
      <c r="J22">
        <v>215.60000000000002</v>
      </c>
      <c r="K22">
        <v>37.520000000000003</v>
      </c>
      <c r="L22">
        <v>75.92</v>
      </c>
      <c r="M22">
        <v>76.53</v>
      </c>
      <c r="N22">
        <v>1.77</v>
      </c>
      <c r="O22">
        <v>23.86</v>
      </c>
      <c r="P22" t="s">
        <v>497</v>
      </c>
      <c r="Q22" t="s">
        <v>497</v>
      </c>
    </row>
    <row r="23" spans="1:17" x14ac:dyDescent="0.25">
      <c r="A23" s="198">
        <v>35339</v>
      </c>
      <c r="B23">
        <v>18.84</v>
      </c>
      <c r="C23">
        <v>3.18</v>
      </c>
      <c r="D23">
        <v>7.38</v>
      </c>
      <c r="E23">
        <v>6.36</v>
      </c>
      <c r="F23">
        <v>0.15</v>
      </c>
      <c r="G23">
        <v>1.77</v>
      </c>
      <c r="H23" t="s">
        <v>497</v>
      </c>
      <c r="I23" t="s">
        <v>497</v>
      </c>
      <c r="J23">
        <v>243.89</v>
      </c>
      <c r="K23">
        <v>42.12</v>
      </c>
      <c r="L23">
        <v>92.21</v>
      </c>
      <c r="M23">
        <v>84.06</v>
      </c>
      <c r="N23">
        <v>1.77</v>
      </c>
      <c r="O23">
        <v>23.73</v>
      </c>
      <c r="P23" t="s">
        <v>497</v>
      </c>
      <c r="Q23" t="s">
        <v>497</v>
      </c>
    </row>
    <row r="24" spans="1:17" x14ac:dyDescent="0.25">
      <c r="A24" s="198">
        <v>35370</v>
      </c>
      <c r="B24">
        <v>21.38</v>
      </c>
      <c r="C24">
        <v>3.75</v>
      </c>
      <c r="D24">
        <v>6.94</v>
      </c>
      <c r="E24">
        <v>8.61</v>
      </c>
      <c r="F24">
        <v>0.15</v>
      </c>
      <c r="G24">
        <v>1.93</v>
      </c>
      <c r="H24" t="s">
        <v>497</v>
      </c>
      <c r="I24" t="s">
        <v>497</v>
      </c>
      <c r="J24">
        <v>231.64</v>
      </c>
      <c r="K24">
        <v>42.13</v>
      </c>
      <c r="L24">
        <v>79.38</v>
      </c>
      <c r="M24">
        <v>84.95</v>
      </c>
      <c r="N24">
        <v>1.77</v>
      </c>
      <c r="O24">
        <v>23.41</v>
      </c>
      <c r="P24" t="s">
        <v>497</v>
      </c>
      <c r="Q24" t="s">
        <v>497</v>
      </c>
    </row>
    <row r="25" spans="1:17" x14ac:dyDescent="0.25">
      <c r="A25" s="198">
        <v>35400</v>
      </c>
      <c r="B25">
        <v>23.700000000000003</v>
      </c>
      <c r="C25">
        <v>4.45</v>
      </c>
      <c r="D25">
        <v>6.42</v>
      </c>
      <c r="E25">
        <v>10.220000000000001</v>
      </c>
      <c r="F25">
        <v>0.15</v>
      </c>
      <c r="G25">
        <v>2.46</v>
      </c>
      <c r="H25" t="s">
        <v>497</v>
      </c>
      <c r="I25" t="s">
        <v>497</v>
      </c>
      <c r="J25">
        <v>229.39</v>
      </c>
      <c r="K25">
        <v>38.869999999999997</v>
      </c>
      <c r="L25">
        <v>74.33</v>
      </c>
      <c r="M25">
        <v>89.91</v>
      </c>
      <c r="N25">
        <v>1.77</v>
      </c>
      <c r="O25">
        <v>24.51</v>
      </c>
      <c r="P25" t="s">
        <v>497</v>
      </c>
      <c r="Q25" t="s">
        <v>497</v>
      </c>
    </row>
    <row r="26" spans="1:17" x14ac:dyDescent="0.25">
      <c r="A26" s="198">
        <v>35431</v>
      </c>
      <c r="B26">
        <v>23.98</v>
      </c>
      <c r="C26">
        <v>4.8099999999999996</v>
      </c>
      <c r="D26">
        <v>6.4</v>
      </c>
      <c r="E26">
        <v>10.66</v>
      </c>
      <c r="F26">
        <v>0.16</v>
      </c>
      <c r="G26">
        <v>1.84</v>
      </c>
      <c r="H26" t="s">
        <v>497</v>
      </c>
      <c r="I26">
        <v>0.11</v>
      </c>
      <c r="J26">
        <v>241.37000000000003</v>
      </c>
      <c r="K26">
        <v>52.78</v>
      </c>
      <c r="L26">
        <v>73.47</v>
      </c>
      <c r="M26">
        <v>89.98</v>
      </c>
      <c r="N26">
        <v>1.91</v>
      </c>
      <c r="O26">
        <v>21.9</v>
      </c>
      <c r="P26" t="s">
        <v>497</v>
      </c>
      <c r="Q26">
        <v>1.33</v>
      </c>
    </row>
    <row r="27" spans="1:17" x14ac:dyDescent="0.25">
      <c r="A27" s="198">
        <v>35462</v>
      </c>
      <c r="B27">
        <v>19.990000000000002</v>
      </c>
      <c r="C27">
        <v>3.31</v>
      </c>
      <c r="D27">
        <v>5.76</v>
      </c>
      <c r="E27">
        <v>8.73</v>
      </c>
      <c r="F27">
        <v>0.16</v>
      </c>
      <c r="G27">
        <v>1.92</v>
      </c>
      <c r="H27" t="s">
        <v>497</v>
      </c>
      <c r="I27">
        <v>0.11</v>
      </c>
      <c r="J27">
        <v>236.97</v>
      </c>
      <c r="K27">
        <v>38.869999999999997</v>
      </c>
      <c r="L27">
        <v>74.11</v>
      </c>
      <c r="M27">
        <v>97.08</v>
      </c>
      <c r="N27">
        <v>1.91</v>
      </c>
      <c r="O27">
        <v>23.63</v>
      </c>
      <c r="P27" t="s">
        <v>497</v>
      </c>
      <c r="Q27">
        <v>1.37</v>
      </c>
    </row>
    <row r="28" spans="1:17" x14ac:dyDescent="0.25">
      <c r="A28" s="198">
        <v>35490</v>
      </c>
      <c r="B28">
        <v>20.630000000000003</v>
      </c>
      <c r="C28">
        <v>3.83</v>
      </c>
      <c r="D28">
        <v>6.31</v>
      </c>
      <c r="E28">
        <v>8.0500000000000007</v>
      </c>
      <c r="F28">
        <v>0.16</v>
      </c>
      <c r="G28">
        <v>2.14</v>
      </c>
      <c r="H28" t="s">
        <v>497</v>
      </c>
      <c r="I28">
        <v>0.14000000000000001</v>
      </c>
      <c r="J28">
        <v>230.96999999999997</v>
      </c>
      <c r="K28">
        <v>40.369999999999997</v>
      </c>
      <c r="L28">
        <v>73.25</v>
      </c>
      <c r="M28">
        <v>91.1</v>
      </c>
      <c r="N28">
        <v>1.91</v>
      </c>
      <c r="O28">
        <v>22.64</v>
      </c>
      <c r="P28" t="s">
        <v>497</v>
      </c>
      <c r="Q28">
        <v>1.7</v>
      </c>
    </row>
    <row r="29" spans="1:17" x14ac:dyDescent="0.25">
      <c r="A29" s="198">
        <v>35521</v>
      </c>
      <c r="B29">
        <v>18.57</v>
      </c>
      <c r="C29">
        <v>3.39</v>
      </c>
      <c r="D29">
        <v>6.15</v>
      </c>
      <c r="E29">
        <v>6.99</v>
      </c>
      <c r="F29">
        <v>0.16</v>
      </c>
      <c r="G29">
        <v>1.77</v>
      </c>
      <c r="H29" t="s">
        <v>497</v>
      </c>
      <c r="I29">
        <v>0.11</v>
      </c>
      <c r="J29">
        <v>235.12000000000003</v>
      </c>
      <c r="K29">
        <v>41.91</v>
      </c>
      <c r="L29">
        <v>78.930000000000007</v>
      </c>
      <c r="M29">
        <v>88.33</v>
      </c>
      <c r="N29">
        <v>1.91</v>
      </c>
      <c r="O29">
        <v>22.68</v>
      </c>
      <c r="P29" t="s">
        <v>497</v>
      </c>
      <c r="Q29">
        <v>1.36</v>
      </c>
    </row>
    <row r="30" spans="1:17" x14ac:dyDescent="0.25">
      <c r="A30" s="198">
        <v>35551</v>
      </c>
      <c r="B30">
        <v>16.200000000000003</v>
      </c>
      <c r="C30">
        <v>2.16</v>
      </c>
      <c r="D30">
        <v>6.03</v>
      </c>
      <c r="E30">
        <v>5.89</v>
      </c>
      <c r="F30">
        <v>0.16</v>
      </c>
      <c r="G30">
        <v>1.85</v>
      </c>
      <c r="H30" t="s">
        <v>497</v>
      </c>
      <c r="I30">
        <v>0.11</v>
      </c>
      <c r="J30">
        <v>215.57999999999998</v>
      </c>
      <c r="K30">
        <v>30.57</v>
      </c>
      <c r="L30">
        <v>72.58</v>
      </c>
      <c r="M30">
        <v>86.04</v>
      </c>
      <c r="N30">
        <v>1.91</v>
      </c>
      <c r="O30">
        <v>23.16</v>
      </c>
      <c r="P30" t="s">
        <v>497</v>
      </c>
      <c r="Q30">
        <v>1.32</v>
      </c>
    </row>
    <row r="31" spans="1:17" x14ac:dyDescent="0.25">
      <c r="A31" s="198">
        <v>35582</v>
      </c>
      <c r="B31">
        <v>16.61</v>
      </c>
      <c r="C31">
        <v>3.14</v>
      </c>
      <c r="D31">
        <v>6.18</v>
      </c>
      <c r="E31">
        <v>4.8899999999999997</v>
      </c>
      <c r="F31">
        <v>0.16</v>
      </c>
      <c r="G31">
        <v>2.11</v>
      </c>
      <c r="H31" t="s">
        <v>497</v>
      </c>
      <c r="I31">
        <v>0.13</v>
      </c>
      <c r="J31">
        <v>221.42999999999998</v>
      </c>
      <c r="K31">
        <v>42.43</v>
      </c>
      <c r="L31">
        <v>75.23</v>
      </c>
      <c r="M31">
        <v>77.3</v>
      </c>
      <c r="N31">
        <v>1.91</v>
      </c>
      <c r="O31">
        <v>23.05</v>
      </c>
      <c r="P31" t="s">
        <v>497</v>
      </c>
      <c r="Q31">
        <v>1.51</v>
      </c>
    </row>
    <row r="32" spans="1:17" x14ac:dyDescent="0.25">
      <c r="A32" s="198">
        <v>35612</v>
      </c>
      <c r="B32">
        <v>16.309999999999999</v>
      </c>
      <c r="C32">
        <v>3.15</v>
      </c>
      <c r="D32">
        <v>6.56</v>
      </c>
      <c r="E32">
        <v>4.6399999999999997</v>
      </c>
      <c r="F32">
        <v>0.16</v>
      </c>
      <c r="G32">
        <v>1.69</v>
      </c>
      <c r="H32" t="s">
        <v>497</v>
      </c>
      <c r="I32">
        <v>0.11</v>
      </c>
      <c r="J32">
        <v>230.95</v>
      </c>
      <c r="K32">
        <v>45.2</v>
      </c>
      <c r="L32">
        <v>80.989999999999995</v>
      </c>
      <c r="M32">
        <v>78.349999999999994</v>
      </c>
      <c r="N32">
        <v>1.91</v>
      </c>
      <c r="O32">
        <v>23.21</v>
      </c>
      <c r="P32" t="s">
        <v>497</v>
      </c>
      <c r="Q32">
        <v>1.29</v>
      </c>
    </row>
    <row r="33" spans="1:17" x14ac:dyDescent="0.25">
      <c r="A33" s="198">
        <v>35643</v>
      </c>
      <c r="B33">
        <v>13.469999999999999</v>
      </c>
      <c r="C33">
        <v>2.16</v>
      </c>
      <c r="D33">
        <v>5.13</v>
      </c>
      <c r="E33">
        <v>4.3099999999999996</v>
      </c>
      <c r="F33">
        <v>0.16</v>
      </c>
      <c r="G33">
        <v>1.6</v>
      </c>
      <c r="H33" t="s">
        <v>497</v>
      </c>
      <c r="I33">
        <v>0.11</v>
      </c>
      <c r="J33">
        <v>201.07</v>
      </c>
      <c r="K33">
        <v>35.909999999999997</v>
      </c>
      <c r="L33">
        <v>60.86</v>
      </c>
      <c r="M33">
        <v>79.209999999999994</v>
      </c>
      <c r="N33">
        <v>1.91</v>
      </c>
      <c r="O33">
        <v>21.87</v>
      </c>
      <c r="P33" t="s">
        <v>497</v>
      </c>
      <c r="Q33">
        <v>1.31</v>
      </c>
    </row>
    <row r="34" spans="1:17" x14ac:dyDescent="0.25">
      <c r="A34" s="198">
        <v>35674</v>
      </c>
      <c r="B34">
        <v>16.48</v>
      </c>
      <c r="C34">
        <v>3.53</v>
      </c>
      <c r="D34">
        <v>6</v>
      </c>
      <c r="E34">
        <v>4.88</v>
      </c>
      <c r="F34">
        <v>0.16</v>
      </c>
      <c r="G34">
        <v>1.78</v>
      </c>
      <c r="H34" t="s">
        <v>497</v>
      </c>
      <c r="I34">
        <v>0.13</v>
      </c>
      <c r="J34">
        <v>221.10999999999999</v>
      </c>
      <c r="K34">
        <v>42.97</v>
      </c>
      <c r="L34">
        <v>73.430000000000007</v>
      </c>
      <c r="M34">
        <v>80.91</v>
      </c>
      <c r="N34">
        <v>1.91</v>
      </c>
      <c r="O34">
        <v>20.38</v>
      </c>
      <c r="P34" t="s">
        <v>497</v>
      </c>
      <c r="Q34">
        <v>1.51</v>
      </c>
    </row>
    <row r="35" spans="1:17" x14ac:dyDescent="0.25">
      <c r="A35" s="198">
        <v>35704</v>
      </c>
      <c r="B35">
        <v>18.62</v>
      </c>
      <c r="C35">
        <v>3.77</v>
      </c>
      <c r="D35">
        <v>5.94</v>
      </c>
      <c r="E35">
        <v>7.16</v>
      </c>
      <c r="F35">
        <v>0.16</v>
      </c>
      <c r="G35">
        <v>1.48</v>
      </c>
      <c r="H35" t="s">
        <v>497</v>
      </c>
      <c r="I35">
        <v>0.11</v>
      </c>
      <c r="J35">
        <v>232.44</v>
      </c>
      <c r="K35">
        <v>49.02</v>
      </c>
      <c r="L35">
        <v>72.53</v>
      </c>
      <c r="M35">
        <v>87.85</v>
      </c>
      <c r="N35">
        <v>1.91</v>
      </c>
      <c r="O35">
        <v>19.760000000000002</v>
      </c>
      <c r="P35" t="s">
        <v>497</v>
      </c>
      <c r="Q35">
        <v>1.37</v>
      </c>
    </row>
    <row r="36" spans="1:17" x14ac:dyDescent="0.25">
      <c r="A36" s="198">
        <v>35735</v>
      </c>
      <c r="B36">
        <v>20.18</v>
      </c>
      <c r="C36">
        <v>3.51</v>
      </c>
      <c r="D36">
        <v>6.28</v>
      </c>
      <c r="E36">
        <v>8.36</v>
      </c>
      <c r="F36">
        <v>0.16</v>
      </c>
      <c r="G36">
        <v>1.76</v>
      </c>
      <c r="H36" t="s">
        <v>497</v>
      </c>
      <c r="I36">
        <v>0.11</v>
      </c>
      <c r="J36">
        <v>232.93</v>
      </c>
      <c r="K36">
        <v>40.369999999999997</v>
      </c>
      <c r="L36">
        <v>75.86</v>
      </c>
      <c r="M36">
        <v>92.18</v>
      </c>
      <c r="N36">
        <v>1.91</v>
      </c>
      <c r="O36">
        <v>21.25</v>
      </c>
      <c r="P36" t="s">
        <v>497</v>
      </c>
      <c r="Q36">
        <v>1.36</v>
      </c>
    </row>
    <row r="37" spans="1:17" x14ac:dyDescent="0.25">
      <c r="A37" s="198">
        <v>35765</v>
      </c>
      <c r="B37">
        <v>23.090000000000003</v>
      </c>
      <c r="C37">
        <v>4.51</v>
      </c>
      <c r="D37">
        <v>6.86</v>
      </c>
      <c r="E37">
        <v>9.3699999999999992</v>
      </c>
      <c r="F37">
        <v>0.16</v>
      </c>
      <c r="G37">
        <v>2.0499999999999998</v>
      </c>
      <c r="H37" t="s">
        <v>497</v>
      </c>
      <c r="I37">
        <v>0.14000000000000001</v>
      </c>
      <c r="J37">
        <v>242.45</v>
      </c>
      <c r="K37">
        <v>41.55</v>
      </c>
      <c r="L37">
        <v>83.59</v>
      </c>
      <c r="M37">
        <v>93.06</v>
      </c>
      <c r="N37">
        <v>1.91</v>
      </c>
      <c r="O37">
        <v>20.68</v>
      </c>
      <c r="P37" t="s">
        <v>497</v>
      </c>
      <c r="Q37">
        <v>1.66</v>
      </c>
    </row>
    <row r="38" spans="1:17" x14ac:dyDescent="0.25">
      <c r="A38" s="198">
        <v>35796</v>
      </c>
      <c r="B38">
        <v>21.64</v>
      </c>
      <c r="C38">
        <v>3.59</v>
      </c>
      <c r="D38">
        <v>5.71</v>
      </c>
      <c r="E38">
        <v>10.01</v>
      </c>
      <c r="F38">
        <v>0.17</v>
      </c>
      <c r="G38">
        <v>1.99</v>
      </c>
      <c r="H38">
        <v>0.06</v>
      </c>
      <c r="I38">
        <v>0.11</v>
      </c>
      <c r="J38">
        <v>224.36</v>
      </c>
      <c r="K38">
        <v>40.76</v>
      </c>
      <c r="L38">
        <v>68.37</v>
      </c>
      <c r="M38">
        <v>88.59</v>
      </c>
      <c r="N38">
        <v>2.08</v>
      </c>
      <c r="O38">
        <v>22.78</v>
      </c>
      <c r="P38">
        <v>0.51</v>
      </c>
      <c r="Q38">
        <v>1.27</v>
      </c>
    </row>
    <row r="39" spans="1:17" x14ac:dyDescent="0.25">
      <c r="A39" s="198">
        <v>35827</v>
      </c>
      <c r="B39">
        <v>20.080000000000002</v>
      </c>
      <c r="C39">
        <v>3.68</v>
      </c>
      <c r="D39">
        <v>5.96</v>
      </c>
      <c r="E39">
        <v>8.26</v>
      </c>
      <c r="F39">
        <v>0.17</v>
      </c>
      <c r="G39">
        <v>1.85</v>
      </c>
      <c r="H39">
        <v>0.05</v>
      </c>
      <c r="I39">
        <v>0.11</v>
      </c>
      <c r="J39">
        <v>233.00000000000003</v>
      </c>
      <c r="K39">
        <v>42.77</v>
      </c>
      <c r="L39">
        <v>76.05</v>
      </c>
      <c r="M39">
        <v>87.49</v>
      </c>
      <c r="N39">
        <v>2.08</v>
      </c>
      <c r="O39">
        <v>22.75</v>
      </c>
      <c r="P39">
        <v>0.49</v>
      </c>
      <c r="Q39">
        <v>1.37</v>
      </c>
    </row>
    <row r="40" spans="1:17" x14ac:dyDescent="0.25">
      <c r="A40" s="198">
        <v>35855</v>
      </c>
      <c r="B40">
        <v>21.960000000000004</v>
      </c>
      <c r="C40">
        <v>3.86</v>
      </c>
      <c r="D40">
        <v>6.72</v>
      </c>
      <c r="E40">
        <v>8.7200000000000006</v>
      </c>
      <c r="F40">
        <v>0.17</v>
      </c>
      <c r="G40">
        <v>2.2799999999999998</v>
      </c>
      <c r="H40">
        <v>7.0000000000000007E-2</v>
      </c>
      <c r="I40">
        <v>0.14000000000000001</v>
      </c>
      <c r="J40">
        <v>240.63000000000002</v>
      </c>
      <c r="K40">
        <v>41.04</v>
      </c>
      <c r="L40">
        <v>76.12</v>
      </c>
      <c r="M40">
        <v>95.04</v>
      </c>
      <c r="N40">
        <v>2.08</v>
      </c>
      <c r="O40">
        <v>24.05</v>
      </c>
      <c r="P40">
        <v>0.59</v>
      </c>
      <c r="Q40">
        <v>1.71</v>
      </c>
    </row>
    <row r="41" spans="1:17" x14ac:dyDescent="0.25">
      <c r="A41" s="198">
        <v>35886</v>
      </c>
      <c r="B41">
        <v>19.760000000000002</v>
      </c>
      <c r="C41">
        <v>3.87</v>
      </c>
      <c r="D41">
        <v>5.88</v>
      </c>
      <c r="E41">
        <v>7.93</v>
      </c>
      <c r="F41">
        <v>0.17</v>
      </c>
      <c r="G41">
        <v>1.76</v>
      </c>
      <c r="H41">
        <v>0.04</v>
      </c>
      <c r="I41">
        <v>0.11</v>
      </c>
      <c r="J41">
        <v>234.91000000000003</v>
      </c>
      <c r="K41">
        <v>45.91</v>
      </c>
      <c r="L41">
        <v>73.88</v>
      </c>
      <c r="M41">
        <v>88.51</v>
      </c>
      <c r="N41">
        <v>2.08</v>
      </c>
      <c r="O41">
        <v>22.73</v>
      </c>
      <c r="P41">
        <v>0.5</v>
      </c>
      <c r="Q41">
        <v>1.3</v>
      </c>
    </row>
    <row r="42" spans="1:17" x14ac:dyDescent="0.25">
      <c r="A42" s="198">
        <v>35916</v>
      </c>
      <c r="B42">
        <v>16.95</v>
      </c>
      <c r="C42">
        <v>2.97</v>
      </c>
      <c r="D42">
        <v>6.37</v>
      </c>
      <c r="E42">
        <v>5.59</v>
      </c>
      <c r="F42">
        <v>0.17</v>
      </c>
      <c r="G42">
        <v>1.71</v>
      </c>
      <c r="H42">
        <v>0.03</v>
      </c>
      <c r="I42">
        <v>0.11</v>
      </c>
      <c r="J42">
        <v>231.54000000000002</v>
      </c>
      <c r="K42">
        <v>40.94</v>
      </c>
      <c r="L42">
        <v>77.25</v>
      </c>
      <c r="M42">
        <v>87.42</v>
      </c>
      <c r="N42">
        <v>2.08</v>
      </c>
      <c r="O42">
        <v>21.97</v>
      </c>
      <c r="P42">
        <v>0.54</v>
      </c>
      <c r="Q42">
        <v>1.34</v>
      </c>
    </row>
    <row r="43" spans="1:17" x14ac:dyDescent="0.25">
      <c r="A43" s="198">
        <v>35947</v>
      </c>
      <c r="B43">
        <v>17.86</v>
      </c>
      <c r="C43">
        <v>3.21</v>
      </c>
      <c r="D43">
        <v>6.87</v>
      </c>
      <c r="E43">
        <v>5.37</v>
      </c>
      <c r="F43">
        <v>0.17</v>
      </c>
      <c r="G43">
        <v>2.1</v>
      </c>
      <c r="H43">
        <v>0.02</v>
      </c>
      <c r="I43">
        <v>0.12</v>
      </c>
      <c r="J43">
        <v>261.59000000000003</v>
      </c>
      <c r="K43">
        <v>44.65</v>
      </c>
      <c r="L43">
        <v>90.06</v>
      </c>
      <c r="M43">
        <v>98.88</v>
      </c>
      <c r="N43">
        <v>2.08</v>
      </c>
      <c r="O43">
        <v>24</v>
      </c>
      <c r="P43">
        <v>0.45</v>
      </c>
      <c r="Q43">
        <v>1.47</v>
      </c>
    </row>
    <row r="44" spans="1:17" x14ac:dyDescent="0.25">
      <c r="A44" s="198">
        <v>35977</v>
      </c>
      <c r="B44">
        <v>15.9</v>
      </c>
      <c r="C44">
        <v>3.26</v>
      </c>
      <c r="D44">
        <v>6.15</v>
      </c>
      <c r="E44">
        <v>4.78</v>
      </c>
      <c r="F44">
        <v>0.17</v>
      </c>
      <c r="G44">
        <v>1.5</v>
      </c>
      <c r="H44">
        <v>0.02</v>
      </c>
      <c r="I44">
        <v>0.02</v>
      </c>
      <c r="J44">
        <v>233.44</v>
      </c>
      <c r="K44">
        <v>49.74</v>
      </c>
      <c r="L44">
        <v>71.52</v>
      </c>
      <c r="M44">
        <v>88.38</v>
      </c>
      <c r="N44">
        <v>2.08</v>
      </c>
      <c r="O44">
        <v>20.97</v>
      </c>
      <c r="P44">
        <v>0.46</v>
      </c>
      <c r="Q44">
        <v>0.28999999999999998</v>
      </c>
    </row>
    <row r="45" spans="1:17" x14ac:dyDescent="0.25">
      <c r="A45" s="198">
        <v>36008</v>
      </c>
      <c r="B45">
        <v>15.929999999999998</v>
      </c>
      <c r="C45">
        <v>2.58</v>
      </c>
      <c r="D45">
        <v>6.84</v>
      </c>
      <c r="E45">
        <v>4.62</v>
      </c>
      <c r="F45">
        <v>0.17</v>
      </c>
      <c r="G45">
        <v>1.69</v>
      </c>
      <c r="H45">
        <v>0.03</v>
      </c>
      <c r="I45">
        <v>0</v>
      </c>
      <c r="J45">
        <v>232.42</v>
      </c>
      <c r="K45">
        <v>40.92</v>
      </c>
      <c r="L45">
        <v>78.36</v>
      </c>
      <c r="M45">
        <v>88.49</v>
      </c>
      <c r="N45">
        <v>2.08</v>
      </c>
      <c r="O45">
        <v>21.91</v>
      </c>
      <c r="P45">
        <v>0.69</v>
      </c>
      <c r="Q45">
        <v>-0.03</v>
      </c>
    </row>
    <row r="46" spans="1:17" x14ac:dyDescent="0.25">
      <c r="A46" s="198">
        <v>36039</v>
      </c>
      <c r="B46">
        <v>16.88</v>
      </c>
      <c r="C46">
        <v>3.52</v>
      </c>
      <c r="D46">
        <v>5.86</v>
      </c>
      <c r="E46">
        <v>5.0199999999999996</v>
      </c>
      <c r="F46">
        <v>0.17</v>
      </c>
      <c r="G46">
        <v>2.2200000000000002</v>
      </c>
      <c r="H46">
        <v>0.04</v>
      </c>
      <c r="I46">
        <v>0.05</v>
      </c>
      <c r="J46">
        <v>236.86</v>
      </c>
      <c r="K46">
        <v>41.51</v>
      </c>
      <c r="L46">
        <v>71.959999999999994</v>
      </c>
      <c r="M46">
        <v>93.24</v>
      </c>
      <c r="N46">
        <v>2.08</v>
      </c>
      <c r="O46">
        <v>26.88</v>
      </c>
      <c r="P46">
        <v>0.57999999999999996</v>
      </c>
      <c r="Q46">
        <v>0.61</v>
      </c>
    </row>
    <row r="47" spans="1:17" x14ac:dyDescent="0.25">
      <c r="A47" s="198">
        <v>36069</v>
      </c>
      <c r="B47">
        <v>18.290000000000003</v>
      </c>
      <c r="C47">
        <v>2.62</v>
      </c>
      <c r="D47">
        <v>6.2</v>
      </c>
      <c r="E47">
        <v>7.36</v>
      </c>
      <c r="F47">
        <v>0.17</v>
      </c>
      <c r="G47">
        <v>1.82</v>
      </c>
      <c r="H47">
        <v>0.03</v>
      </c>
      <c r="I47">
        <v>0.09</v>
      </c>
      <c r="J47">
        <v>225.07000000000005</v>
      </c>
      <c r="K47">
        <v>32.700000000000003</v>
      </c>
      <c r="L47">
        <v>76.33</v>
      </c>
      <c r="M47">
        <v>89.51</v>
      </c>
      <c r="N47">
        <v>2.08</v>
      </c>
      <c r="O47">
        <v>23</v>
      </c>
      <c r="P47">
        <v>0.34</v>
      </c>
      <c r="Q47">
        <v>1.1100000000000001</v>
      </c>
    </row>
    <row r="48" spans="1:17" x14ac:dyDescent="0.25">
      <c r="A48" s="198">
        <v>36100</v>
      </c>
      <c r="B48">
        <v>22.020000000000003</v>
      </c>
      <c r="C48">
        <v>3.68</v>
      </c>
      <c r="D48">
        <v>6.46</v>
      </c>
      <c r="E48">
        <v>9.48</v>
      </c>
      <c r="F48">
        <v>0.17</v>
      </c>
      <c r="G48">
        <v>2.0699999999999998</v>
      </c>
      <c r="H48">
        <v>0.06</v>
      </c>
      <c r="I48">
        <v>0.1</v>
      </c>
      <c r="J48">
        <v>239.09000000000003</v>
      </c>
      <c r="K48">
        <v>40.75</v>
      </c>
      <c r="L48">
        <v>76.239999999999995</v>
      </c>
      <c r="M48">
        <v>93.76</v>
      </c>
      <c r="N48">
        <v>2.08</v>
      </c>
      <c r="O48">
        <v>24.55</v>
      </c>
      <c r="P48">
        <v>0.53</v>
      </c>
      <c r="Q48">
        <v>1.18</v>
      </c>
    </row>
    <row r="49" spans="1:17" x14ac:dyDescent="0.25">
      <c r="A49" s="198">
        <v>36130</v>
      </c>
      <c r="B49">
        <v>23.4</v>
      </c>
      <c r="C49">
        <v>4.12</v>
      </c>
      <c r="D49">
        <v>6.33</v>
      </c>
      <c r="E49">
        <v>10.17</v>
      </c>
      <c r="F49">
        <v>0.17</v>
      </c>
      <c r="G49">
        <v>2.4500000000000002</v>
      </c>
      <c r="H49">
        <v>0.06</v>
      </c>
      <c r="I49">
        <v>0.1</v>
      </c>
      <c r="J49">
        <v>246.86</v>
      </c>
      <c r="K49">
        <v>37.83</v>
      </c>
      <c r="L49">
        <v>79.260000000000005</v>
      </c>
      <c r="M49">
        <v>100.31</v>
      </c>
      <c r="N49">
        <v>2.08</v>
      </c>
      <c r="O49">
        <v>25.64</v>
      </c>
      <c r="P49">
        <v>0.5</v>
      </c>
      <c r="Q49">
        <v>1.24</v>
      </c>
    </row>
    <row r="50" spans="1:17" x14ac:dyDescent="0.25">
      <c r="A50" s="198">
        <v>36161</v>
      </c>
      <c r="B50">
        <v>22.749999999999996</v>
      </c>
      <c r="C50">
        <v>3.23</v>
      </c>
      <c r="D50">
        <v>6.5</v>
      </c>
      <c r="E50">
        <v>10.63</v>
      </c>
      <c r="F50">
        <v>0.19</v>
      </c>
      <c r="G50">
        <v>2.06</v>
      </c>
      <c r="H50">
        <v>0.06</v>
      </c>
      <c r="I50">
        <v>0.08</v>
      </c>
      <c r="J50">
        <v>236.85999999999999</v>
      </c>
      <c r="K50">
        <v>36.340000000000003</v>
      </c>
      <c r="L50">
        <v>77.77</v>
      </c>
      <c r="M50">
        <v>95.44</v>
      </c>
      <c r="N50">
        <v>2.23</v>
      </c>
      <c r="O50">
        <v>23.61</v>
      </c>
      <c r="P50">
        <v>0.54</v>
      </c>
      <c r="Q50">
        <v>0.93</v>
      </c>
    </row>
    <row r="51" spans="1:17" x14ac:dyDescent="0.25">
      <c r="A51" s="198">
        <v>36192</v>
      </c>
      <c r="B51">
        <v>21.110000000000003</v>
      </c>
      <c r="C51">
        <v>2.8</v>
      </c>
      <c r="D51">
        <v>6.2</v>
      </c>
      <c r="E51">
        <v>9.84</v>
      </c>
      <c r="F51">
        <v>0.19</v>
      </c>
      <c r="G51">
        <v>1.93</v>
      </c>
      <c r="H51">
        <v>0.05</v>
      </c>
      <c r="I51">
        <v>0.1</v>
      </c>
      <c r="J51">
        <v>231.73999999999998</v>
      </c>
      <c r="K51">
        <v>31.94</v>
      </c>
      <c r="L51">
        <v>76.41</v>
      </c>
      <c r="M51">
        <v>95.86</v>
      </c>
      <c r="N51">
        <v>2.23</v>
      </c>
      <c r="O51">
        <v>23.59</v>
      </c>
      <c r="P51">
        <v>0.5</v>
      </c>
      <c r="Q51">
        <v>1.21</v>
      </c>
    </row>
    <row r="52" spans="1:17" x14ac:dyDescent="0.25">
      <c r="A52" s="198">
        <v>36220</v>
      </c>
      <c r="B52">
        <v>23.25</v>
      </c>
      <c r="C52">
        <v>3.65</v>
      </c>
      <c r="D52">
        <v>7.63</v>
      </c>
      <c r="E52">
        <v>9.4</v>
      </c>
      <c r="F52">
        <v>0.19</v>
      </c>
      <c r="G52">
        <v>2.19</v>
      </c>
      <c r="H52">
        <v>0.06</v>
      </c>
      <c r="I52">
        <v>0.13</v>
      </c>
      <c r="J52">
        <v>250.42999999999998</v>
      </c>
      <c r="K52">
        <v>38.729999999999997</v>
      </c>
      <c r="L52">
        <v>83.63</v>
      </c>
      <c r="M52">
        <v>100.72</v>
      </c>
      <c r="N52">
        <v>2.23</v>
      </c>
      <c r="O52">
        <v>22.97</v>
      </c>
      <c r="P52">
        <v>0.55000000000000004</v>
      </c>
      <c r="Q52">
        <v>1.6</v>
      </c>
    </row>
    <row r="53" spans="1:17" x14ac:dyDescent="0.25">
      <c r="A53" s="198">
        <v>36251</v>
      </c>
      <c r="B53">
        <v>18.570000000000004</v>
      </c>
      <c r="C53">
        <v>2.96</v>
      </c>
      <c r="D53">
        <v>5.92</v>
      </c>
      <c r="E53">
        <v>7.62</v>
      </c>
      <c r="F53">
        <v>0.19</v>
      </c>
      <c r="G53">
        <v>1.73</v>
      </c>
      <c r="H53">
        <v>0.05</v>
      </c>
      <c r="I53">
        <v>0.1</v>
      </c>
      <c r="J53">
        <v>235.53000000000003</v>
      </c>
      <c r="K53">
        <v>36.909999999999997</v>
      </c>
      <c r="L53">
        <v>79.45</v>
      </c>
      <c r="M53">
        <v>92.93</v>
      </c>
      <c r="N53">
        <v>2.23</v>
      </c>
      <c r="O53">
        <v>22.12</v>
      </c>
      <c r="P53">
        <v>0.65</v>
      </c>
      <c r="Q53">
        <v>1.24</v>
      </c>
    </row>
    <row r="54" spans="1:17" x14ac:dyDescent="0.25">
      <c r="A54" s="198">
        <v>36281</v>
      </c>
      <c r="B54">
        <v>17.169999999999998</v>
      </c>
      <c r="C54">
        <v>2.66</v>
      </c>
      <c r="D54">
        <v>6.38</v>
      </c>
      <c r="E54">
        <v>5.97</v>
      </c>
      <c r="F54">
        <v>0.19</v>
      </c>
      <c r="G54">
        <v>1.83</v>
      </c>
      <c r="H54">
        <v>0.03</v>
      </c>
      <c r="I54">
        <v>0.11</v>
      </c>
      <c r="J54">
        <v>234.73999999999995</v>
      </c>
      <c r="K54">
        <v>37.07</v>
      </c>
      <c r="L54">
        <v>77.06</v>
      </c>
      <c r="M54">
        <v>92.96</v>
      </c>
      <c r="N54">
        <v>2.23</v>
      </c>
      <c r="O54">
        <v>23.61</v>
      </c>
      <c r="P54">
        <v>0.54</v>
      </c>
      <c r="Q54">
        <v>1.27</v>
      </c>
    </row>
    <row r="55" spans="1:17" x14ac:dyDescent="0.25">
      <c r="A55" s="198">
        <v>36312</v>
      </c>
      <c r="B55">
        <v>16.759999999999998</v>
      </c>
      <c r="C55">
        <v>2.4300000000000002</v>
      </c>
      <c r="D55">
        <v>6.42</v>
      </c>
      <c r="E55">
        <v>5.34</v>
      </c>
      <c r="F55">
        <v>0.19</v>
      </c>
      <c r="G55">
        <v>2.2400000000000002</v>
      </c>
      <c r="H55">
        <v>0.03</v>
      </c>
      <c r="I55">
        <v>0.11</v>
      </c>
      <c r="J55">
        <v>241.76999999999998</v>
      </c>
      <c r="K55">
        <v>34.36</v>
      </c>
      <c r="L55">
        <v>81.14</v>
      </c>
      <c r="M55">
        <v>96.63</v>
      </c>
      <c r="N55">
        <v>2.23</v>
      </c>
      <c r="O55">
        <v>25.49</v>
      </c>
      <c r="P55">
        <v>0.6</v>
      </c>
      <c r="Q55">
        <v>1.32</v>
      </c>
    </row>
    <row r="56" spans="1:17" x14ac:dyDescent="0.25">
      <c r="A56" s="198">
        <v>36342</v>
      </c>
      <c r="B56">
        <v>16.09</v>
      </c>
      <c r="C56">
        <v>2.27</v>
      </c>
      <c r="D56">
        <v>6.92</v>
      </c>
      <c r="E56">
        <v>4.99</v>
      </c>
      <c r="F56">
        <v>0.19</v>
      </c>
      <c r="G56">
        <v>1.6</v>
      </c>
      <c r="H56">
        <v>0.03</v>
      </c>
      <c r="I56">
        <v>0.09</v>
      </c>
      <c r="J56">
        <v>241.00000000000003</v>
      </c>
      <c r="K56">
        <v>36.409999999999997</v>
      </c>
      <c r="L56">
        <v>82.76</v>
      </c>
      <c r="M56">
        <v>95.88</v>
      </c>
      <c r="N56">
        <v>2.23</v>
      </c>
      <c r="O56">
        <v>22.06</v>
      </c>
      <c r="P56">
        <v>0.61</v>
      </c>
      <c r="Q56">
        <v>1.05</v>
      </c>
    </row>
    <row r="57" spans="1:17" x14ac:dyDescent="0.25">
      <c r="A57" s="198">
        <v>36373</v>
      </c>
      <c r="B57">
        <v>15.209999999999999</v>
      </c>
      <c r="C57">
        <v>2.29</v>
      </c>
      <c r="D57">
        <v>5.94</v>
      </c>
      <c r="E57">
        <v>4.9800000000000004</v>
      </c>
      <c r="F57">
        <v>0.19</v>
      </c>
      <c r="G57">
        <v>1.69</v>
      </c>
      <c r="H57">
        <v>0.02</v>
      </c>
      <c r="I57">
        <v>0.1</v>
      </c>
      <c r="J57">
        <v>227.92999999999995</v>
      </c>
      <c r="K57">
        <v>37.25</v>
      </c>
      <c r="L57">
        <v>71.400000000000006</v>
      </c>
      <c r="M57">
        <v>93.67</v>
      </c>
      <c r="N57">
        <v>2.23</v>
      </c>
      <c r="O57">
        <v>21.7</v>
      </c>
      <c r="P57">
        <v>0.45</v>
      </c>
      <c r="Q57">
        <v>1.23</v>
      </c>
    </row>
    <row r="58" spans="1:17" x14ac:dyDescent="0.25">
      <c r="A58" s="198">
        <v>36404</v>
      </c>
      <c r="B58">
        <v>16.260000000000002</v>
      </c>
      <c r="C58">
        <v>3.21</v>
      </c>
      <c r="D58">
        <v>5.73</v>
      </c>
      <c r="E58">
        <v>5.23</v>
      </c>
      <c r="F58">
        <v>0.19</v>
      </c>
      <c r="G58">
        <v>1.78</v>
      </c>
      <c r="H58">
        <v>0.03</v>
      </c>
      <c r="I58">
        <v>0.09</v>
      </c>
      <c r="J58">
        <v>234.04</v>
      </c>
      <c r="K58">
        <v>39.68</v>
      </c>
      <c r="L58">
        <v>70.98</v>
      </c>
      <c r="M58">
        <v>98.13</v>
      </c>
      <c r="N58">
        <v>2.23</v>
      </c>
      <c r="O58">
        <v>21.42</v>
      </c>
      <c r="P58">
        <v>0.48</v>
      </c>
      <c r="Q58">
        <v>1.1200000000000001</v>
      </c>
    </row>
    <row r="59" spans="1:17" x14ac:dyDescent="0.25">
      <c r="A59" s="198">
        <v>36434</v>
      </c>
      <c r="B59">
        <v>19.3</v>
      </c>
      <c r="C59">
        <v>2.93</v>
      </c>
      <c r="D59">
        <v>6.46</v>
      </c>
      <c r="E59">
        <v>7.83</v>
      </c>
      <c r="F59">
        <v>0.19</v>
      </c>
      <c r="G59">
        <v>1.75</v>
      </c>
      <c r="H59">
        <v>0.04</v>
      </c>
      <c r="I59">
        <v>0.1</v>
      </c>
      <c r="J59">
        <v>240.26999999999995</v>
      </c>
      <c r="K59">
        <v>36.630000000000003</v>
      </c>
      <c r="L59">
        <v>80.069999999999993</v>
      </c>
      <c r="M59">
        <v>97.6</v>
      </c>
      <c r="N59">
        <v>2.23</v>
      </c>
      <c r="O59">
        <v>22.08</v>
      </c>
      <c r="P59">
        <v>0.43</v>
      </c>
      <c r="Q59">
        <v>1.23</v>
      </c>
    </row>
    <row r="60" spans="1:17" x14ac:dyDescent="0.25">
      <c r="A60" s="198">
        <v>36465</v>
      </c>
      <c r="B60">
        <v>20.890000000000004</v>
      </c>
      <c r="C60">
        <v>3.17</v>
      </c>
      <c r="D60">
        <v>6.16</v>
      </c>
      <c r="E60">
        <v>9.48</v>
      </c>
      <c r="F60">
        <v>0.19</v>
      </c>
      <c r="G60">
        <v>1.75</v>
      </c>
      <c r="H60">
        <v>0.05</v>
      </c>
      <c r="I60">
        <v>0.09</v>
      </c>
      <c r="J60">
        <v>236.48000000000002</v>
      </c>
      <c r="K60">
        <v>36.409999999999997</v>
      </c>
      <c r="L60">
        <v>75.290000000000006</v>
      </c>
      <c r="M60">
        <v>100.18</v>
      </c>
      <c r="N60">
        <v>2.23</v>
      </c>
      <c r="O60">
        <v>20.8</v>
      </c>
      <c r="P60">
        <v>0.46</v>
      </c>
      <c r="Q60">
        <v>1.1100000000000001</v>
      </c>
    </row>
    <row r="61" spans="1:17" x14ac:dyDescent="0.25">
      <c r="A61" s="198">
        <v>36495</v>
      </c>
      <c r="B61">
        <v>24</v>
      </c>
      <c r="C61">
        <v>4.3899999999999997</v>
      </c>
      <c r="D61">
        <v>6.17</v>
      </c>
      <c r="E61">
        <v>11.2</v>
      </c>
      <c r="F61">
        <v>0.19</v>
      </c>
      <c r="G61">
        <v>1.86</v>
      </c>
      <c r="H61">
        <v>7.0000000000000007E-2</v>
      </c>
      <c r="I61">
        <v>0.12</v>
      </c>
      <c r="J61">
        <v>245.46</v>
      </c>
      <c r="K61">
        <v>40.42</v>
      </c>
      <c r="L61">
        <v>75.11</v>
      </c>
      <c r="M61">
        <v>106.27</v>
      </c>
      <c r="N61">
        <v>2.23</v>
      </c>
      <c r="O61">
        <v>19.46</v>
      </c>
      <c r="P61">
        <v>0.57999999999999996</v>
      </c>
      <c r="Q61">
        <v>1.39</v>
      </c>
    </row>
    <row r="62" spans="1:17" x14ac:dyDescent="0.25">
      <c r="A62" s="198">
        <v>36526</v>
      </c>
      <c r="B62">
        <v>23.509999999999998</v>
      </c>
      <c r="C62">
        <v>3.55</v>
      </c>
      <c r="D62">
        <v>6.67</v>
      </c>
      <c r="E62">
        <v>11.19</v>
      </c>
      <c r="F62">
        <v>0.19</v>
      </c>
      <c r="G62">
        <v>1.77</v>
      </c>
      <c r="H62">
        <v>7.0000000000000007E-2</v>
      </c>
      <c r="I62">
        <v>7.0000000000000007E-2</v>
      </c>
      <c r="J62">
        <v>241.09000000000003</v>
      </c>
      <c r="K62">
        <v>38.69</v>
      </c>
      <c r="L62">
        <v>79.650000000000006</v>
      </c>
      <c r="M62">
        <v>98.72</v>
      </c>
      <c r="N62">
        <v>2.31</v>
      </c>
      <c r="O62">
        <v>20.3</v>
      </c>
      <c r="P62">
        <v>0.61</v>
      </c>
      <c r="Q62">
        <v>0.81</v>
      </c>
    </row>
    <row r="63" spans="1:17" x14ac:dyDescent="0.25">
      <c r="A63" s="198">
        <v>36557</v>
      </c>
      <c r="B63">
        <v>22.110000000000003</v>
      </c>
      <c r="C63">
        <v>3.35</v>
      </c>
      <c r="D63">
        <v>6.71</v>
      </c>
      <c r="E63">
        <v>10.07</v>
      </c>
      <c r="F63">
        <v>0.19</v>
      </c>
      <c r="G63">
        <v>1.63</v>
      </c>
      <c r="H63">
        <v>7.0000000000000007E-2</v>
      </c>
      <c r="I63">
        <v>0.09</v>
      </c>
      <c r="J63">
        <v>247.73999999999998</v>
      </c>
      <c r="K63">
        <v>38.01</v>
      </c>
      <c r="L63">
        <v>84</v>
      </c>
      <c r="M63">
        <v>102</v>
      </c>
      <c r="N63">
        <v>2.31</v>
      </c>
      <c r="O63">
        <v>19.7</v>
      </c>
      <c r="P63">
        <v>0.64</v>
      </c>
      <c r="Q63">
        <v>1.08</v>
      </c>
    </row>
    <row r="64" spans="1:17" x14ac:dyDescent="0.25">
      <c r="A64" s="198">
        <v>36586</v>
      </c>
      <c r="B64">
        <v>22.279999999999998</v>
      </c>
      <c r="C64">
        <v>3.39</v>
      </c>
      <c r="D64">
        <v>6.81</v>
      </c>
      <c r="E64">
        <v>9.81</v>
      </c>
      <c r="F64">
        <v>0.19</v>
      </c>
      <c r="G64">
        <v>1.9</v>
      </c>
      <c r="H64">
        <v>0.06</v>
      </c>
      <c r="I64">
        <v>0.12</v>
      </c>
      <c r="J64">
        <v>241.02999999999997</v>
      </c>
      <c r="K64">
        <v>35.26</v>
      </c>
      <c r="L64">
        <v>75.45</v>
      </c>
      <c r="M64">
        <v>105.98</v>
      </c>
      <c r="N64">
        <v>2.31</v>
      </c>
      <c r="O64">
        <v>19.98</v>
      </c>
      <c r="P64">
        <v>0.6</v>
      </c>
      <c r="Q64">
        <v>1.45</v>
      </c>
    </row>
    <row r="65" spans="1:17" x14ac:dyDescent="0.25">
      <c r="A65" s="198">
        <v>36617</v>
      </c>
      <c r="B65">
        <v>19.62</v>
      </c>
      <c r="C65">
        <v>3.18</v>
      </c>
      <c r="D65">
        <v>5.93</v>
      </c>
      <c r="E65">
        <v>8.61</v>
      </c>
      <c r="F65">
        <v>0.19</v>
      </c>
      <c r="G65">
        <v>1.58</v>
      </c>
      <c r="H65">
        <v>0.04</v>
      </c>
      <c r="I65">
        <v>0.09</v>
      </c>
      <c r="J65">
        <v>234.65</v>
      </c>
      <c r="K65">
        <v>39.03</v>
      </c>
      <c r="L65">
        <v>73.989999999999995</v>
      </c>
      <c r="M65">
        <v>97.76</v>
      </c>
      <c r="N65">
        <v>2.31</v>
      </c>
      <c r="O65">
        <v>20.010000000000002</v>
      </c>
      <c r="P65">
        <v>0.49</v>
      </c>
      <c r="Q65">
        <v>1.06</v>
      </c>
    </row>
    <row r="66" spans="1:17" x14ac:dyDescent="0.25">
      <c r="A66" s="198">
        <v>36647</v>
      </c>
      <c r="B66">
        <v>17.679999999999996</v>
      </c>
      <c r="C66">
        <v>2.94</v>
      </c>
      <c r="D66">
        <v>6.24</v>
      </c>
      <c r="E66">
        <v>6.52</v>
      </c>
      <c r="F66">
        <v>0.19</v>
      </c>
      <c r="G66">
        <v>1.66</v>
      </c>
      <c r="H66">
        <v>0.02</v>
      </c>
      <c r="I66">
        <v>0.11</v>
      </c>
      <c r="J66">
        <v>235.89000000000004</v>
      </c>
      <c r="K66">
        <v>40.340000000000003</v>
      </c>
      <c r="L66">
        <v>74.11</v>
      </c>
      <c r="M66">
        <v>95.84</v>
      </c>
      <c r="N66">
        <v>2.31</v>
      </c>
      <c r="O66">
        <v>21.52</v>
      </c>
      <c r="P66">
        <v>0.44</v>
      </c>
      <c r="Q66">
        <v>1.33</v>
      </c>
    </row>
    <row r="67" spans="1:17" x14ac:dyDescent="0.25">
      <c r="A67" s="198">
        <v>36678</v>
      </c>
      <c r="B67">
        <v>16.04</v>
      </c>
      <c r="C67">
        <v>2.78</v>
      </c>
      <c r="D67">
        <v>5.76</v>
      </c>
      <c r="E67">
        <v>5.53</v>
      </c>
      <c r="F67">
        <v>0.19</v>
      </c>
      <c r="G67">
        <v>1.63</v>
      </c>
      <c r="H67">
        <v>0.02</v>
      </c>
      <c r="I67">
        <v>0.13</v>
      </c>
      <c r="J67">
        <v>242.48</v>
      </c>
      <c r="K67">
        <v>39.51</v>
      </c>
      <c r="L67">
        <v>76.84</v>
      </c>
      <c r="M67">
        <v>103.34</v>
      </c>
      <c r="N67">
        <v>2.31</v>
      </c>
      <c r="O67">
        <v>18.53</v>
      </c>
      <c r="P67">
        <v>0.44</v>
      </c>
      <c r="Q67">
        <v>1.51</v>
      </c>
    </row>
    <row r="68" spans="1:17" x14ac:dyDescent="0.25">
      <c r="A68" s="198">
        <v>36708</v>
      </c>
      <c r="B68">
        <v>15.689999999999996</v>
      </c>
      <c r="C68">
        <v>2.4900000000000002</v>
      </c>
      <c r="D68">
        <v>6.14</v>
      </c>
      <c r="E68">
        <v>5.31</v>
      </c>
      <c r="F68">
        <v>0.19</v>
      </c>
      <c r="G68">
        <v>1.44</v>
      </c>
      <c r="H68">
        <v>0.02</v>
      </c>
      <c r="I68">
        <v>0.1</v>
      </c>
      <c r="J68">
        <v>228.76</v>
      </c>
      <c r="K68">
        <v>38.42</v>
      </c>
      <c r="L68">
        <v>71.22</v>
      </c>
      <c r="M68">
        <v>95.66</v>
      </c>
      <c r="N68">
        <v>2.31</v>
      </c>
      <c r="O68">
        <v>19.600000000000001</v>
      </c>
      <c r="P68">
        <v>0.41</v>
      </c>
      <c r="Q68">
        <v>1.1399999999999999</v>
      </c>
    </row>
    <row r="69" spans="1:17" x14ac:dyDescent="0.25">
      <c r="A69" s="198">
        <v>36739</v>
      </c>
      <c r="B69">
        <v>16.37</v>
      </c>
      <c r="C69">
        <v>2.77</v>
      </c>
      <c r="D69">
        <v>6.8</v>
      </c>
      <c r="E69">
        <v>4.9400000000000004</v>
      </c>
      <c r="F69">
        <v>0.19</v>
      </c>
      <c r="G69">
        <v>1.54</v>
      </c>
      <c r="H69">
        <v>0.02</v>
      </c>
      <c r="I69">
        <v>0.11</v>
      </c>
      <c r="J69">
        <v>245.62</v>
      </c>
      <c r="K69">
        <v>45.92</v>
      </c>
      <c r="L69">
        <v>80.59</v>
      </c>
      <c r="M69">
        <v>95.39</v>
      </c>
      <c r="N69">
        <v>2.31</v>
      </c>
      <c r="O69">
        <v>19.68</v>
      </c>
      <c r="P69">
        <v>0.47</v>
      </c>
      <c r="Q69">
        <v>1.26</v>
      </c>
    </row>
    <row r="70" spans="1:17" x14ac:dyDescent="0.25">
      <c r="A70" s="198">
        <v>36770</v>
      </c>
      <c r="B70">
        <v>16.86</v>
      </c>
      <c r="C70">
        <v>2.98</v>
      </c>
      <c r="D70">
        <v>6.46</v>
      </c>
      <c r="E70">
        <v>5.52</v>
      </c>
      <c r="F70">
        <v>0.19</v>
      </c>
      <c r="G70">
        <v>1.56</v>
      </c>
      <c r="H70">
        <v>0.03</v>
      </c>
      <c r="I70">
        <v>0.12</v>
      </c>
      <c r="J70">
        <v>240.12</v>
      </c>
      <c r="K70">
        <v>36.89</v>
      </c>
      <c r="L70">
        <v>79.39</v>
      </c>
      <c r="M70">
        <v>100.82</v>
      </c>
      <c r="N70">
        <v>2.31</v>
      </c>
      <c r="O70">
        <v>18.739999999999998</v>
      </c>
      <c r="P70">
        <v>0.53</v>
      </c>
      <c r="Q70">
        <v>1.44</v>
      </c>
    </row>
    <row r="71" spans="1:17" x14ac:dyDescent="0.25">
      <c r="A71" s="198">
        <v>36800</v>
      </c>
      <c r="B71">
        <v>19.099999999999998</v>
      </c>
      <c r="C71">
        <v>3.43</v>
      </c>
      <c r="D71">
        <v>5.85</v>
      </c>
      <c r="E71">
        <v>8.02</v>
      </c>
      <c r="F71">
        <v>0.19</v>
      </c>
      <c r="G71">
        <v>1.47</v>
      </c>
      <c r="H71">
        <v>0.05</v>
      </c>
      <c r="I71">
        <v>0.09</v>
      </c>
      <c r="J71">
        <v>237.42999999999998</v>
      </c>
      <c r="K71">
        <v>41.31</v>
      </c>
      <c r="L71">
        <v>75.73</v>
      </c>
      <c r="M71">
        <v>97.78</v>
      </c>
      <c r="N71">
        <v>2.31</v>
      </c>
      <c r="O71">
        <v>18.690000000000001</v>
      </c>
      <c r="P71">
        <v>0.56999999999999995</v>
      </c>
      <c r="Q71">
        <v>1.04</v>
      </c>
    </row>
    <row r="72" spans="1:17" x14ac:dyDescent="0.25">
      <c r="A72" s="198">
        <v>36831</v>
      </c>
      <c r="B72">
        <v>22.32</v>
      </c>
      <c r="C72">
        <v>3.71</v>
      </c>
      <c r="D72">
        <v>6.92</v>
      </c>
      <c r="E72">
        <v>9.74</v>
      </c>
      <c r="F72">
        <v>0.19</v>
      </c>
      <c r="G72">
        <v>1.62</v>
      </c>
      <c r="H72">
        <v>0.05</v>
      </c>
      <c r="I72">
        <v>0.09</v>
      </c>
      <c r="J72">
        <v>243.09000000000003</v>
      </c>
      <c r="K72">
        <v>40.19</v>
      </c>
      <c r="L72">
        <v>79.989999999999995</v>
      </c>
      <c r="M72">
        <v>99.37</v>
      </c>
      <c r="N72">
        <v>2.31</v>
      </c>
      <c r="O72">
        <v>19.63</v>
      </c>
      <c r="P72">
        <v>0.49</v>
      </c>
      <c r="Q72">
        <v>1.1100000000000001</v>
      </c>
    </row>
    <row r="73" spans="1:17" x14ac:dyDescent="0.25">
      <c r="A73" s="198">
        <v>36861</v>
      </c>
      <c r="B73">
        <v>23.18</v>
      </c>
      <c r="C73">
        <v>3.97</v>
      </c>
      <c r="D73">
        <v>6.42</v>
      </c>
      <c r="E73">
        <v>10.59</v>
      </c>
      <c r="F73">
        <v>0.19</v>
      </c>
      <c r="G73">
        <v>1.83</v>
      </c>
      <c r="H73">
        <v>0.06</v>
      </c>
      <c r="I73">
        <v>0.12</v>
      </c>
      <c r="J73">
        <v>244.04999999999998</v>
      </c>
      <c r="K73">
        <v>36.1</v>
      </c>
      <c r="L73">
        <v>79.680000000000007</v>
      </c>
      <c r="M73">
        <v>104.8</v>
      </c>
      <c r="N73">
        <v>2.31</v>
      </c>
      <c r="O73">
        <v>19.23</v>
      </c>
      <c r="P73">
        <v>0.53</v>
      </c>
      <c r="Q73">
        <v>1.4</v>
      </c>
    </row>
    <row r="74" spans="1:17" x14ac:dyDescent="0.25">
      <c r="A74" s="198">
        <v>36892</v>
      </c>
      <c r="B74">
        <v>24.53</v>
      </c>
      <c r="C74">
        <v>3.8</v>
      </c>
      <c r="D74">
        <v>6.78</v>
      </c>
      <c r="E74">
        <v>11.83</v>
      </c>
      <c r="F74">
        <v>0.21</v>
      </c>
      <c r="G74">
        <v>1.78</v>
      </c>
      <c r="H74">
        <v>0.04</v>
      </c>
      <c r="I74">
        <v>0.09</v>
      </c>
      <c r="J74">
        <v>241.14000000000001</v>
      </c>
      <c r="K74">
        <v>39.31</v>
      </c>
      <c r="L74">
        <v>78.099999999999994</v>
      </c>
      <c r="M74">
        <v>99.4</v>
      </c>
      <c r="N74">
        <v>2.5299999999999998</v>
      </c>
      <c r="O74">
        <v>20.39</v>
      </c>
      <c r="P74">
        <v>0.37</v>
      </c>
      <c r="Q74">
        <v>1.04</v>
      </c>
    </row>
    <row r="75" spans="1:17" x14ac:dyDescent="0.25">
      <c r="A75" s="198">
        <v>36923</v>
      </c>
      <c r="B75">
        <v>22.299999999999997</v>
      </c>
      <c r="C75">
        <v>4.21</v>
      </c>
      <c r="D75">
        <v>6.01</v>
      </c>
      <c r="E75">
        <v>10.08</v>
      </c>
      <c r="F75">
        <v>0.21</v>
      </c>
      <c r="G75">
        <v>1.67</v>
      </c>
      <c r="H75">
        <v>0.04</v>
      </c>
      <c r="I75">
        <v>0.08</v>
      </c>
      <c r="J75">
        <v>240.98999999999998</v>
      </c>
      <c r="K75">
        <v>45.74</v>
      </c>
      <c r="L75">
        <v>74.239999999999995</v>
      </c>
      <c r="M75">
        <v>97.29</v>
      </c>
      <c r="N75">
        <v>2.5299999999999998</v>
      </c>
      <c r="O75">
        <v>19.850000000000001</v>
      </c>
      <c r="P75">
        <v>0.34</v>
      </c>
      <c r="Q75">
        <v>1</v>
      </c>
    </row>
    <row r="76" spans="1:17" x14ac:dyDescent="0.25">
      <c r="A76" s="198">
        <v>36951</v>
      </c>
      <c r="B76">
        <v>23.62</v>
      </c>
      <c r="C76">
        <v>4.28</v>
      </c>
      <c r="D76">
        <v>6.64</v>
      </c>
      <c r="E76">
        <v>10.54</v>
      </c>
      <c r="F76">
        <v>0.21</v>
      </c>
      <c r="G76">
        <v>1.81</v>
      </c>
      <c r="H76">
        <v>0.03</v>
      </c>
      <c r="I76">
        <v>0.11</v>
      </c>
      <c r="J76">
        <v>242.59000000000003</v>
      </c>
      <c r="K76">
        <v>41.91</v>
      </c>
      <c r="L76">
        <v>73.900000000000006</v>
      </c>
      <c r="M76">
        <v>103.67</v>
      </c>
      <c r="N76">
        <v>2.5299999999999998</v>
      </c>
      <c r="O76">
        <v>18.96</v>
      </c>
      <c r="P76">
        <v>0.32</v>
      </c>
      <c r="Q76">
        <v>1.3</v>
      </c>
    </row>
    <row r="77" spans="1:17" x14ac:dyDescent="0.25">
      <c r="A77" s="198">
        <v>36982</v>
      </c>
      <c r="B77">
        <v>19.310000000000002</v>
      </c>
      <c r="C77">
        <v>3.01</v>
      </c>
      <c r="D77">
        <v>5.67</v>
      </c>
      <c r="E77">
        <v>8.67</v>
      </c>
      <c r="F77">
        <v>0.21</v>
      </c>
      <c r="G77">
        <v>1.65</v>
      </c>
      <c r="H77">
        <v>0.03</v>
      </c>
      <c r="I77">
        <v>7.0000000000000007E-2</v>
      </c>
      <c r="J77">
        <v>230.52000000000004</v>
      </c>
      <c r="K77">
        <v>37.57</v>
      </c>
      <c r="L77">
        <v>70.2</v>
      </c>
      <c r="M77">
        <v>98.43</v>
      </c>
      <c r="N77">
        <v>2.5299999999999998</v>
      </c>
      <c r="O77">
        <v>20.59</v>
      </c>
      <c r="P77">
        <v>0.4</v>
      </c>
      <c r="Q77">
        <v>0.8</v>
      </c>
    </row>
    <row r="78" spans="1:17" x14ac:dyDescent="0.25">
      <c r="A78" s="198">
        <v>37012</v>
      </c>
      <c r="B78">
        <v>17.420000000000002</v>
      </c>
      <c r="C78">
        <v>2.9</v>
      </c>
      <c r="D78">
        <v>6.3</v>
      </c>
      <c r="E78">
        <v>6.46</v>
      </c>
      <c r="F78">
        <v>0.21</v>
      </c>
      <c r="G78">
        <v>1.46</v>
      </c>
      <c r="H78">
        <v>0.02</v>
      </c>
      <c r="I78">
        <v>7.0000000000000007E-2</v>
      </c>
      <c r="J78">
        <v>235</v>
      </c>
      <c r="K78">
        <v>40.020000000000003</v>
      </c>
      <c r="L78">
        <v>75.39</v>
      </c>
      <c r="M78">
        <v>96.71</v>
      </c>
      <c r="N78">
        <v>2.5299999999999998</v>
      </c>
      <c r="O78">
        <v>19.11</v>
      </c>
      <c r="P78">
        <v>0.38</v>
      </c>
      <c r="Q78">
        <v>0.86</v>
      </c>
    </row>
    <row r="79" spans="1:17" x14ac:dyDescent="0.25">
      <c r="A79" s="198">
        <v>37043</v>
      </c>
      <c r="B79">
        <v>16.34</v>
      </c>
      <c r="C79">
        <v>3.46</v>
      </c>
      <c r="D79">
        <v>5.61</v>
      </c>
      <c r="E79">
        <v>5.4</v>
      </c>
      <c r="F79">
        <v>0.21</v>
      </c>
      <c r="G79">
        <v>1.55</v>
      </c>
      <c r="H79">
        <v>0.02</v>
      </c>
      <c r="I79">
        <v>0.09</v>
      </c>
      <c r="J79">
        <v>238.70000000000002</v>
      </c>
      <c r="K79">
        <v>49.72</v>
      </c>
      <c r="L79">
        <v>71.67</v>
      </c>
      <c r="M79">
        <v>95.72</v>
      </c>
      <c r="N79">
        <v>2.5299999999999998</v>
      </c>
      <c r="O79">
        <v>17.600000000000001</v>
      </c>
      <c r="P79">
        <v>0.4</v>
      </c>
      <c r="Q79">
        <v>1.06</v>
      </c>
    </row>
    <row r="80" spans="1:17" x14ac:dyDescent="0.25">
      <c r="A80" s="198">
        <v>37073</v>
      </c>
      <c r="B80">
        <v>15.950000000000001</v>
      </c>
      <c r="C80">
        <v>2.6</v>
      </c>
      <c r="D80">
        <v>6.46</v>
      </c>
      <c r="E80">
        <v>5</v>
      </c>
      <c r="F80">
        <v>0.21</v>
      </c>
      <c r="G80">
        <v>1.59</v>
      </c>
      <c r="H80">
        <v>0.02</v>
      </c>
      <c r="I80">
        <v>7.0000000000000007E-2</v>
      </c>
      <c r="J80">
        <v>238.99</v>
      </c>
      <c r="K80">
        <v>41.54</v>
      </c>
      <c r="L80">
        <v>77.86</v>
      </c>
      <c r="M80">
        <v>94.73</v>
      </c>
      <c r="N80">
        <v>2.5299999999999998</v>
      </c>
      <c r="O80">
        <v>21.02</v>
      </c>
      <c r="P80">
        <v>0.44</v>
      </c>
      <c r="Q80">
        <v>0.87</v>
      </c>
    </row>
    <row r="81" spans="1:17" x14ac:dyDescent="0.25">
      <c r="A81" s="198">
        <v>37104</v>
      </c>
      <c r="B81">
        <v>15.99</v>
      </c>
      <c r="C81">
        <v>2.4</v>
      </c>
      <c r="D81">
        <v>6.69</v>
      </c>
      <c r="E81">
        <v>4.83</v>
      </c>
      <c r="F81">
        <v>0.21</v>
      </c>
      <c r="G81">
        <v>1.74</v>
      </c>
      <c r="H81">
        <v>0.03</v>
      </c>
      <c r="I81">
        <v>0.09</v>
      </c>
      <c r="J81">
        <v>239.72</v>
      </c>
      <c r="K81">
        <v>40.01</v>
      </c>
      <c r="L81">
        <v>78.38</v>
      </c>
      <c r="M81">
        <v>95.3</v>
      </c>
      <c r="N81">
        <v>2.5299999999999998</v>
      </c>
      <c r="O81">
        <v>21.95</v>
      </c>
      <c r="P81">
        <v>0.49</v>
      </c>
      <c r="Q81">
        <v>1.06</v>
      </c>
    </row>
    <row r="82" spans="1:17" x14ac:dyDescent="0.25">
      <c r="A82" s="198">
        <v>37135</v>
      </c>
      <c r="B82">
        <v>18.400000000000002</v>
      </c>
      <c r="C82">
        <v>3.51</v>
      </c>
      <c r="D82">
        <v>6.82</v>
      </c>
      <c r="E82">
        <v>5.92</v>
      </c>
      <c r="F82">
        <v>0.21</v>
      </c>
      <c r="G82">
        <v>1.84</v>
      </c>
      <c r="H82">
        <v>0.03</v>
      </c>
      <c r="I82">
        <v>7.0000000000000007E-2</v>
      </c>
      <c r="J82">
        <v>250.98000000000002</v>
      </c>
      <c r="K82">
        <v>43.77</v>
      </c>
      <c r="L82">
        <v>80.16</v>
      </c>
      <c r="M82">
        <v>101.26</v>
      </c>
      <c r="N82">
        <v>2.5299999999999998</v>
      </c>
      <c r="O82">
        <v>22.02</v>
      </c>
      <c r="P82">
        <v>0.44</v>
      </c>
      <c r="Q82">
        <v>0.8</v>
      </c>
    </row>
    <row r="83" spans="1:17" x14ac:dyDescent="0.25">
      <c r="A83" s="198">
        <v>37165</v>
      </c>
      <c r="B83">
        <v>17.929999999999996</v>
      </c>
      <c r="C83">
        <v>3.03</v>
      </c>
      <c r="D83">
        <v>5.99</v>
      </c>
      <c r="E83">
        <v>6.73</v>
      </c>
      <c r="F83">
        <v>0.21</v>
      </c>
      <c r="G83">
        <v>1.83</v>
      </c>
      <c r="H83">
        <v>0.06</v>
      </c>
      <c r="I83">
        <v>0.08</v>
      </c>
      <c r="J83">
        <v>241.79999999999998</v>
      </c>
      <c r="K83">
        <v>38.97</v>
      </c>
      <c r="L83">
        <v>78.790000000000006</v>
      </c>
      <c r="M83">
        <v>96.21</v>
      </c>
      <c r="N83">
        <v>2.5299999999999998</v>
      </c>
      <c r="O83">
        <v>23.66</v>
      </c>
      <c r="P83">
        <v>0.66</v>
      </c>
      <c r="Q83">
        <v>0.98</v>
      </c>
    </row>
    <row r="84" spans="1:17" x14ac:dyDescent="0.25">
      <c r="A84" s="198">
        <v>37196</v>
      </c>
      <c r="B84">
        <v>20.8</v>
      </c>
      <c r="C84">
        <v>3.21</v>
      </c>
      <c r="D84">
        <v>6.33</v>
      </c>
      <c r="E84">
        <v>9.1300000000000008</v>
      </c>
      <c r="F84">
        <v>0.21</v>
      </c>
      <c r="G84">
        <v>1.82</v>
      </c>
      <c r="H84">
        <v>0.06</v>
      </c>
      <c r="I84">
        <v>0.04</v>
      </c>
      <c r="J84">
        <v>235.52000000000004</v>
      </c>
      <c r="K84">
        <v>35.700000000000003</v>
      </c>
      <c r="L84">
        <v>77.2</v>
      </c>
      <c r="M84">
        <v>96.51</v>
      </c>
      <c r="N84">
        <v>2.5299999999999998</v>
      </c>
      <c r="O84">
        <v>22.58</v>
      </c>
      <c r="P84">
        <v>0.51</v>
      </c>
      <c r="Q84">
        <v>0.49</v>
      </c>
    </row>
    <row r="85" spans="1:17" x14ac:dyDescent="0.25">
      <c r="A85" s="198">
        <v>37226</v>
      </c>
      <c r="B85">
        <v>24.259999999999998</v>
      </c>
      <c r="C85">
        <v>4.3600000000000003</v>
      </c>
      <c r="D85">
        <v>6.57</v>
      </c>
      <c r="E85">
        <v>10.97</v>
      </c>
      <c r="F85">
        <v>0.21</v>
      </c>
      <c r="G85">
        <v>2.06</v>
      </c>
      <c r="H85">
        <v>0.05</v>
      </c>
      <c r="I85">
        <v>0.04</v>
      </c>
      <c r="J85">
        <v>242.85</v>
      </c>
      <c r="K85">
        <v>38.85</v>
      </c>
      <c r="L85">
        <v>77.59</v>
      </c>
      <c r="M85">
        <v>101.13</v>
      </c>
      <c r="N85">
        <v>2.5299999999999998</v>
      </c>
      <c r="O85">
        <v>21.83</v>
      </c>
      <c r="P85">
        <v>0.44</v>
      </c>
      <c r="Q85">
        <v>0.48</v>
      </c>
    </row>
    <row r="86" spans="1:17" x14ac:dyDescent="0.25">
      <c r="A86" s="198">
        <v>37257</v>
      </c>
      <c r="B86">
        <v>23.25</v>
      </c>
      <c r="C86">
        <v>3.97</v>
      </c>
      <c r="D86">
        <v>6.35</v>
      </c>
      <c r="E86">
        <v>10.84</v>
      </c>
      <c r="F86">
        <v>0.23</v>
      </c>
      <c r="G86">
        <v>1.76</v>
      </c>
      <c r="H86">
        <v>0.06</v>
      </c>
      <c r="I86">
        <v>0.04</v>
      </c>
      <c r="J86">
        <v>234.76</v>
      </c>
      <c r="K86">
        <v>40.54</v>
      </c>
      <c r="L86">
        <v>76.180000000000007</v>
      </c>
      <c r="M86">
        <v>94.35</v>
      </c>
      <c r="N86">
        <v>2.75</v>
      </c>
      <c r="O86">
        <v>20.03</v>
      </c>
      <c r="P86">
        <v>0.47</v>
      </c>
      <c r="Q86">
        <v>0.44</v>
      </c>
    </row>
    <row r="87" spans="1:17" x14ac:dyDescent="0.25">
      <c r="A87" s="198">
        <v>37288</v>
      </c>
      <c r="B87">
        <v>20.85</v>
      </c>
      <c r="C87">
        <v>3.26</v>
      </c>
      <c r="D87">
        <v>6.03</v>
      </c>
      <c r="E87">
        <v>9.42</v>
      </c>
      <c r="F87">
        <v>0.23</v>
      </c>
      <c r="G87">
        <v>1.79</v>
      </c>
      <c r="H87">
        <v>7.0000000000000007E-2</v>
      </c>
      <c r="I87">
        <v>0.05</v>
      </c>
      <c r="J87">
        <v>232.76</v>
      </c>
      <c r="K87">
        <v>40.53</v>
      </c>
      <c r="L87">
        <v>72.349999999999994</v>
      </c>
      <c r="M87">
        <v>95.35</v>
      </c>
      <c r="N87">
        <v>2.75</v>
      </c>
      <c r="O87">
        <v>20.56</v>
      </c>
      <c r="P87">
        <v>0.64</v>
      </c>
      <c r="Q87">
        <v>0.57999999999999996</v>
      </c>
    </row>
    <row r="88" spans="1:17" x14ac:dyDescent="0.25">
      <c r="A88" s="198">
        <v>37316</v>
      </c>
      <c r="B88">
        <v>22.490000000000002</v>
      </c>
      <c r="C88">
        <v>3.8</v>
      </c>
      <c r="D88">
        <v>6.71</v>
      </c>
      <c r="E88">
        <v>9.5500000000000007</v>
      </c>
      <c r="F88">
        <v>0.23</v>
      </c>
      <c r="G88">
        <v>2.0699999999999998</v>
      </c>
      <c r="H88">
        <v>0.06</v>
      </c>
      <c r="I88">
        <v>7.0000000000000007E-2</v>
      </c>
      <c r="J88">
        <v>247.16</v>
      </c>
      <c r="K88">
        <v>40.15</v>
      </c>
      <c r="L88">
        <v>80.52</v>
      </c>
      <c r="M88">
        <v>100.87</v>
      </c>
      <c r="N88">
        <v>2.75</v>
      </c>
      <c r="O88">
        <v>21.37</v>
      </c>
      <c r="P88">
        <v>0.64</v>
      </c>
      <c r="Q88">
        <v>0.86</v>
      </c>
    </row>
    <row r="89" spans="1:17" x14ac:dyDescent="0.25">
      <c r="A89" s="198">
        <v>37347</v>
      </c>
      <c r="B89">
        <v>18.63</v>
      </c>
      <c r="C89">
        <v>2.27</v>
      </c>
      <c r="D89">
        <v>6.43</v>
      </c>
      <c r="E89">
        <v>7.89</v>
      </c>
      <c r="F89">
        <v>0.23</v>
      </c>
      <c r="G89">
        <v>1.71</v>
      </c>
      <c r="H89">
        <v>0.04</v>
      </c>
      <c r="I89">
        <v>0.06</v>
      </c>
      <c r="J89">
        <v>229.43</v>
      </c>
      <c r="K89">
        <v>31.85</v>
      </c>
      <c r="L89">
        <v>77.150000000000006</v>
      </c>
      <c r="M89">
        <v>95.29</v>
      </c>
      <c r="N89">
        <v>2.75</v>
      </c>
      <c r="O89">
        <v>21.18</v>
      </c>
      <c r="P89">
        <v>0.54</v>
      </c>
      <c r="Q89">
        <v>0.67</v>
      </c>
    </row>
    <row r="90" spans="1:17" x14ac:dyDescent="0.25">
      <c r="A90" s="198">
        <v>37377</v>
      </c>
      <c r="B90">
        <v>17.100000000000001</v>
      </c>
      <c r="C90">
        <v>2.5499999999999998</v>
      </c>
      <c r="D90">
        <v>5.69</v>
      </c>
      <c r="E90">
        <v>7.07</v>
      </c>
      <c r="F90">
        <v>0.23</v>
      </c>
      <c r="G90">
        <v>1.42</v>
      </c>
      <c r="H90">
        <v>0.04</v>
      </c>
      <c r="I90">
        <v>0.1</v>
      </c>
      <c r="J90">
        <v>233.20999999999995</v>
      </c>
      <c r="K90">
        <v>39.380000000000003</v>
      </c>
      <c r="L90">
        <v>68.22</v>
      </c>
      <c r="M90">
        <v>102.24</v>
      </c>
      <c r="N90">
        <v>2.75</v>
      </c>
      <c r="O90">
        <v>18.829999999999998</v>
      </c>
      <c r="P90">
        <v>0.62</v>
      </c>
      <c r="Q90">
        <v>1.17</v>
      </c>
    </row>
    <row r="91" spans="1:17" x14ac:dyDescent="0.25">
      <c r="A91" s="198">
        <v>37408</v>
      </c>
      <c r="B91">
        <v>16.279999999999998</v>
      </c>
      <c r="C91">
        <v>2.59</v>
      </c>
      <c r="D91">
        <v>5.98</v>
      </c>
      <c r="E91">
        <v>5.56</v>
      </c>
      <c r="F91">
        <v>0.23</v>
      </c>
      <c r="G91">
        <v>1.8</v>
      </c>
      <c r="H91">
        <v>0.04</v>
      </c>
      <c r="I91">
        <v>0.08</v>
      </c>
      <c r="J91">
        <v>234.87000000000003</v>
      </c>
      <c r="K91">
        <v>40.65</v>
      </c>
      <c r="L91">
        <v>71.73</v>
      </c>
      <c r="M91">
        <v>97.61</v>
      </c>
      <c r="N91">
        <v>2.75</v>
      </c>
      <c r="O91">
        <v>20.36</v>
      </c>
      <c r="P91">
        <v>0.75</v>
      </c>
      <c r="Q91">
        <v>1.02</v>
      </c>
    </row>
    <row r="92" spans="1:17" x14ac:dyDescent="0.25">
      <c r="A92" s="198">
        <v>37438</v>
      </c>
      <c r="B92">
        <v>16.670000000000002</v>
      </c>
      <c r="C92">
        <v>2.67</v>
      </c>
      <c r="D92">
        <v>6.79</v>
      </c>
      <c r="E92">
        <v>5.45</v>
      </c>
      <c r="F92">
        <v>0.23</v>
      </c>
      <c r="G92">
        <v>1.49</v>
      </c>
      <c r="H92">
        <v>0.03</v>
      </c>
      <c r="I92">
        <v>0.01</v>
      </c>
      <c r="J92">
        <v>249.24</v>
      </c>
      <c r="K92">
        <v>44.72</v>
      </c>
      <c r="L92">
        <v>81.540000000000006</v>
      </c>
      <c r="M92">
        <v>101.3</v>
      </c>
      <c r="N92">
        <v>2.75</v>
      </c>
      <c r="O92">
        <v>18.3</v>
      </c>
      <c r="P92">
        <v>0.56000000000000005</v>
      </c>
      <c r="Q92">
        <v>7.0000000000000007E-2</v>
      </c>
    </row>
    <row r="93" spans="1:17" x14ac:dyDescent="0.25">
      <c r="A93" s="198">
        <v>37469</v>
      </c>
      <c r="B93">
        <v>15.219999999999999</v>
      </c>
      <c r="C93">
        <v>2.17</v>
      </c>
      <c r="D93">
        <v>6.05</v>
      </c>
      <c r="E93">
        <v>5.17</v>
      </c>
      <c r="F93">
        <v>0.23</v>
      </c>
      <c r="G93">
        <v>1.55</v>
      </c>
      <c r="H93">
        <v>0.03</v>
      </c>
      <c r="I93">
        <v>0.02</v>
      </c>
      <c r="J93">
        <v>234.24999999999997</v>
      </c>
      <c r="K93">
        <v>36.94</v>
      </c>
      <c r="L93">
        <v>72.650000000000006</v>
      </c>
      <c r="M93">
        <v>101.72</v>
      </c>
      <c r="N93">
        <v>2.75</v>
      </c>
      <c r="O93">
        <v>19.510000000000002</v>
      </c>
      <c r="P93">
        <v>0.45</v>
      </c>
      <c r="Q93">
        <v>0.23</v>
      </c>
    </row>
    <row r="94" spans="1:17" x14ac:dyDescent="0.25">
      <c r="A94" s="198">
        <v>37500</v>
      </c>
      <c r="B94">
        <v>16.910000000000004</v>
      </c>
      <c r="C94">
        <v>2.89</v>
      </c>
      <c r="D94">
        <v>6.26</v>
      </c>
      <c r="E94">
        <v>5.79</v>
      </c>
      <c r="F94">
        <v>0.23</v>
      </c>
      <c r="G94">
        <v>1.68</v>
      </c>
      <c r="H94">
        <v>0.03</v>
      </c>
      <c r="I94">
        <v>0.03</v>
      </c>
      <c r="J94">
        <v>239.82000000000002</v>
      </c>
      <c r="K94">
        <v>41.33</v>
      </c>
      <c r="L94">
        <v>75.17</v>
      </c>
      <c r="M94">
        <v>99.16</v>
      </c>
      <c r="N94">
        <v>2.75</v>
      </c>
      <c r="O94">
        <v>20.64</v>
      </c>
      <c r="P94">
        <v>0.41</v>
      </c>
      <c r="Q94">
        <v>0.36</v>
      </c>
    </row>
    <row r="95" spans="1:17" x14ac:dyDescent="0.25">
      <c r="A95" s="198">
        <v>37530</v>
      </c>
      <c r="B95">
        <v>18.720000000000002</v>
      </c>
      <c r="C95">
        <v>3.36</v>
      </c>
      <c r="D95">
        <v>5.58</v>
      </c>
      <c r="E95">
        <v>8.15</v>
      </c>
      <c r="F95">
        <v>0.23</v>
      </c>
      <c r="G95">
        <v>1.32</v>
      </c>
      <c r="H95">
        <v>0.03</v>
      </c>
      <c r="I95">
        <v>0.05</v>
      </c>
      <c r="J95">
        <v>228.99</v>
      </c>
      <c r="K95">
        <v>40.53</v>
      </c>
      <c r="L95">
        <v>66.95</v>
      </c>
      <c r="M95">
        <v>99.26</v>
      </c>
      <c r="N95">
        <v>2.75</v>
      </c>
      <c r="O95">
        <v>18.559999999999999</v>
      </c>
      <c r="P95">
        <v>0.32</v>
      </c>
      <c r="Q95">
        <v>0.62</v>
      </c>
    </row>
    <row r="96" spans="1:17" x14ac:dyDescent="0.25">
      <c r="A96" s="198">
        <v>37561</v>
      </c>
      <c r="B96">
        <v>20.300000000000004</v>
      </c>
      <c r="C96">
        <v>3.72</v>
      </c>
      <c r="D96">
        <v>5.87</v>
      </c>
      <c r="E96">
        <v>8.89</v>
      </c>
      <c r="F96">
        <v>0.23</v>
      </c>
      <c r="G96">
        <v>1.44</v>
      </c>
      <c r="H96">
        <v>0.05</v>
      </c>
      <c r="I96">
        <v>0.1</v>
      </c>
      <c r="J96">
        <v>231.95000000000002</v>
      </c>
      <c r="K96">
        <v>39.479999999999997</v>
      </c>
      <c r="L96">
        <v>70.44</v>
      </c>
      <c r="M96">
        <v>98.4</v>
      </c>
      <c r="N96">
        <v>2.75</v>
      </c>
      <c r="O96">
        <v>19.170000000000002</v>
      </c>
      <c r="P96">
        <v>0.47</v>
      </c>
      <c r="Q96">
        <v>1.24</v>
      </c>
    </row>
    <row r="97" spans="1:17" x14ac:dyDescent="0.25">
      <c r="A97" s="198">
        <v>37591</v>
      </c>
      <c r="B97">
        <v>23.19</v>
      </c>
      <c r="C97">
        <v>4.47</v>
      </c>
      <c r="D97">
        <v>5.74</v>
      </c>
      <c r="E97">
        <v>10.52</v>
      </c>
      <c r="F97">
        <v>0.23</v>
      </c>
      <c r="G97">
        <v>2.0699999999999998</v>
      </c>
      <c r="H97">
        <v>0.04</v>
      </c>
      <c r="I97">
        <v>0.12</v>
      </c>
      <c r="J97">
        <v>237.68</v>
      </c>
      <c r="K97">
        <v>40.64</v>
      </c>
      <c r="L97">
        <v>68.87</v>
      </c>
      <c r="M97">
        <v>100.96</v>
      </c>
      <c r="N97">
        <v>2.75</v>
      </c>
      <c r="O97">
        <v>22.7</v>
      </c>
      <c r="P97">
        <v>0.36</v>
      </c>
      <c r="Q97">
        <v>1.4</v>
      </c>
    </row>
    <row r="98" spans="1:17" x14ac:dyDescent="0.25">
      <c r="A98" s="198">
        <v>37622</v>
      </c>
      <c r="B98">
        <v>23.17</v>
      </c>
      <c r="C98">
        <v>3.6</v>
      </c>
      <c r="D98">
        <v>5.91</v>
      </c>
      <c r="E98">
        <v>11.52</v>
      </c>
      <c r="F98">
        <v>0.26</v>
      </c>
      <c r="G98">
        <v>1.79</v>
      </c>
      <c r="H98">
        <v>0.04</v>
      </c>
      <c r="I98">
        <v>0.05</v>
      </c>
      <c r="J98">
        <v>228.22000000000003</v>
      </c>
      <c r="K98">
        <v>36.130000000000003</v>
      </c>
      <c r="L98">
        <v>70.89</v>
      </c>
      <c r="M98">
        <v>96.87</v>
      </c>
      <c r="N98">
        <v>3.11</v>
      </c>
      <c r="O98">
        <v>20.239999999999998</v>
      </c>
      <c r="P98">
        <v>0.35</v>
      </c>
      <c r="Q98">
        <v>0.63</v>
      </c>
    </row>
    <row r="99" spans="1:17" x14ac:dyDescent="0.25">
      <c r="A99" s="198">
        <v>37653</v>
      </c>
      <c r="B99">
        <v>22.210000000000004</v>
      </c>
      <c r="C99">
        <v>3.86</v>
      </c>
      <c r="D99">
        <v>5.97</v>
      </c>
      <c r="E99">
        <v>10.3</v>
      </c>
      <c r="F99">
        <v>0.26</v>
      </c>
      <c r="G99">
        <v>1.77</v>
      </c>
      <c r="H99">
        <v>0.04</v>
      </c>
      <c r="I99">
        <v>0.01</v>
      </c>
      <c r="J99">
        <v>229.20000000000002</v>
      </c>
      <c r="K99">
        <v>39.299999999999997</v>
      </c>
      <c r="L99">
        <v>71.66</v>
      </c>
      <c r="M99">
        <v>94.22</v>
      </c>
      <c r="N99">
        <v>3.11</v>
      </c>
      <c r="O99">
        <v>20.41</v>
      </c>
      <c r="P99">
        <v>0.36</v>
      </c>
      <c r="Q99">
        <v>0.14000000000000001</v>
      </c>
    </row>
    <row r="100" spans="1:17" x14ac:dyDescent="0.25">
      <c r="A100" s="198">
        <v>37681</v>
      </c>
      <c r="B100">
        <v>21.590000000000003</v>
      </c>
      <c r="C100">
        <v>4.04</v>
      </c>
      <c r="D100">
        <v>5.92</v>
      </c>
      <c r="E100">
        <v>9.35</v>
      </c>
      <c r="F100">
        <v>0.26</v>
      </c>
      <c r="G100">
        <v>1.98</v>
      </c>
      <c r="H100">
        <v>0.04</v>
      </c>
      <c r="I100">
        <v>0</v>
      </c>
      <c r="J100">
        <v>237.81</v>
      </c>
      <c r="K100">
        <v>43.01</v>
      </c>
      <c r="L100">
        <v>71.02</v>
      </c>
      <c r="M100">
        <v>99.67</v>
      </c>
      <c r="N100">
        <v>3.11</v>
      </c>
      <c r="O100">
        <v>20.55</v>
      </c>
      <c r="P100">
        <v>0.39</v>
      </c>
      <c r="Q100">
        <v>0.06</v>
      </c>
    </row>
    <row r="101" spans="1:17" x14ac:dyDescent="0.25">
      <c r="A101" s="198">
        <v>37712</v>
      </c>
      <c r="B101">
        <v>19.010000000000002</v>
      </c>
      <c r="C101">
        <v>3.25</v>
      </c>
      <c r="D101">
        <v>6.46</v>
      </c>
      <c r="E101">
        <v>7.4</v>
      </c>
      <c r="F101">
        <v>0.26</v>
      </c>
      <c r="G101">
        <v>1.61</v>
      </c>
      <c r="H101">
        <v>0.02</v>
      </c>
      <c r="I101">
        <v>0.01</v>
      </c>
      <c r="J101">
        <v>240.03</v>
      </c>
      <c r="K101">
        <v>45.53</v>
      </c>
      <c r="L101">
        <v>77.52</v>
      </c>
      <c r="M101">
        <v>93.59</v>
      </c>
      <c r="N101">
        <v>3.11</v>
      </c>
      <c r="O101">
        <v>19.89</v>
      </c>
      <c r="P101">
        <v>0.27</v>
      </c>
      <c r="Q101">
        <v>0.12</v>
      </c>
    </row>
    <row r="102" spans="1:17" x14ac:dyDescent="0.25">
      <c r="A102" s="198">
        <v>37742</v>
      </c>
      <c r="B102">
        <v>17.72</v>
      </c>
      <c r="C102">
        <v>2.83</v>
      </c>
      <c r="D102">
        <v>6.33</v>
      </c>
      <c r="E102">
        <v>6.65</v>
      </c>
      <c r="F102">
        <v>0.26</v>
      </c>
      <c r="G102">
        <v>1.58</v>
      </c>
      <c r="H102">
        <v>0.04</v>
      </c>
      <c r="I102">
        <v>0.03</v>
      </c>
      <c r="J102">
        <v>240.34000000000003</v>
      </c>
      <c r="K102">
        <v>42.77</v>
      </c>
      <c r="L102">
        <v>75.97</v>
      </c>
      <c r="M102">
        <v>96.97</v>
      </c>
      <c r="N102">
        <v>3.11</v>
      </c>
      <c r="O102">
        <v>20.66</v>
      </c>
      <c r="P102">
        <v>0.55000000000000004</v>
      </c>
      <c r="Q102">
        <v>0.31</v>
      </c>
    </row>
    <row r="103" spans="1:17" x14ac:dyDescent="0.25">
      <c r="A103" s="198">
        <v>37773</v>
      </c>
      <c r="B103">
        <v>16.159999999999997</v>
      </c>
      <c r="C103">
        <v>3.2</v>
      </c>
      <c r="D103">
        <v>5.66</v>
      </c>
      <c r="E103">
        <v>5.15</v>
      </c>
      <c r="F103">
        <v>0.26</v>
      </c>
      <c r="G103">
        <v>1.88</v>
      </c>
      <c r="H103">
        <v>0.02</v>
      </c>
      <c r="I103">
        <v>-0.01</v>
      </c>
      <c r="J103">
        <v>235.61999999999998</v>
      </c>
      <c r="K103">
        <v>49.56</v>
      </c>
      <c r="L103">
        <v>67.97</v>
      </c>
      <c r="M103">
        <v>93.29</v>
      </c>
      <c r="N103">
        <v>3.11</v>
      </c>
      <c r="O103">
        <v>21.38</v>
      </c>
      <c r="P103">
        <v>0.42</v>
      </c>
      <c r="Q103">
        <v>-0.11</v>
      </c>
    </row>
    <row r="104" spans="1:17" x14ac:dyDescent="0.25">
      <c r="A104" s="198">
        <v>37803</v>
      </c>
      <c r="B104">
        <v>14.77</v>
      </c>
      <c r="C104">
        <v>2.68</v>
      </c>
      <c r="D104">
        <v>5.38</v>
      </c>
      <c r="E104">
        <v>5.09</v>
      </c>
      <c r="F104">
        <v>0.26</v>
      </c>
      <c r="G104">
        <v>1.34</v>
      </c>
      <c r="H104">
        <v>0.02</v>
      </c>
      <c r="I104">
        <v>0</v>
      </c>
      <c r="J104">
        <v>224.69000000000003</v>
      </c>
      <c r="K104">
        <v>43.86</v>
      </c>
      <c r="L104">
        <v>64.5</v>
      </c>
      <c r="M104">
        <v>96.48</v>
      </c>
      <c r="N104">
        <v>3.12</v>
      </c>
      <c r="O104">
        <v>16.3</v>
      </c>
      <c r="P104">
        <v>0.38</v>
      </c>
      <c r="Q104">
        <v>0.05</v>
      </c>
    </row>
    <row r="105" spans="1:17" x14ac:dyDescent="0.25">
      <c r="A105" s="198">
        <v>37834</v>
      </c>
      <c r="B105">
        <v>15.83</v>
      </c>
      <c r="C105">
        <v>2.4300000000000002</v>
      </c>
      <c r="D105">
        <v>6.79</v>
      </c>
      <c r="E105">
        <v>4.9000000000000004</v>
      </c>
      <c r="F105">
        <v>0.26</v>
      </c>
      <c r="G105">
        <v>1.41</v>
      </c>
      <c r="H105">
        <v>0.02</v>
      </c>
      <c r="I105">
        <v>0.02</v>
      </c>
      <c r="J105">
        <v>240.16</v>
      </c>
      <c r="K105">
        <v>40.869999999999997</v>
      </c>
      <c r="L105">
        <v>81.44</v>
      </c>
      <c r="M105">
        <v>96.52</v>
      </c>
      <c r="N105">
        <v>3.12</v>
      </c>
      <c r="O105">
        <v>17.559999999999999</v>
      </c>
      <c r="P105">
        <v>0.36</v>
      </c>
      <c r="Q105">
        <v>0.28999999999999998</v>
      </c>
    </row>
    <row r="106" spans="1:17" x14ac:dyDescent="0.25">
      <c r="A106" s="198">
        <v>37865</v>
      </c>
      <c r="B106">
        <v>17.169999999999998</v>
      </c>
      <c r="C106">
        <v>3.07</v>
      </c>
      <c r="D106">
        <v>6.12</v>
      </c>
      <c r="E106">
        <v>5.78</v>
      </c>
      <c r="F106">
        <v>0.26</v>
      </c>
      <c r="G106">
        <v>1.97</v>
      </c>
      <c r="H106">
        <v>0.02</v>
      </c>
      <c r="I106">
        <v>-0.05</v>
      </c>
      <c r="J106">
        <v>241.21</v>
      </c>
      <c r="K106">
        <v>43.07</v>
      </c>
      <c r="L106">
        <v>73.39</v>
      </c>
      <c r="M106">
        <v>97.85</v>
      </c>
      <c r="N106">
        <v>3.12</v>
      </c>
      <c r="O106">
        <v>24.06</v>
      </c>
      <c r="P106">
        <v>0.28999999999999998</v>
      </c>
      <c r="Q106">
        <v>-0.56999999999999995</v>
      </c>
    </row>
    <row r="107" spans="1:17" x14ac:dyDescent="0.25">
      <c r="A107" s="198">
        <v>37895</v>
      </c>
      <c r="B107">
        <v>19.37</v>
      </c>
      <c r="C107">
        <v>3.51</v>
      </c>
      <c r="D107">
        <v>5.72</v>
      </c>
      <c r="E107">
        <v>8.4499999999999993</v>
      </c>
      <c r="F107">
        <v>0.26</v>
      </c>
      <c r="G107">
        <v>1.4</v>
      </c>
      <c r="H107">
        <v>0.03</v>
      </c>
      <c r="I107">
        <v>0</v>
      </c>
      <c r="J107">
        <v>231.10999999999999</v>
      </c>
      <c r="K107">
        <v>39.74</v>
      </c>
      <c r="L107">
        <v>68.650000000000006</v>
      </c>
      <c r="M107">
        <v>99.49</v>
      </c>
      <c r="N107">
        <v>3.13</v>
      </c>
      <c r="O107">
        <v>19.760000000000002</v>
      </c>
      <c r="P107">
        <v>0.35</v>
      </c>
      <c r="Q107">
        <v>-0.01</v>
      </c>
    </row>
    <row r="108" spans="1:17" x14ac:dyDescent="0.25">
      <c r="A108" s="198">
        <v>37926</v>
      </c>
      <c r="B108">
        <v>20.57</v>
      </c>
      <c r="C108">
        <v>3.3</v>
      </c>
      <c r="D108">
        <v>6.31</v>
      </c>
      <c r="E108">
        <v>9.18</v>
      </c>
      <c r="F108">
        <v>0.26</v>
      </c>
      <c r="G108">
        <v>1.45</v>
      </c>
      <c r="H108">
        <v>0.04</v>
      </c>
      <c r="I108">
        <v>0.03</v>
      </c>
      <c r="J108">
        <v>232.86</v>
      </c>
      <c r="K108">
        <v>34.1</v>
      </c>
      <c r="L108">
        <v>75.7</v>
      </c>
      <c r="M108">
        <v>100</v>
      </c>
      <c r="N108">
        <v>3.13</v>
      </c>
      <c r="O108">
        <v>19.170000000000002</v>
      </c>
      <c r="P108">
        <v>0.41</v>
      </c>
      <c r="Q108">
        <v>0.35</v>
      </c>
    </row>
    <row r="109" spans="1:17" x14ac:dyDescent="0.25">
      <c r="A109" s="198">
        <v>37956</v>
      </c>
      <c r="B109">
        <v>24.290000000000003</v>
      </c>
      <c r="C109">
        <v>4.72</v>
      </c>
      <c r="D109">
        <v>6.46</v>
      </c>
      <c r="E109">
        <v>10.85</v>
      </c>
      <c r="F109">
        <v>0.26</v>
      </c>
      <c r="G109">
        <v>1.87</v>
      </c>
      <c r="H109">
        <v>0.05</v>
      </c>
      <c r="I109">
        <v>0.08</v>
      </c>
      <c r="J109">
        <v>246.27</v>
      </c>
      <c r="K109">
        <v>42.16</v>
      </c>
      <c r="L109">
        <v>77.5</v>
      </c>
      <c r="M109">
        <v>101.46</v>
      </c>
      <c r="N109">
        <v>3.13</v>
      </c>
      <c r="O109">
        <v>20.52</v>
      </c>
      <c r="P109">
        <v>0.52</v>
      </c>
      <c r="Q109">
        <v>0.98</v>
      </c>
    </row>
    <row r="110" spans="1:17" x14ac:dyDescent="0.25">
      <c r="A110" s="198">
        <v>37987</v>
      </c>
      <c r="B110">
        <v>23.979999999999997</v>
      </c>
      <c r="C110">
        <v>3.82</v>
      </c>
      <c r="D110">
        <v>6.94</v>
      </c>
      <c r="E110">
        <v>11.18</v>
      </c>
      <c r="F110">
        <v>0.28000000000000003</v>
      </c>
      <c r="G110">
        <v>1.63</v>
      </c>
      <c r="H110">
        <v>7.0000000000000007E-2</v>
      </c>
      <c r="I110">
        <v>0.06</v>
      </c>
      <c r="J110">
        <v>241.38000000000002</v>
      </c>
      <c r="K110">
        <v>38.92</v>
      </c>
      <c r="L110">
        <v>83.28</v>
      </c>
      <c r="M110">
        <v>96.35</v>
      </c>
      <c r="N110">
        <v>3.3</v>
      </c>
      <c r="O110">
        <v>18.239999999999998</v>
      </c>
      <c r="P110">
        <v>0.56000000000000005</v>
      </c>
      <c r="Q110">
        <v>0.73</v>
      </c>
    </row>
    <row r="111" spans="1:17" x14ac:dyDescent="0.25">
      <c r="A111" s="198">
        <v>38018</v>
      </c>
      <c r="B111">
        <v>20.860000000000003</v>
      </c>
      <c r="C111">
        <v>3.59</v>
      </c>
      <c r="D111">
        <v>4.8899999999999997</v>
      </c>
      <c r="E111">
        <v>10.37</v>
      </c>
      <c r="F111">
        <v>0.28000000000000003</v>
      </c>
      <c r="G111">
        <v>1.62</v>
      </c>
      <c r="H111">
        <v>0.06</v>
      </c>
      <c r="I111">
        <v>0.05</v>
      </c>
      <c r="J111">
        <v>222.25</v>
      </c>
      <c r="K111">
        <v>40.64</v>
      </c>
      <c r="L111">
        <v>58.63</v>
      </c>
      <c r="M111">
        <v>99.79</v>
      </c>
      <c r="N111">
        <v>3.3</v>
      </c>
      <c r="O111">
        <v>18.760000000000002</v>
      </c>
      <c r="P111">
        <v>0.56000000000000005</v>
      </c>
      <c r="Q111">
        <v>0.56999999999999995</v>
      </c>
    </row>
    <row r="112" spans="1:17" x14ac:dyDescent="0.25">
      <c r="A112" s="198">
        <v>38047</v>
      </c>
      <c r="B112">
        <v>22.96</v>
      </c>
      <c r="C112">
        <v>4.3099999999999996</v>
      </c>
      <c r="D112">
        <v>5.86</v>
      </c>
      <c r="E112">
        <v>10.37</v>
      </c>
      <c r="F112">
        <v>0.28000000000000003</v>
      </c>
      <c r="G112">
        <v>2.09</v>
      </c>
      <c r="H112">
        <v>0.05</v>
      </c>
      <c r="I112">
        <v>0</v>
      </c>
      <c r="J112">
        <v>240.34000000000003</v>
      </c>
      <c r="K112">
        <v>41.13</v>
      </c>
      <c r="L112">
        <v>70.3</v>
      </c>
      <c r="M112">
        <v>102.99</v>
      </c>
      <c r="N112">
        <v>3.3</v>
      </c>
      <c r="O112">
        <v>22.09</v>
      </c>
      <c r="P112">
        <v>0.5</v>
      </c>
      <c r="Q112">
        <v>0.03</v>
      </c>
    </row>
    <row r="113" spans="1:17" x14ac:dyDescent="0.25">
      <c r="A113" s="198">
        <v>38078</v>
      </c>
      <c r="B113">
        <v>18.990000000000002</v>
      </c>
      <c r="C113">
        <v>2.94</v>
      </c>
      <c r="D113">
        <v>6.1</v>
      </c>
      <c r="E113">
        <v>8.14</v>
      </c>
      <c r="F113">
        <v>0.28000000000000003</v>
      </c>
      <c r="G113">
        <v>1.44</v>
      </c>
      <c r="H113">
        <v>0.04</v>
      </c>
      <c r="I113">
        <v>0.05</v>
      </c>
      <c r="J113">
        <v>236.96</v>
      </c>
      <c r="K113">
        <v>40.82</v>
      </c>
      <c r="L113">
        <v>73.239999999999995</v>
      </c>
      <c r="M113">
        <v>100.56</v>
      </c>
      <c r="N113">
        <v>3.37</v>
      </c>
      <c r="O113">
        <v>17.91</v>
      </c>
      <c r="P113">
        <v>0.52</v>
      </c>
      <c r="Q113">
        <v>0.54</v>
      </c>
    </row>
    <row r="114" spans="1:17" x14ac:dyDescent="0.25">
      <c r="A114" s="198">
        <v>38108</v>
      </c>
      <c r="B114">
        <v>17.779999999999998</v>
      </c>
      <c r="C114">
        <v>2.61</v>
      </c>
      <c r="D114">
        <v>6.83</v>
      </c>
      <c r="E114">
        <v>6.68</v>
      </c>
      <c r="F114">
        <v>0.28000000000000003</v>
      </c>
      <c r="G114">
        <v>1.31</v>
      </c>
      <c r="H114">
        <v>0.03</v>
      </c>
      <c r="I114">
        <v>0.04</v>
      </c>
      <c r="J114">
        <v>240.30999999999997</v>
      </c>
      <c r="K114">
        <v>39.57</v>
      </c>
      <c r="L114">
        <v>81.96</v>
      </c>
      <c r="M114">
        <v>97.72</v>
      </c>
      <c r="N114">
        <v>3.37</v>
      </c>
      <c r="O114">
        <v>16.82</v>
      </c>
      <c r="P114">
        <v>0.45</v>
      </c>
      <c r="Q114">
        <v>0.42</v>
      </c>
    </row>
    <row r="115" spans="1:17" x14ac:dyDescent="0.25">
      <c r="A115" s="198">
        <v>38139</v>
      </c>
      <c r="B115">
        <v>15.48</v>
      </c>
      <c r="C115">
        <v>2.54</v>
      </c>
      <c r="D115">
        <v>5.61</v>
      </c>
      <c r="E115">
        <v>5.49</v>
      </c>
      <c r="F115">
        <v>0.28000000000000003</v>
      </c>
      <c r="G115">
        <v>1.47</v>
      </c>
      <c r="H115">
        <v>0.03</v>
      </c>
      <c r="I115">
        <v>0.06</v>
      </c>
      <c r="J115">
        <v>228.38</v>
      </c>
      <c r="K115">
        <v>39.71</v>
      </c>
      <c r="L115">
        <v>67.27</v>
      </c>
      <c r="M115">
        <v>99.79</v>
      </c>
      <c r="N115">
        <v>3.37</v>
      </c>
      <c r="O115">
        <v>17</v>
      </c>
      <c r="P115">
        <v>0.46</v>
      </c>
      <c r="Q115">
        <v>0.78</v>
      </c>
    </row>
    <row r="116" spans="1:17" x14ac:dyDescent="0.25">
      <c r="A116" s="198">
        <v>38169</v>
      </c>
      <c r="B116">
        <v>17.09</v>
      </c>
      <c r="C116">
        <v>2.4300000000000002</v>
      </c>
      <c r="D116">
        <v>7.21</v>
      </c>
      <c r="E116">
        <v>5.61</v>
      </c>
      <c r="F116">
        <v>0.28999999999999998</v>
      </c>
      <c r="G116">
        <v>1.46</v>
      </c>
      <c r="H116">
        <v>0.03</v>
      </c>
      <c r="I116">
        <v>0.06</v>
      </c>
      <c r="J116">
        <v>250.6</v>
      </c>
      <c r="K116">
        <v>39.729999999999997</v>
      </c>
      <c r="L116">
        <v>86.54</v>
      </c>
      <c r="M116">
        <v>102</v>
      </c>
      <c r="N116">
        <v>3.54</v>
      </c>
      <c r="O116">
        <v>17.45</v>
      </c>
      <c r="P116">
        <v>0.56000000000000005</v>
      </c>
      <c r="Q116">
        <v>0.78</v>
      </c>
    </row>
    <row r="117" spans="1:17" x14ac:dyDescent="0.25">
      <c r="A117" s="198">
        <v>38200</v>
      </c>
      <c r="B117">
        <v>15.26</v>
      </c>
      <c r="C117">
        <v>2.56</v>
      </c>
      <c r="D117">
        <v>5.76</v>
      </c>
      <c r="E117">
        <v>5.17</v>
      </c>
      <c r="F117">
        <v>0.28999999999999998</v>
      </c>
      <c r="G117">
        <v>1.38</v>
      </c>
      <c r="H117">
        <v>0.04</v>
      </c>
      <c r="I117">
        <v>0.06</v>
      </c>
      <c r="J117">
        <v>232.39000000000001</v>
      </c>
      <c r="K117">
        <v>43.2</v>
      </c>
      <c r="L117">
        <v>69.12</v>
      </c>
      <c r="M117">
        <v>97.91</v>
      </c>
      <c r="N117">
        <v>3.54</v>
      </c>
      <c r="O117">
        <v>17.2</v>
      </c>
      <c r="P117">
        <v>0.68</v>
      </c>
      <c r="Q117">
        <v>0.74</v>
      </c>
    </row>
    <row r="118" spans="1:17" x14ac:dyDescent="0.25">
      <c r="A118" s="198">
        <v>38231</v>
      </c>
      <c r="B118">
        <v>16.52</v>
      </c>
      <c r="C118">
        <v>3.14</v>
      </c>
      <c r="D118">
        <v>6.09</v>
      </c>
      <c r="E118">
        <v>5.5</v>
      </c>
      <c r="F118">
        <v>0.28999999999999998</v>
      </c>
      <c r="G118">
        <v>1.4</v>
      </c>
      <c r="H118">
        <v>0.05</v>
      </c>
      <c r="I118">
        <v>0.05</v>
      </c>
      <c r="J118">
        <v>238.70999999999998</v>
      </c>
      <c r="K118">
        <v>45.47</v>
      </c>
      <c r="L118">
        <v>73.05</v>
      </c>
      <c r="M118">
        <v>98.01</v>
      </c>
      <c r="N118">
        <v>3.54</v>
      </c>
      <c r="O118">
        <v>17.28</v>
      </c>
      <c r="P118">
        <v>0.76</v>
      </c>
      <c r="Q118">
        <v>0.6</v>
      </c>
    </row>
    <row r="119" spans="1:17" x14ac:dyDescent="0.25">
      <c r="A119" s="198">
        <v>38261</v>
      </c>
      <c r="B119">
        <v>20.079999999999998</v>
      </c>
      <c r="C119">
        <v>3.09</v>
      </c>
      <c r="D119">
        <v>7.06</v>
      </c>
      <c r="E119">
        <v>8.09</v>
      </c>
      <c r="F119">
        <v>0.31</v>
      </c>
      <c r="G119">
        <v>1.36</v>
      </c>
      <c r="H119">
        <v>7.0000000000000007E-2</v>
      </c>
      <c r="I119">
        <v>0.1</v>
      </c>
      <c r="J119">
        <v>248.68</v>
      </c>
      <c r="K119">
        <v>38.340000000000003</v>
      </c>
      <c r="L119">
        <v>84.7</v>
      </c>
      <c r="M119">
        <v>100.89</v>
      </c>
      <c r="N119">
        <v>3.72</v>
      </c>
      <c r="O119">
        <v>19.16</v>
      </c>
      <c r="P119">
        <v>0.72</v>
      </c>
      <c r="Q119">
        <v>1.1499999999999999</v>
      </c>
    </row>
    <row r="120" spans="1:17" x14ac:dyDescent="0.25">
      <c r="A120" s="198">
        <v>38292</v>
      </c>
      <c r="B120">
        <v>20.879999999999995</v>
      </c>
      <c r="C120">
        <v>3.72</v>
      </c>
      <c r="D120">
        <v>5.89</v>
      </c>
      <c r="E120">
        <v>9.4499999999999993</v>
      </c>
      <c r="F120">
        <v>0.31</v>
      </c>
      <c r="G120">
        <v>1.39</v>
      </c>
      <c r="H120">
        <v>0.06</v>
      </c>
      <c r="I120">
        <v>0.06</v>
      </c>
      <c r="J120">
        <v>234.03</v>
      </c>
      <c r="K120">
        <v>39.17</v>
      </c>
      <c r="L120">
        <v>70.69</v>
      </c>
      <c r="M120">
        <v>101</v>
      </c>
      <c r="N120">
        <v>3.72</v>
      </c>
      <c r="O120">
        <v>18.2</v>
      </c>
      <c r="P120">
        <v>0.57999999999999996</v>
      </c>
      <c r="Q120">
        <v>0.67</v>
      </c>
    </row>
    <row r="121" spans="1:17" x14ac:dyDescent="0.25">
      <c r="A121" s="198">
        <v>38322</v>
      </c>
      <c r="B121">
        <v>23.769999999999996</v>
      </c>
      <c r="C121">
        <v>4.32</v>
      </c>
      <c r="D121">
        <v>6.82</v>
      </c>
      <c r="E121">
        <v>10.58</v>
      </c>
      <c r="F121">
        <v>0.31</v>
      </c>
      <c r="G121">
        <v>1.61</v>
      </c>
      <c r="H121">
        <v>7.0000000000000007E-2</v>
      </c>
      <c r="I121">
        <v>0.06</v>
      </c>
      <c r="J121">
        <v>244.28</v>
      </c>
      <c r="K121">
        <v>40.06</v>
      </c>
      <c r="L121">
        <v>81.88</v>
      </c>
      <c r="M121">
        <v>99.4</v>
      </c>
      <c r="N121">
        <v>3.72</v>
      </c>
      <c r="O121">
        <v>17.87</v>
      </c>
      <c r="P121">
        <v>0.63</v>
      </c>
      <c r="Q121">
        <v>0.72</v>
      </c>
    </row>
    <row r="122" spans="1:17" x14ac:dyDescent="0.25">
      <c r="A122" s="198">
        <v>38353</v>
      </c>
      <c r="B122">
        <v>24.28</v>
      </c>
      <c r="C122">
        <v>3.87</v>
      </c>
      <c r="D122">
        <v>7.19</v>
      </c>
      <c r="E122">
        <v>10.86</v>
      </c>
      <c r="F122">
        <v>0.36</v>
      </c>
      <c r="G122">
        <v>1.87</v>
      </c>
      <c r="H122">
        <v>0.08</v>
      </c>
      <c r="I122">
        <v>0.05</v>
      </c>
      <c r="J122">
        <v>251.88000000000002</v>
      </c>
      <c r="K122">
        <v>42.23</v>
      </c>
      <c r="L122">
        <v>86.29</v>
      </c>
      <c r="M122">
        <v>97.12</v>
      </c>
      <c r="N122">
        <v>4.3</v>
      </c>
      <c r="O122">
        <v>20.63</v>
      </c>
      <c r="P122">
        <v>0.69</v>
      </c>
      <c r="Q122">
        <v>0.62</v>
      </c>
    </row>
    <row r="123" spans="1:17" x14ac:dyDescent="0.25">
      <c r="A123" s="198">
        <v>38384</v>
      </c>
      <c r="B123">
        <v>22.5</v>
      </c>
      <c r="C123">
        <v>4</v>
      </c>
      <c r="D123">
        <v>6.33</v>
      </c>
      <c r="E123">
        <v>10.17</v>
      </c>
      <c r="F123">
        <v>0.36</v>
      </c>
      <c r="G123">
        <v>1.55</v>
      </c>
      <c r="H123">
        <v>7.0000000000000007E-2</v>
      </c>
      <c r="I123">
        <v>0.02</v>
      </c>
      <c r="J123">
        <v>238.26000000000002</v>
      </c>
      <c r="K123">
        <v>45.08</v>
      </c>
      <c r="L123">
        <v>75.97</v>
      </c>
      <c r="M123">
        <v>93.92</v>
      </c>
      <c r="N123">
        <v>4.3</v>
      </c>
      <c r="O123">
        <v>18.09</v>
      </c>
      <c r="P123">
        <v>0.63</v>
      </c>
      <c r="Q123">
        <v>0.27</v>
      </c>
    </row>
    <row r="124" spans="1:17" x14ac:dyDescent="0.25">
      <c r="A124" s="198">
        <v>38412</v>
      </c>
      <c r="B124">
        <v>22.419999999999998</v>
      </c>
      <c r="C124">
        <v>4.18</v>
      </c>
      <c r="D124">
        <v>6.35</v>
      </c>
      <c r="E124">
        <v>9.7899999999999991</v>
      </c>
      <c r="F124">
        <v>0.36</v>
      </c>
      <c r="G124">
        <v>1.63</v>
      </c>
      <c r="H124">
        <v>0.06</v>
      </c>
      <c r="I124">
        <v>0.05</v>
      </c>
      <c r="J124">
        <v>240.60000000000002</v>
      </c>
      <c r="K124">
        <v>42.2</v>
      </c>
      <c r="L124">
        <v>76.209999999999994</v>
      </c>
      <c r="M124">
        <v>99.18</v>
      </c>
      <c r="N124">
        <v>4.3</v>
      </c>
      <c r="O124">
        <v>17.54</v>
      </c>
      <c r="P124">
        <v>0.62</v>
      </c>
      <c r="Q124">
        <v>0.55000000000000004</v>
      </c>
    </row>
    <row r="125" spans="1:17" x14ac:dyDescent="0.25">
      <c r="A125" s="198">
        <v>38443</v>
      </c>
      <c r="B125">
        <v>20.000000000000004</v>
      </c>
      <c r="C125">
        <v>3.09</v>
      </c>
      <c r="D125">
        <v>6.69</v>
      </c>
      <c r="E125">
        <v>8.39</v>
      </c>
      <c r="F125">
        <v>0.32</v>
      </c>
      <c r="G125">
        <v>1.41</v>
      </c>
      <c r="H125">
        <v>0.05</v>
      </c>
      <c r="I125">
        <v>0.05</v>
      </c>
      <c r="J125">
        <v>242.39</v>
      </c>
      <c r="K125">
        <v>40.549999999999997</v>
      </c>
      <c r="L125">
        <v>80.23</v>
      </c>
      <c r="M125">
        <v>99.16</v>
      </c>
      <c r="N125">
        <v>3.86</v>
      </c>
      <c r="O125">
        <v>17.32</v>
      </c>
      <c r="P125">
        <v>0.67</v>
      </c>
      <c r="Q125">
        <v>0.6</v>
      </c>
    </row>
    <row r="126" spans="1:17" x14ac:dyDescent="0.25">
      <c r="A126" s="198">
        <v>38473</v>
      </c>
      <c r="B126">
        <v>17.88</v>
      </c>
      <c r="C126">
        <v>2.61</v>
      </c>
      <c r="D126">
        <v>6.28</v>
      </c>
      <c r="E126">
        <v>7.05</v>
      </c>
      <c r="F126">
        <v>0.32</v>
      </c>
      <c r="G126">
        <v>1.5</v>
      </c>
      <c r="H126">
        <v>0.04</v>
      </c>
      <c r="I126">
        <v>0.08</v>
      </c>
      <c r="J126">
        <v>237.96</v>
      </c>
      <c r="K126">
        <v>39.69</v>
      </c>
      <c r="L126">
        <v>75.33</v>
      </c>
      <c r="M126">
        <v>98.67</v>
      </c>
      <c r="N126">
        <v>3.86</v>
      </c>
      <c r="O126">
        <v>18.75</v>
      </c>
      <c r="P126">
        <v>0.69</v>
      </c>
      <c r="Q126">
        <v>0.97</v>
      </c>
    </row>
    <row r="127" spans="1:17" x14ac:dyDescent="0.25">
      <c r="A127" s="198">
        <v>38504</v>
      </c>
      <c r="B127">
        <v>16.57</v>
      </c>
      <c r="C127">
        <v>2.66</v>
      </c>
      <c r="D127">
        <v>6.54</v>
      </c>
      <c r="E127">
        <v>5.41</v>
      </c>
      <c r="F127">
        <v>0.32</v>
      </c>
      <c r="G127">
        <v>1.55</v>
      </c>
      <c r="H127">
        <v>0.04</v>
      </c>
      <c r="I127">
        <v>0.05</v>
      </c>
      <c r="J127">
        <v>241.89000000000001</v>
      </c>
      <c r="K127">
        <v>42.1</v>
      </c>
      <c r="L127">
        <v>78.47</v>
      </c>
      <c r="M127">
        <v>97.93</v>
      </c>
      <c r="N127">
        <v>3.86</v>
      </c>
      <c r="O127">
        <v>18.18</v>
      </c>
      <c r="P127">
        <v>0.73</v>
      </c>
      <c r="Q127">
        <v>0.62</v>
      </c>
    </row>
    <row r="128" spans="1:17" x14ac:dyDescent="0.25">
      <c r="A128" s="198">
        <v>38534</v>
      </c>
      <c r="B128">
        <v>15.850000000000001</v>
      </c>
      <c r="C128">
        <v>2.3199999999999998</v>
      </c>
      <c r="D128">
        <v>6.26</v>
      </c>
      <c r="E128">
        <v>5.29</v>
      </c>
      <c r="F128">
        <v>0.32</v>
      </c>
      <c r="G128">
        <v>1.57</v>
      </c>
      <c r="H128">
        <v>0.04</v>
      </c>
      <c r="I128">
        <v>0.05</v>
      </c>
      <c r="J128">
        <v>233.04000000000002</v>
      </c>
      <c r="K128">
        <v>37.71</v>
      </c>
      <c r="L128">
        <v>75.09</v>
      </c>
      <c r="M128">
        <v>96.73</v>
      </c>
      <c r="N128">
        <v>3.82</v>
      </c>
      <c r="O128">
        <v>18.46</v>
      </c>
      <c r="P128">
        <v>0.64</v>
      </c>
      <c r="Q128">
        <v>0.59</v>
      </c>
    </row>
    <row r="129" spans="1:17" x14ac:dyDescent="0.25">
      <c r="A129" s="198">
        <v>38565</v>
      </c>
      <c r="B129">
        <v>15.79</v>
      </c>
      <c r="C129">
        <v>2.3199999999999998</v>
      </c>
      <c r="D129">
        <v>6.33</v>
      </c>
      <c r="E129">
        <v>5</v>
      </c>
      <c r="F129">
        <v>0.32</v>
      </c>
      <c r="G129">
        <v>1.69</v>
      </c>
      <c r="H129">
        <v>0.04</v>
      </c>
      <c r="I129">
        <v>0.09</v>
      </c>
      <c r="J129">
        <v>237.03000000000003</v>
      </c>
      <c r="K129">
        <v>38.92</v>
      </c>
      <c r="L129">
        <v>76</v>
      </c>
      <c r="M129">
        <v>95.75</v>
      </c>
      <c r="N129">
        <v>3.82</v>
      </c>
      <c r="O129">
        <v>20.9</v>
      </c>
      <c r="P129">
        <v>0.62</v>
      </c>
      <c r="Q129">
        <v>1.02</v>
      </c>
    </row>
    <row r="130" spans="1:17" x14ac:dyDescent="0.25">
      <c r="A130" s="198">
        <v>38596</v>
      </c>
      <c r="B130">
        <v>16.780000000000005</v>
      </c>
      <c r="C130">
        <v>2.65</v>
      </c>
      <c r="D130">
        <v>6.69</v>
      </c>
      <c r="E130">
        <v>5.71</v>
      </c>
      <c r="F130">
        <v>0.32</v>
      </c>
      <c r="G130">
        <v>1.33</v>
      </c>
      <c r="H130">
        <v>0.05</v>
      </c>
      <c r="I130">
        <v>0.03</v>
      </c>
      <c r="J130">
        <v>240.04999999999998</v>
      </c>
      <c r="K130">
        <v>39.729999999999997</v>
      </c>
      <c r="L130">
        <v>80.22</v>
      </c>
      <c r="M130">
        <v>98.73</v>
      </c>
      <c r="N130">
        <v>3.82</v>
      </c>
      <c r="O130">
        <v>16.48</v>
      </c>
      <c r="P130">
        <v>0.68</v>
      </c>
      <c r="Q130">
        <v>0.39</v>
      </c>
    </row>
    <row r="131" spans="1:17" x14ac:dyDescent="0.25">
      <c r="A131" s="198">
        <v>38626</v>
      </c>
      <c r="B131">
        <v>18.29</v>
      </c>
      <c r="C131">
        <v>3.06</v>
      </c>
      <c r="D131">
        <v>6.37</v>
      </c>
      <c r="E131">
        <v>7.07</v>
      </c>
      <c r="F131">
        <v>0.39</v>
      </c>
      <c r="G131">
        <v>1.25</v>
      </c>
      <c r="H131">
        <v>7.0000000000000007E-2</v>
      </c>
      <c r="I131">
        <v>0.08</v>
      </c>
      <c r="J131">
        <v>242.58</v>
      </c>
      <c r="K131">
        <v>43.21</v>
      </c>
      <c r="L131">
        <v>76.42</v>
      </c>
      <c r="M131">
        <v>99.13</v>
      </c>
      <c r="N131">
        <v>4.6900000000000004</v>
      </c>
      <c r="O131">
        <v>17.46</v>
      </c>
      <c r="P131">
        <v>0.74</v>
      </c>
      <c r="Q131">
        <v>0.93</v>
      </c>
    </row>
    <row r="132" spans="1:17" x14ac:dyDescent="0.25">
      <c r="A132" s="198">
        <v>38657</v>
      </c>
      <c r="B132">
        <v>22.24</v>
      </c>
      <c r="C132">
        <v>4.16</v>
      </c>
      <c r="D132">
        <v>6.72</v>
      </c>
      <c r="E132">
        <v>9.3699999999999992</v>
      </c>
      <c r="F132">
        <v>0.39</v>
      </c>
      <c r="G132">
        <v>1.43</v>
      </c>
      <c r="H132">
        <v>0.08</v>
      </c>
      <c r="I132">
        <v>0.09</v>
      </c>
      <c r="J132">
        <v>243.13</v>
      </c>
      <c r="K132">
        <v>45.3</v>
      </c>
      <c r="L132">
        <v>80.66</v>
      </c>
      <c r="M132">
        <v>91.96</v>
      </c>
      <c r="N132">
        <v>4.6900000000000004</v>
      </c>
      <c r="O132">
        <v>18.73</v>
      </c>
      <c r="P132">
        <v>0.74</v>
      </c>
      <c r="Q132">
        <v>1.05</v>
      </c>
    </row>
    <row r="133" spans="1:17" x14ac:dyDescent="0.25">
      <c r="A133" s="198">
        <v>38687</v>
      </c>
      <c r="B133">
        <v>23.72</v>
      </c>
      <c r="C133">
        <v>4.93</v>
      </c>
      <c r="D133">
        <v>6.48</v>
      </c>
      <c r="E133">
        <v>10.19</v>
      </c>
      <c r="F133">
        <v>0.39</v>
      </c>
      <c r="G133">
        <v>1.59</v>
      </c>
      <c r="H133">
        <v>0.06</v>
      </c>
      <c r="I133">
        <v>0.08</v>
      </c>
      <c r="J133">
        <v>235.85</v>
      </c>
      <c r="K133">
        <v>43.29</v>
      </c>
      <c r="L133">
        <v>77.709999999999994</v>
      </c>
      <c r="M133">
        <v>90.64</v>
      </c>
      <c r="N133">
        <v>4.6900000000000004</v>
      </c>
      <c r="O133">
        <v>17.93</v>
      </c>
      <c r="P133">
        <v>0.62</v>
      </c>
      <c r="Q133">
        <v>0.97</v>
      </c>
    </row>
    <row r="134" spans="1:17" x14ac:dyDescent="0.25">
      <c r="A134" s="198">
        <v>38718</v>
      </c>
      <c r="B134">
        <v>23.81</v>
      </c>
      <c r="C134">
        <v>4.76</v>
      </c>
      <c r="D134">
        <v>6.13</v>
      </c>
      <c r="E134">
        <v>10.65</v>
      </c>
      <c r="F134">
        <v>0.38</v>
      </c>
      <c r="G134">
        <v>1.76</v>
      </c>
      <c r="H134">
        <v>7.0000000000000007E-2</v>
      </c>
      <c r="I134">
        <v>0.06</v>
      </c>
      <c r="J134">
        <v>233.93000000000004</v>
      </c>
      <c r="K134">
        <v>46.32</v>
      </c>
      <c r="L134">
        <v>73.55</v>
      </c>
      <c r="M134">
        <v>89.04</v>
      </c>
      <c r="N134">
        <v>4.5199999999999996</v>
      </c>
      <c r="O134">
        <v>19.25</v>
      </c>
      <c r="P134">
        <v>0.57999999999999996</v>
      </c>
      <c r="Q134">
        <v>0.67</v>
      </c>
    </row>
    <row r="135" spans="1:17" x14ac:dyDescent="0.25">
      <c r="A135" s="198">
        <v>38749</v>
      </c>
      <c r="B135">
        <v>22.629999999999995</v>
      </c>
      <c r="C135">
        <v>4.3</v>
      </c>
      <c r="D135">
        <v>6.47</v>
      </c>
      <c r="E135">
        <v>9.85</v>
      </c>
      <c r="F135">
        <v>0.38</v>
      </c>
      <c r="G135">
        <v>1.55</v>
      </c>
      <c r="H135">
        <v>0.06</v>
      </c>
      <c r="I135">
        <v>0.02</v>
      </c>
      <c r="J135">
        <v>235.58</v>
      </c>
      <c r="K135">
        <v>44.77</v>
      </c>
      <c r="L135">
        <v>77.680000000000007</v>
      </c>
      <c r="M135">
        <v>89.69</v>
      </c>
      <c r="N135">
        <v>4.5199999999999996</v>
      </c>
      <c r="O135">
        <v>18.100000000000001</v>
      </c>
      <c r="P135">
        <v>0.59</v>
      </c>
      <c r="Q135">
        <v>0.23</v>
      </c>
    </row>
    <row r="136" spans="1:17" x14ac:dyDescent="0.25">
      <c r="A136" s="198">
        <v>38777</v>
      </c>
      <c r="B136">
        <v>24.499999999999996</v>
      </c>
      <c r="C136">
        <v>4.8099999999999996</v>
      </c>
      <c r="D136">
        <v>7.22</v>
      </c>
      <c r="E136">
        <v>10.199999999999999</v>
      </c>
      <c r="F136">
        <v>0.38</v>
      </c>
      <c r="G136">
        <v>1.78</v>
      </c>
      <c r="H136">
        <v>0.06</v>
      </c>
      <c r="I136">
        <v>0.05</v>
      </c>
      <c r="J136">
        <v>248.41</v>
      </c>
      <c r="K136">
        <v>47.18</v>
      </c>
      <c r="L136">
        <v>86.58</v>
      </c>
      <c r="M136">
        <v>89.45</v>
      </c>
      <c r="N136">
        <v>4.5199999999999996</v>
      </c>
      <c r="O136">
        <v>19.52</v>
      </c>
      <c r="P136">
        <v>0.62</v>
      </c>
      <c r="Q136">
        <v>0.54</v>
      </c>
    </row>
    <row r="137" spans="1:17" x14ac:dyDescent="0.25">
      <c r="A137" s="198">
        <v>38808</v>
      </c>
      <c r="B137">
        <v>19</v>
      </c>
      <c r="C137">
        <v>3.11</v>
      </c>
      <c r="D137">
        <v>6.05</v>
      </c>
      <c r="E137">
        <v>7.77</v>
      </c>
      <c r="F137">
        <v>0.34</v>
      </c>
      <c r="G137">
        <v>1.57</v>
      </c>
      <c r="H137">
        <v>0.06</v>
      </c>
      <c r="I137">
        <v>0.1</v>
      </c>
      <c r="J137">
        <v>231.07</v>
      </c>
      <c r="K137">
        <v>42.14</v>
      </c>
      <c r="L137">
        <v>72.58</v>
      </c>
      <c r="M137">
        <v>90.95</v>
      </c>
      <c r="N137">
        <v>4.13</v>
      </c>
      <c r="O137">
        <v>19.260000000000002</v>
      </c>
      <c r="P137">
        <v>0.78</v>
      </c>
      <c r="Q137">
        <v>1.23</v>
      </c>
    </row>
    <row r="138" spans="1:17" x14ac:dyDescent="0.25">
      <c r="A138" s="198">
        <v>38838</v>
      </c>
      <c r="B138">
        <v>18.130000000000003</v>
      </c>
      <c r="C138">
        <v>3.15</v>
      </c>
      <c r="D138">
        <v>6.8</v>
      </c>
      <c r="E138">
        <v>6.15</v>
      </c>
      <c r="F138">
        <v>0.34</v>
      </c>
      <c r="G138">
        <v>1.54</v>
      </c>
      <c r="H138">
        <v>0.05</v>
      </c>
      <c r="I138">
        <v>0.1</v>
      </c>
      <c r="J138">
        <v>244.34</v>
      </c>
      <c r="K138">
        <v>46.99</v>
      </c>
      <c r="L138">
        <v>81.61</v>
      </c>
      <c r="M138">
        <v>90.61</v>
      </c>
      <c r="N138">
        <v>4.13</v>
      </c>
      <c r="O138">
        <v>19.02</v>
      </c>
      <c r="P138">
        <v>0.8</v>
      </c>
      <c r="Q138">
        <v>1.18</v>
      </c>
    </row>
    <row r="139" spans="1:17" x14ac:dyDescent="0.25">
      <c r="A139" s="198">
        <v>38869</v>
      </c>
      <c r="B139">
        <v>15.629999999999999</v>
      </c>
      <c r="C139">
        <v>2.85</v>
      </c>
      <c r="D139">
        <v>6.02</v>
      </c>
      <c r="E139">
        <v>4.9400000000000004</v>
      </c>
      <c r="F139">
        <v>0.34</v>
      </c>
      <c r="G139">
        <v>1.39</v>
      </c>
      <c r="H139">
        <v>0.04</v>
      </c>
      <c r="I139">
        <v>0.05</v>
      </c>
      <c r="J139">
        <v>229.01999999999998</v>
      </c>
      <c r="K139">
        <v>44.32</v>
      </c>
      <c r="L139">
        <v>72.22</v>
      </c>
      <c r="M139">
        <v>90.46</v>
      </c>
      <c r="N139">
        <v>4.13</v>
      </c>
      <c r="O139">
        <v>16.57</v>
      </c>
      <c r="P139">
        <v>0.78</v>
      </c>
      <c r="Q139">
        <v>0.54</v>
      </c>
    </row>
    <row r="140" spans="1:17" x14ac:dyDescent="0.25">
      <c r="A140" s="198">
        <v>38899</v>
      </c>
      <c r="B140">
        <v>15.999999999999998</v>
      </c>
      <c r="C140">
        <v>3.02</v>
      </c>
      <c r="D140">
        <v>6.57</v>
      </c>
      <c r="E140">
        <v>4.53</v>
      </c>
      <c r="F140">
        <v>0.35</v>
      </c>
      <c r="G140">
        <v>1.45</v>
      </c>
      <c r="H140">
        <v>0.04</v>
      </c>
      <c r="I140">
        <v>0.04</v>
      </c>
      <c r="J140">
        <v>232.74999999999997</v>
      </c>
      <c r="K140">
        <v>47.51</v>
      </c>
      <c r="L140">
        <v>78.88</v>
      </c>
      <c r="M140">
        <v>83.97</v>
      </c>
      <c r="N140">
        <v>4.17</v>
      </c>
      <c r="O140">
        <v>16.940000000000001</v>
      </c>
      <c r="P140">
        <v>0.76</v>
      </c>
      <c r="Q140">
        <v>0.52</v>
      </c>
    </row>
    <row r="141" spans="1:17" x14ac:dyDescent="0.25">
      <c r="A141" s="198">
        <v>38930</v>
      </c>
      <c r="B141">
        <v>15.94</v>
      </c>
      <c r="C141">
        <v>2.72</v>
      </c>
      <c r="D141">
        <v>6.45</v>
      </c>
      <c r="E141">
        <v>4.78</v>
      </c>
      <c r="F141">
        <v>0.35</v>
      </c>
      <c r="G141">
        <v>1.54</v>
      </c>
      <c r="H141">
        <v>0.04</v>
      </c>
      <c r="I141">
        <v>0.06</v>
      </c>
      <c r="J141">
        <v>240.13</v>
      </c>
      <c r="K141">
        <v>44.98</v>
      </c>
      <c r="L141">
        <v>77.430000000000007</v>
      </c>
      <c r="M141">
        <v>93.12</v>
      </c>
      <c r="N141">
        <v>4.17</v>
      </c>
      <c r="O141">
        <v>18.97</v>
      </c>
      <c r="P141">
        <v>0.71</v>
      </c>
      <c r="Q141">
        <v>0.75</v>
      </c>
    </row>
    <row r="142" spans="1:17" x14ac:dyDescent="0.25">
      <c r="A142" s="198">
        <v>38961</v>
      </c>
      <c r="B142">
        <v>15.86</v>
      </c>
      <c r="C142">
        <v>2.86</v>
      </c>
      <c r="D142">
        <v>6.11</v>
      </c>
      <c r="E142">
        <v>5.17</v>
      </c>
      <c r="F142">
        <v>0.35</v>
      </c>
      <c r="G142">
        <v>1.28</v>
      </c>
      <c r="H142">
        <v>0.06</v>
      </c>
      <c r="I142">
        <v>0.03</v>
      </c>
      <c r="J142">
        <v>231.81999999999996</v>
      </c>
      <c r="K142">
        <v>44.44</v>
      </c>
      <c r="L142">
        <v>73.37</v>
      </c>
      <c r="M142">
        <v>92.44</v>
      </c>
      <c r="N142">
        <v>4.17</v>
      </c>
      <c r="O142">
        <v>16.2</v>
      </c>
      <c r="P142">
        <v>0.79</v>
      </c>
      <c r="Q142">
        <v>0.41</v>
      </c>
    </row>
    <row r="143" spans="1:17" x14ac:dyDescent="0.25">
      <c r="A143" s="198">
        <v>38991</v>
      </c>
      <c r="B143">
        <v>17.649999999999999</v>
      </c>
      <c r="C143">
        <v>3.11</v>
      </c>
      <c r="D143">
        <v>6.11</v>
      </c>
      <c r="E143">
        <v>6.88</v>
      </c>
      <c r="F143">
        <v>0.41</v>
      </c>
      <c r="G143">
        <v>1</v>
      </c>
      <c r="H143">
        <v>0.08</v>
      </c>
      <c r="I143">
        <v>0.06</v>
      </c>
      <c r="J143">
        <v>231.96</v>
      </c>
      <c r="K143">
        <v>42.86</v>
      </c>
      <c r="L143">
        <v>73.38</v>
      </c>
      <c r="M143">
        <v>95.36</v>
      </c>
      <c r="N143">
        <v>4.87</v>
      </c>
      <c r="O143">
        <v>13.9</v>
      </c>
      <c r="P143">
        <v>0.83</v>
      </c>
      <c r="Q143">
        <v>0.76</v>
      </c>
    </row>
    <row r="144" spans="1:17" x14ac:dyDescent="0.25">
      <c r="A144" s="198">
        <v>39022</v>
      </c>
      <c r="B144">
        <v>21.419999999999998</v>
      </c>
      <c r="C144">
        <v>4.2300000000000004</v>
      </c>
      <c r="D144">
        <v>6.91</v>
      </c>
      <c r="E144">
        <v>8.65</v>
      </c>
      <c r="F144">
        <v>0.41</v>
      </c>
      <c r="G144">
        <v>1.07</v>
      </c>
      <c r="H144">
        <v>0.09</v>
      </c>
      <c r="I144">
        <v>0.06</v>
      </c>
      <c r="J144">
        <v>239.42999999999998</v>
      </c>
      <c r="K144">
        <v>43.28</v>
      </c>
      <c r="L144">
        <v>82.94</v>
      </c>
      <c r="M144">
        <v>92.79</v>
      </c>
      <c r="N144">
        <v>4.87</v>
      </c>
      <c r="O144">
        <v>13.95</v>
      </c>
      <c r="P144">
        <v>0.87</v>
      </c>
      <c r="Q144">
        <v>0.73</v>
      </c>
    </row>
    <row r="145" spans="1:17" x14ac:dyDescent="0.25">
      <c r="A145" s="198">
        <v>39052</v>
      </c>
      <c r="B145">
        <v>22.5</v>
      </c>
      <c r="C145">
        <v>4.43</v>
      </c>
      <c r="D145">
        <v>6.51</v>
      </c>
      <c r="E145">
        <v>9.82</v>
      </c>
      <c r="F145">
        <v>0.41</v>
      </c>
      <c r="G145">
        <v>1.21</v>
      </c>
      <c r="H145">
        <v>0.1</v>
      </c>
      <c r="I145">
        <v>0.02</v>
      </c>
      <c r="J145">
        <v>232.96</v>
      </c>
      <c r="K145">
        <v>41.96</v>
      </c>
      <c r="L145">
        <v>78.150000000000006</v>
      </c>
      <c r="M145">
        <v>92.9</v>
      </c>
      <c r="N145">
        <v>4.87</v>
      </c>
      <c r="O145">
        <v>13.91</v>
      </c>
      <c r="P145">
        <v>0.98</v>
      </c>
      <c r="Q145">
        <v>0.19</v>
      </c>
    </row>
    <row r="146" spans="1:17" x14ac:dyDescent="0.25">
      <c r="A146" s="198">
        <v>39083</v>
      </c>
      <c r="B146">
        <v>22.99</v>
      </c>
      <c r="C146">
        <v>4.5199999999999996</v>
      </c>
      <c r="D146">
        <v>6.63</v>
      </c>
      <c r="E146">
        <v>10.07</v>
      </c>
      <c r="F146">
        <v>0.4</v>
      </c>
      <c r="G146">
        <v>1.23</v>
      </c>
      <c r="H146">
        <v>0.11</v>
      </c>
      <c r="I146">
        <v>0.03</v>
      </c>
      <c r="J146">
        <v>239.98000000000002</v>
      </c>
      <c r="K146">
        <v>48.22</v>
      </c>
      <c r="L146">
        <v>79.61</v>
      </c>
      <c r="M146">
        <v>92.72</v>
      </c>
      <c r="N146">
        <v>4.8</v>
      </c>
      <c r="O146">
        <v>13.41</v>
      </c>
      <c r="P146">
        <v>0.91</v>
      </c>
      <c r="Q146">
        <v>0.31</v>
      </c>
    </row>
    <row r="147" spans="1:17" x14ac:dyDescent="0.25">
      <c r="A147" s="198">
        <v>39114</v>
      </c>
      <c r="B147">
        <v>20.38</v>
      </c>
      <c r="C147">
        <v>3.52</v>
      </c>
      <c r="D147">
        <v>5.67</v>
      </c>
      <c r="E147">
        <v>9.58</v>
      </c>
      <c r="F147">
        <v>0.4</v>
      </c>
      <c r="G147">
        <v>1.1000000000000001</v>
      </c>
      <c r="H147">
        <v>0.09</v>
      </c>
      <c r="I147">
        <v>0.02</v>
      </c>
      <c r="J147">
        <v>221.94</v>
      </c>
      <c r="K147">
        <v>40.06</v>
      </c>
      <c r="L147">
        <v>68</v>
      </c>
      <c r="M147">
        <v>95.14</v>
      </c>
      <c r="N147">
        <v>4.8</v>
      </c>
      <c r="O147">
        <v>12.79</v>
      </c>
      <c r="P147">
        <v>0.9</v>
      </c>
      <c r="Q147">
        <v>0.25</v>
      </c>
    </row>
    <row r="148" spans="1:17" x14ac:dyDescent="0.25">
      <c r="A148" s="198">
        <v>39142</v>
      </c>
      <c r="B148">
        <v>21.669999999999998</v>
      </c>
      <c r="C148">
        <v>3.67</v>
      </c>
      <c r="D148">
        <v>6.64</v>
      </c>
      <c r="E148">
        <v>9.68</v>
      </c>
      <c r="F148">
        <v>0.4</v>
      </c>
      <c r="G148">
        <v>1.1299999999999999</v>
      </c>
      <c r="H148">
        <v>0.1</v>
      </c>
      <c r="I148">
        <v>0.05</v>
      </c>
      <c r="J148">
        <v>237.68000000000004</v>
      </c>
      <c r="K148">
        <v>41.24</v>
      </c>
      <c r="L148">
        <v>79.72</v>
      </c>
      <c r="M148">
        <v>97.94</v>
      </c>
      <c r="N148">
        <v>4.8</v>
      </c>
      <c r="O148">
        <v>12.37</v>
      </c>
      <c r="P148">
        <v>1.02</v>
      </c>
      <c r="Q148">
        <v>0.59</v>
      </c>
    </row>
    <row r="149" spans="1:17" x14ac:dyDescent="0.25">
      <c r="A149" s="198">
        <v>39173</v>
      </c>
      <c r="B149">
        <v>17.34</v>
      </c>
      <c r="C149">
        <v>2.61</v>
      </c>
      <c r="D149">
        <v>6.16</v>
      </c>
      <c r="E149">
        <v>7.1</v>
      </c>
      <c r="F149">
        <v>0.36</v>
      </c>
      <c r="G149">
        <v>1.07</v>
      </c>
      <c r="H149">
        <v>0.05</v>
      </c>
      <c r="I149">
        <v>-0.01</v>
      </c>
      <c r="J149">
        <v>233.44000000000003</v>
      </c>
      <c r="K149">
        <v>44.04</v>
      </c>
      <c r="L149">
        <v>73.98</v>
      </c>
      <c r="M149">
        <v>97.65</v>
      </c>
      <c r="N149">
        <v>4.33</v>
      </c>
      <c r="O149">
        <v>12.78</v>
      </c>
      <c r="P149">
        <v>0.75</v>
      </c>
      <c r="Q149">
        <v>-0.09</v>
      </c>
    </row>
    <row r="150" spans="1:17" x14ac:dyDescent="0.25">
      <c r="A150" s="198">
        <v>39203</v>
      </c>
      <c r="B150">
        <v>17.95</v>
      </c>
      <c r="C150">
        <v>3.01</v>
      </c>
      <c r="D150">
        <v>6.87</v>
      </c>
      <c r="E150">
        <v>6.55</v>
      </c>
      <c r="F150">
        <v>0.36</v>
      </c>
      <c r="G150">
        <v>1.0900000000000001</v>
      </c>
      <c r="H150">
        <v>0.05</v>
      </c>
      <c r="I150">
        <v>0.02</v>
      </c>
      <c r="J150">
        <v>240.28</v>
      </c>
      <c r="K150">
        <v>44.8</v>
      </c>
      <c r="L150">
        <v>82.4</v>
      </c>
      <c r="M150">
        <v>94.55</v>
      </c>
      <c r="N150">
        <v>4.33</v>
      </c>
      <c r="O150">
        <v>13.07</v>
      </c>
      <c r="P150">
        <v>0.84</v>
      </c>
      <c r="Q150">
        <v>0.28999999999999998</v>
      </c>
    </row>
    <row r="151" spans="1:17" x14ac:dyDescent="0.25">
      <c r="A151" s="198">
        <v>39234</v>
      </c>
      <c r="B151">
        <v>15.819999999999999</v>
      </c>
      <c r="C151">
        <v>2.59</v>
      </c>
      <c r="D151">
        <v>6.13</v>
      </c>
      <c r="E151">
        <v>5.42</v>
      </c>
      <c r="F151">
        <v>0.36</v>
      </c>
      <c r="G151">
        <v>1.21</v>
      </c>
      <c r="H151">
        <v>0.05</v>
      </c>
      <c r="I151">
        <v>0.06</v>
      </c>
      <c r="J151">
        <v>229.73999999999998</v>
      </c>
      <c r="K151">
        <v>40.159999999999997</v>
      </c>
      <c r="L151">
        <v>73.510000000000005</v>
      </c>
      <c r="M151">
        <v>95.72</v>
      </c>
      <c r="N151">
        <v>4.33</v>
      </c>
      <c r="O151">
        <v>14.38</v>
      </c>
      <c r="P151">
        <v>0.92</v>
      </c>
      <c r="Q151">
        <v>0.72</v>
      </c>
    </row>
    <row r="152" spans="1:17" x14ac:dyDescent="0.25">
      <c r="A152" s="198">
        <v>39264</v>
      </c>
      <c r="B152">
        <v>16.119999999999997</v>
      </c>
      <c r="C152">
        <v>2.84</v>
      </c>
      <c r="D152">
        <v>6.43</v>
      </c>
      <c r="E152">
        <v>5</v>
      </c>
      <c r="F152">
        <v>0.36</v>
      </c>
      <c r="G152">
        <v>1.36</v>
      </c>
      <c r="H152">
        <v>0.06</v>
      </c>
      <c r="I152">
        <v>7.0000000000000007E-2</v>
      </c>
      <c r="J152">
        <v>236.24000000000004</v>
      </c>
      <c r="K152">
        <v>43.9</v>
      </c>
      <c r="L152">
        <v>77.180000000000007</v>
      </c>
      <c r="M152">
        <v>93.01</v>
      </c>
      <c r="N152">
        <v>4.37</v>
      </c>
      <c r="O152">
        <v>15.91</v>
      </c>
      <c r="P152">
        <v>1.06</v>
      </c>
      <c r="Q152">
        <v>0.81</v>
      </c>
    </row>
    <row r="153" spans="1:17" x14ac:dyDescent="0.25">
      <c r="A153" s="198">
        <v>39295</v>
      </c>
      <c r="B153">
        <v>16.159999999999997</v>
      </c>
      <c r="C153">
        <v>2.79</v>
      </c>
      <c r="D153">
        <v>6.75</v>
      </c>
      <c r="E153">
        <v>4.8899999999999997</v>
      </c>
      <c r="F153">
        <v>0.36</v>
      </c>
      <c r="G153">
        <v>1.22</v>
      </c>
      <c r="H153">
        <v>0.06</v>
      </c>
      <c r="I153">
        <v>0.09</v>
      </c>
      <c r="J153">
        <v>240.04</v>
      </c>
      <c r="K153">
        <v>45.27</v>
      </c>
      <c r="L153">
        <v>80.95</v>
      </c>
      <c r="M153">
        <v>92.49</v>
      </c>
      <c r="N153">
        <v>4.37</v>
      </c>
      <c r="O153">
        <v>14.87</v>
      </c>
      <c r="P153">
        <v>0.99</v>
      </c>
      <c r="Q153">
        <v>1.1000000000000001</v>
      </c>
    </row>
    <row r="154" spans="1:17" x14ac:dyDescent="0.25">
      <c r="A154" s="198">
        <v>39326</v>
      </c>
      <c r="B154">
        <v>16.47</v>
      </c>
      <c r="C154">
        <v>2.93</v>
      </c>
      <c r="D154">
        <v>6.35</v>
      </c>
      <c r="E154">
        <v>5.43</v>
      </c>
      <c r="F154">
        <v>0.36</v>
      </c>
      <c r="G154">
        <v>1.27</v>
      </c>
      <c r="H154">
        <v>0.06</v>
      </c>
      <c r="I154">
        <v>7.0000000000000007E-2</v>
      </c>
      <c r="J154">
        <v>229.94</v>
      </c>
      <c r="K154">
        <v>40.85</v>
      </c>
      <c r="L154">
        <v>76.23</v>
      </c>
      <c r="M154">
        <v>90.53</v>
      </c>
      <c r="N154">
        <v>4.37</v>
      </c>
      <c r="O154">
        <v>16.23</v>
      </c>
      <c r="P154">
        <v>0.88</v>
      </c>
      <c r="Q154">
        <v>0.85</v>
      </c>
    </row>
    <row r="155" spans="1:17" x14ac:dyDescent="0.25">
      <c r="A155" s="198">
        <v>39356</v>
      </c>
      <c r="B155">
        <v>18.82</v>
      </c>
      <c r="C155">
        <v>3.64</v>
      </c>
      <c r="D155">
        <v>6.28</v>
      </c>
      <c r="E155">
        <v>7.27</v>
      </c>
      <c r="F155">
        <v>0.43</v>
      </c>
      <c r="G155">
        <v>1.1000000000000001</v>
      </c>
      <c r="H155">
        <v>7.0000000000000007E-2</v>
      </c>
      <c r="I155">
        <v>0.03</v>
      </c>
      <c r="J155">
        <v>232.98999999999998</v>
      </c>
      <c r="K155">
        <v>43.02</v>
      </c>
      <c r="L155">
        <v>75.319999999999993</v>
      </c>
      <c r="M155">
        <v>93.31</v>
      </c>
      <c r="N155">
        <v>5.12</v>
      </c>
      <c r="O155">
        <v>15.11</v>
      </c>
      <c r="P155">
        <v>0.76</v>
      </c>
      <c r="Q155">
        <v>0.35</v>
      </c>
    </row>
    <row r="156" spans="1:17" x14ac:dyDescent="0.25">
      <c r="A156" s="198">
        <v>39387</v>
      </c>
      <c r="B156">
        <v>20.75</v>
      </c>
      <c r="C156">
        <v>4.17</v>
      </c>
      <c r="D156">
        <v>6.04</v>
      </c>
      <c r="E156">
        <v>8.89</v>
      </c>
      <c r="F156">
        <v>0.43</v>
      </c>
      <c r="G156">
        <v>1.1100000000000001</v>
      </c>
      <c r="H156">
        <v>0.08</v>
      </c>
      <c r="I156">
        <v>0.03</v>
      </c>
      <c r="J156">
        <v>228.12</v>
      </c>
      <c r="K156">
        <v>42.7</v>
      </c>
      <c r="L156">
        <v>72.44</v>
      </c>
      <c r="M156">
        <v>92.24</v>
      </c>
      <c r="N156">
        <v>5.12</v>
      </c>
      <c r="O156">
        <v>14.47</v>
      </c>
      <c r="P156">
        <v>0.79</v>
      </c>
      <c r="Q156">
        <v>0.36</v>
      </c>
    </row>
    <row r="157" spans="1:17" x14ac:dyDescent="0.25">
      <c r="A157" s="198">
        <v>39417</v>
      </c>
      <c r="B157">
        <v>22.99</v>
      </c>
      <c r="C157">
        <v>4.66</v>
      </c>
      <c r="D157">
        <v>6.36</v>
      </c>
      <c r="E157">
        <v>10.32</v>
      </c>
      <c r="F157">
        <v>0.43</v>
      </c>
      <c r="G157">
        <v>1.1399999999999999</v>
      </c>
      <c r="H157">
        <v>0.09</v>
      </c>
      <c r="I157">
        <v>-0.01</v>
      </c>
      <c r="J157">
        <v>230.32000000000002</v>
      </c>
      <c r="K157">
        <v>42.71</v>
      </c>
      <c r="L157">
        <v>76.37</v>
      </c>
      <c r="M157">
        <v>92.31</v>
      </c>
      <c r="N157">
        <v>5.12</v>
      </c>
      <c r="O157">
        <v>13.06</v>
      </c>
      <c r="P157">
        <v>0.9</v>
      </c>
      <c r="Q157">
        <v>-0.15</v>
      </c>
    </row>
    <row r="158" spans="1:17" x14ac:dyDescent="0.25">
      <c r="A158" s="198">
        <v>39448</v>
      </c>
      <c r="B158">
        <v>22.599999999999994</v>
      </c>
      <c r="C158">
        <v>3.81</v>
      </c>
      <c r="D158">
        <v>6.3</v>
      </c>
      <c r="E158">
        <v>10.64</v>
      </c>
      <c r="F158">
        <v>0.49</v>
      </c>
      <c r="G158">
        <v>1.1499999999999999</v>
      </c>
      <c r="H158">
        <v>0.13</v>
      </c>
      <c r="I158">
        <v>0.08</v>
      </c>
      <c r="J158">
        <v>231.79999999999998</v>
      </c>
      <c r="K158">
        <v>38.979999999999997</v>
      </c>
      <c r="L158">
        <v>75.59</v>
      </c>
      <c r="M158">
        <v>96.75</v>
      </c>
      <c r="N158">
        <v>5.93</v>
      </c>
      <c r="O158">
        <v>12.42</v>
      </c>
      <c r="P158">
        <v>1.17</v>
      </c>
      <c r="Q158">
        <v>0.96</v>
      </c>
    </row>
    <row r="159" spans="1:17" x14ac:dyDescent="0.25">
      <c r="A159" s="198">
        <v>39479</v>
      </c>
      <c r="B159">
        <v>21.369999999999997</v>
      </c>
      <c r="C159">
        <v>3.42</v>
      </c>
      <c r="D159">
        <v>6.12</v>
      </c>
      <c r="E159">
        <v>10.039999999999999</v>
      </c>
      <c r="F159">
        <v>0.49</v>
      </c>
      <c r="G159">
        <v>1.1200000000000001</v>
      </c>
      <c r="H159">
        <v>0.11</v>
      </c>
      <c r="I159">
        <v>7.0000000000000007E-2</v>
      </c>
      <c r="J159">
        <v>228.82000000000002</v>
      </c>
      <c r="K159">
        <v>37.14</v>
      </c>
      <c r="L159">
        <v>73.47</v>
      </c>
      <c r="M159">
        <v>97.23</v>
      </c>
      <c r="N159">
        <v>5.93</v>
      </c>
      <c r="O159">
        <v>13.04</v>
      </c>
      <c r="P159">
        <v>1.18</v>
      </c>
      <c r="Q159">
        <v>0.83</v>
      </c>
    </row>
    <row r="160" spans="1:17" x14ac:dyDescent="0.25">
      <c r="A160" s="198">
        <v>39508</v>
      </c>
      <c r="B160">
        <v>21.89</v>
      </c>
      <c r="C160">
        <v>3.62</v>
      </c>
      <c r="D160">
        <v>6.4</v>
      </c>
      <c r="E160">
        <v>10.19</v>
      </c>
      <c r="F160">
        <v>0.49</v>
      </c>
      <c r="G160">
        <v>1.01</v>
      </c>
      <c r="H160">
        <v>0.12</v>
      </c>
      <c r="I160">
        <v>0.06</v>
      </c>
      <c r="J160">
        <v>232.71000000000004</v>
      </c>
      <c r="K160">
        <v>38.85</v>
      </c>
      <c r="L160">
        <v>76.760000000000005</v>
      </c>
      <c r="M160">
        <v>98.17</v>
      </c>
      <c r="N160">
        <v>5.93</v>
      </c>
      <c r="O160">
        <v>11.09</v>
      </c>
      <c r="P160">
        <v>1.21</v>
      </c>
      <c r="Q160">
        <v>0.7</v>
      </c>
    </row>
    <row r="161" spans="1:17" x14ac:dyDescent="0.25">
      <c r="A161" s="198">
        <v>39539</v>
      </c>
      <c r="B161">
        <v>20.169999999999998</v>
      </c>
      <c r="C161">
        <v>3.6</v>
      </c>
      <c r="D161">
        <v>6.82</v>
      </c>
      <c r="E161">
        <v>8.31</v>
      </c>
      <c r="F161">
        <v>0.48</v>
      </c>
      <c r="G161">
        <v>0.8</v>
      </c>
      <c r="H161">
        <v>0.08</v>
      </c>
      <c r="I161">
        <v>0.08</v>
      </c>
      <c r="J161">
        <v>241.39</v>
      </c>
      <c r="K161">
        <v>46.81</v>
      </c>
      <c r="L161">
        <v>81.88</v>
      </c>
      <c r="M161">
        <v>95.4</v>
      </c>
      <c r="N161">
        <v>5.79</v>
      </c>
      <c r="O161">
        <v>9.48</v>
      </c>
      <c r="P161">
        <v>1.1100000000000001</v>
      </c>
      <c r="Q161">
        <v>0.92</v>
      </c>
    </row>
    <row r="162" spans="1:17" x14ac:dyDescent="0.25">
      <c r="A162" s="198">
        <v>39569</v>
      </c>
      <c r="B162">
        <v>16.27</v>
      </c>
      <c r="C162">
        <v>2.57</v>
      </c>
      <c r="D162">
        <v>5.89</v>
      </c>
      <c r="E162">
        <v>6.17</v>
      </c>
      <c r="F162">
        <v>0.48</v>
      </c>
      <c r="G162">
        <v>0.99</v>
      </c>
      <c r="H162">
        <v>0.05</v>
      </c>
      <c r="I162">
        <v>0.12</v>
      </c>
      <c r="J162">
        <v>223.71</v>
      </c>
      <c r="K162">
        <v>38.93</v>
      </c>
      <c r="L162">
        <v>70.72</v>
      </c>
      <c r="M162">
        <v>94.02</v>
      </c>
      <c r="N162">
        <v>5.79</v>
      </c>
      <c r="O162">
        <v>11.97</v>
      </c>
      <c r="P162">
        <v>0.84</v>
      </c>
      <c r="Q162">
        <v>1.44</v>
      </c>
    </row>
    <row r="163" spans="1:17" x14ac:dyDescent="0.25">
      <c r="A163" s="198">
        <v>39600</v>
      </c>
      <c r="B163">
        <v>15.5</v>
      </c>
      <c r="C163">
        <v>2.62</v>
      </c>
      <c r="D163">
        <v>5.89</v>
      </c>
      <c r="E163">
        <v>5.37</v>
      </c>
      <c r="F163">
        <v>0.48</v>
      </c>
      <c r="G163">
        <v>0.98</v>
      </c>
      <c r="H163">
        <v>0.05</v>
      </c>
      <c r="I163">
        <v>0.11</v>
      </c>
      <c r="J163">
        <v>223.73000000000002</v>
      </c>
      <c r="K163">
        <v>39.92</v>
      </c>
      <c r="L163">
        <v>70.66</v>
      </c>
      <c r="M163">
        <v>93.35</v>
      </c>
      <c r="N163">
        <v>5.79</v>
      </c>
      <c r="O163">
        <v>11.71</v>
      </c>
      <c r="P163">
        <v>0.99</v>
      </c>
      <c r="Q163">
        <v>1.31</v>
      </c>
    </row>
    <row r="164" spans="1:17" x14ac:dyDescent="0.25">
      <c r="A164" s="198">
        <v>39630</v>
      </c>
      <c r="B164">
        <v>15.280000000000001</v>
      </c>
      <c r="C164">
        <v>2.61</v>
      </c>
      <c r="D164">
        <v>5.88</v>
      </c>
      <c r="E164">
        <v>5.22</v>
      </c>
      <c r="F164">
        <v>0.5</v>
      </c>
      <c r="G164">
        <v>0.9</v>
      </c>
      <c r="H164">
        <v>0.05</v>
      </c>
      <c r="I164">
        <v>0.12</v>
      </c>
      <c r="J164">
        <v>223.55999999999997</v>
      </c>
      <c r="K164">
        <v>39.9</v>
      </c>
      <c r="L164">
        <v>70.52</v>
      </c>
      <c r="M164">
        <v>94.09</v>
      </c>
      <c r="N164">
        <v>6.05</v>
      </c>
      <c r="O164">
        <v>10.63</v>
      </c>
      <c r="P164">
        <v>0.98</v>
      </c>
      <c r="Q164">
        <v>1.39</v>
      </c>
    </row>
    <row r="165" spans="1:17" x14ac:dyDescent="0.25">
      <c r="A165" s="198">
        <v>39661</v>
      </c>
      <c r="B165">
        <v>15.25</v>
      </c>
      <c r="C165">
        <v>2.11</v>
      </c>
      <c r="D165">
        <v>6.26</v>
      </c>
      <c r="E165">
        <v>5.24</v>
      </c>
      <c r="F165">
        <v>0.5</v>
      </c>
      <c r="G165">
        <v>0.97</v>
      </c>
      <c r="H165">
        <v>0.06</v>
      </c>
      <c r="I165">
        <v>0.11</v>
      </c>
      <c r="J165">
        <v>225.26000000000005</v>
      </c>
      <c r="K165">
        <v>34.51</v>
      </c>
      <c r="L165">
        <v>75.14</v>
      </c>
      <c r="M165">
        <v>95.47</v>
      </c>
      <c r="N165">
        <v>6.05</v>
      </c>
      <c r="O165">
        <v>11.86</v>
      </c>
      <c r="P165">
        <v>0.93</v>
      </c>
      <c r="Q165">
        <v>1.3</v>
      </c>
    </row>
    <row r="166" spans="1:17" x14ac:dyDescent="0.25">
      <c r="A166" s="198">
        <v>39692</v>
      </c>
      <c r="B166">
        <v>16.580000000000002</v>
      </c>
      <c r="C166">
        <v>2.82</v>
      </c>
      <c r="D166">
        <v>6.61</v>
      </c>
      <c r="E166">
        <v>5.62</v>
      </c>
      <c r="F166">
        <v>0.5</v>
      </c>
      <c r="G166">
        <v>0.87</v>
      </c>
      <c r="H166">
        <v>0.06</v>
      </c>
      <c r="I166">
        <v>0.1</v>
      </c>
      <c r="J166">
        <v>230.54999999999998</v>
      </c>
      <c r="K166">
        <v>40.68</v>
      </c>
      <c r="L166">
        <v>79.33</v>
      </c>
      <c r="M166">
        <v>91.26</v>
      </c>
      <c r="N166">
        <v>6.05</v>
      </c>
      <c r="O166">
        <v>11.27</v>
      </c>
      <c r="P166">
        <v>0.82</v>
      </c>
      <c r="Q166">
        <v>1.1399999999999999</v>
      </c>
    </row>
    <row r="167" spans="1:17" x14ac:dyDescent="0.25">
      <c r="A167" s="198">
        <v>39722</v>
      </c>
      <c r="B167">
        <v>18.770000000000003</v>
      </c>
      <c r="C167">
        <v>3.3</v>
      </c>
      <c r="D167">
        <v>6.25</v>
      </c>
      <c r="E167">
        <v>7.54</v>
      </c>
      <c r="F167">
        <v>0.55000000000000004</v>
      </c>
      <c r="G167">
        <v>0.96</v>
      </c>
      <c r="H167">
        <v>0.12</v>
      </c>
      <c r="I167">
        <v>0.05</v>
      </c>
      <c r="J167">
        <v>227.64000000000001</v>
      </c>
      <c r="K167">
        <v>38.33</v>
      </c>
      <c r="L167">
        <v>75</v>
      </c>
      <c r="M167">
        <v>92.65</v>
      </c>
      <c r="N167">
        <v>6.66</v>
      </c>
      <c r="O167">
        <v>13.18</v>
      </c>
      <c r="P167">
        <v>1.22</v>
      </c>
      <c r="Q167">
        <v>0.6</v>
      </c>
    </row>
    <row r="168" spans="1:17" x14ac:dyDescent="0.25">
      <c r="A168" s="198">
        <v>39753</v>
      </c>
      <c r="B168">
        <v>19.700000000000003</v>
      </c>
      <c r="C168">
        <v>3.61</v>
      </c>
      <c r="D168">
        <v>5.72</v>
      </c>
      <c r="E168">
        <v>8.6999999999999993</v>
      </c>
      <c r="F168">
        <v>0.55000000000000004</v>
      </c>
      <c r="G168">
        <v>0.96</v>
      </c>
      <c r="H168">
        <v>0.11</v>
      </c>
      <c r="I168">
        <v>0.05</v>
      </c>
      <c r="J168">
        <v>214.93000000000004</v>
      </c>
      <c r="K168">
        <v>36.93</v>
      </c>
      <c r="L168">
        <v>68.62</v>
      </c>
      <c r="M168">
        <v>88.55</v>
      </c>
      <c r="N168">
        <v>6.66</v>
      </c>
      <c r="O168">
        <v>12.52</v>
      </c>
      <c r="P168">
        <v>1.08</v>
      </c>
      <c r="Q168">
        <v>0.56999999999999995</v>
      </c>
    </row>
    <row r="169" spans="1:17" x14ac:dyDescent="0.25">
      <c r="A169" s="198">
        <v>39783</v>
      </c>
      <c r="B169">
        <v>22.25</v>
      </c>
      <c r="C169">
        <v>4.07</v>
      </c>
      <c r="D169">
        <v>6.24</v>
      </c>
      <c r="E169">
        <v>10.06</v>
      </c>
      <c r="F169">
        <v>0.55000000000000004</v>
      </c>
      <c r="G169">
        <v>1.2</v>
      </c>
      <c r="H169">
        <v>0.11</v>
      </c>
      <c r="I169">
        <v>0.02</v>
      </c>
      <c r="J169">
        <v>219.43999999999997</v>
      </c>
      <c r="K169">
        <v>36.159999999999997</v>
      </c>
      <c r="L169">
        <v>74.819999999999993</v>
      </c>
      <c r="M169">
        <v>86.8</v>
      </c>
      <c r="N169">
        <v>6.66</v>
      </c>
      <c r="O169">
        <v>13.75</v>
      </c>
      <c r="P169">
        <v>1.05</v>
      </c>
      <c r="Q169">
        <v>0.2</v>
      </c>
    </row>
    <row r="170" spans="1:17" x14ac:dyDescent="0.25">
      <c r="A170" s="198">
        <v>39814</v>
      </c>
      <c r="B170">
        <v>22.630000000000003</v>
      </c>
      <c r="C170">
        <v>4.4000000000000004</v>
      </c>
      <c r="D170">
        <v>5.88</v>
      </c>
      <c r="E170">
        <v>10.61</v>
      </c>
      <c r="F170">
        <v>0.62</v>
      </c>
      <c r="G170">
        <v>0.98</v>
      </c>
      <c r="H170">
        <v>0.13</v>
      </c>
      <c r="I170">
        <v>0.01</v>
      </c>
      <c r="J170">
        <v>215.37000000000003</v>
      </c>
      <c r="K170">
        <v>38.450000000000003</v>
      </c>
      <c r="L170">
        <v>70.510000000000005</v>
      </c>
      <c r="M170">
        <v>87.19</v>
      </c>
      <c r="N170">
        <v>7.43</v>
      </c>
      <c r="O170">
        <v>10.52</v>
      </c>
      <c r="P170">
        <v>1.19</v>
      </c>
      <c r="Q170">
        <v>0.08</v>
      </c>
    </row>
    <row r="171" spans="1:17" x14ac:dyDescent="0.25">
      <c r="A171" s="198">
        <v>39845</v>
      </c>
      <c r="B171">
        <v>20.62</v>
      </c>
      <c r="C171">
        <v>3.66</v>
      </c>
      <c r="D171">
        <v>5.92</v>
      </c>
      <c r="E171">
        <v>9.0299999999999994</v>
      </c>
      <c r="F171">
        <v>0.62</v>
      </c>
      <c r="G171">
        <v>1.27</v>
      </c>
      <c r="H171">
        <v>0.1</v>
      </c>
      <c r="I171">
        <v>0.02</v>
      </c>
      <c r="J171">
        <v>214.60999999999999</v>
      </c>
      <c r="K171">
        <v>37.1</v>
      </c>
      <c r="L171">
        <v>71.069999999999993</v>
      </c>
      <c r="M171">
        <v>82.96</v>
      </c>
      <c r="N171">
        <v>7.43</v>
      </c>
      <c r="O171">
        <v>14.79</v>
      </c>
      <c r="P171">
        <v>1.06</v>
      </c>
      <c r="Q171">
        <v>0.2</v>
      </c>
    </row>
    <row r="172" spans="1:17" x14ac:dyDescent="0.25">
      <c r="A172" s="198">
        <v>39873</v>
      </c>
      <c r="B172">
        <v>19.830000000000002</v>
      </c>
      <c r="C172">
        <v>3.07</v>
      </c>
      <c r="D172">
        <v>6.08</v>
      </c>
      <c r="E172">
        <v>8.41</v>
      </c>
      <c r="F172">
        <v>0.62</v>
      </c>
      <c r="G172">
        <v>1.49</v>
      </c>
      <c r="H172">
        <v>0.13</v>
      </c>
      <c r="I172">
        <v>0.03</v>
      </c>
      <c r="J172">
        <v>217.07</v>
      </c>
      <c r="K172">
        <v>33.659999999999997</v>
      </c>
      <c r="L172">
        <v>72.94</v>
      </c>
      <c r="M172">
        <v>85.17</v>
      </c>
      <c r="N172">
        <v>7.43</v>
      </c>
      <c r="O172">
        <v>16.28</v>
      </c>
      <c r="P172">
        <v>1.29</v>
      </c>
      <c r="Q172">
        <v>0.3</v>
      </c>
    </row>
    <row r="173" spans="1:17" x14ac:dyDescent="0.25">
      <c r="A173" s="198">
        <v>39904</v>
      </c>
      <c r="B173">
        <v>16.98</v>
      </c>
      <c r="C173">
        <v>2.2200000000000002</v>
      </c>
      <c r="D173">
        <v>6.29</v>
      </c>
      <c r="E173">
        <v>6.39</v>
      </c>
      <c r="F173">
        <v>0.5</v>
      </c>
      <c r="G173">
        <v>1.42</v>
      </c>
      <c r="H173">
        <v>0.09</v>
      </c>
      <c r="I173">
        <v>7.0000000000000007E-2</v>
      </c>
      <c r="J173">
        <v>214.77999999999997</v>
      </c>
      <c r="K173">
        <v>32.46</v>
      </c>
      <c r="L173">
        <v>75.45</v>
      </c>
      <c r="M173">
        <v>82.28</v>
      </c>
      <c r="N173">
        <v>6.04</v>
      </c>
      <c r="O173">
        <v>16.510000000000002</v>
      </c>
      <c r="P173">
        <v>1.1599999999999999</v>
      </c>
      <c r="Q173">
        <v>0.88</v>
      </c>
    </row>
    <row r="174" spans="1:17" x14ac:dyDescent="0.25">
      <c r="A174" s="198">
        <v>39934</v>
      </c>
      <c r="B174">
        <v>15.62</v>
      </c>
      <c r="C174">
        <v>2.09</v>
      </c>
      <c r="D174">
        <v>5.85</v>
      </c>
      <c r="E174">
        <v>5.79</v>
      </c>
      <c r="F174">
        <v>0.5</v>
      </c>
      <c r="G174">
        <v>1.19</v>
      </c>
      <c r="H174">
        <v>0.1</v>
      </c>
      <c r="I174">
        <v>0.1</v>
      </c>
      <c r="J174">
        <v>209.30999999999997</v>
      </c>
      <c r="K174">
        <v>31.3</v>
      </c>
      <c r="L174">
        <v>70.23</v>
      </c>
      <c r="M174">
        <v>84.61</v>
      </c>
      <c r="N174">
        <v>6.04</v>
      </c>
      <c r="O174">
        <v>14.34</v>
      </c>
      <c r="P174">
        <v>1.53</v>
      </c>
      <c r="Q174">
        <v>1.26</v>
      </c>
    </row>
    <row r="175" spans="1:17" x14ac:dyDescent="0.25">
      <c r="A175" s="198">
        <v>39965</v>
      </c>
      <c r="B175">
        <v>14.530000000000001</v>
      </c>
      <c r="C175">
        <v>2.0699999999999998</v>
      </c>
      <c r="D175">
        <v>5.62</v>
      </c>
      <c r="E175">
        <v>4.84</v>
      </c>
      <c r="F175">
        <v>0.5</v>
      </c>
      <c r="G175">
        <v>1.38</v>
      </c>
      <c r="H175">
        <v>0.06</v>
      </c>
      <c r="I175">
        <v>0.06</v>
      </c>
      <c r="J175">
        <v>207.60999999999999</v>
      </c>
      <c r="K175">
        <v>32.090000000000003</v>
      </c>
      <c r="L175">
        <v>67.489999999999995</v>
      </c>
      <c r="M175">
        <v>83.6</v>
      </c>
      <c r="N175">
        <v>6.04</v>
      </c>
      <c r="O175">
        <v>16.46</v>
      </c>
      <c r="P175">
        <v>1.2</v>
      </c>
      <c r="Q175">
        <v>0.73</v>
      </c>
    </row>
    <row r="176" spans="1:17" x14ac:dyDescent="0.25">
      <c r="A176" s="198">
        <v>39995</v>
      </c>
      <c r="B176">
        <v>14.49</v>
      </c>
      <c r="C176">
        <v>1.88</v>
      </c>
      <c r="D176">
        <v>5.84</v>
      </c>
      <c r="E176">
        <v>4.7699999999999996</v>
      </c>
      <c r="F176">
        <v>0.48</v>
      </c>
      <c r="G176">
        <v>1.39</v>
      </c>
      <c r="H176">
        <v>7.0000000000000007E-2</v>
      </c>
      <c r="I176">
        <v>0.06</v>
      </c>
      <c r="J176">
        <v>209.73000000000002</v>
      </c>
      <c r="K176">
        <v>29.19</v>
      </c>
      <c r="L176">
        <v>70.040000000000006</v>
      </c>
      <c r="M176">
        <v>86.13</v>
      </c>
      <c r="N176">
        <v>5.74</v>
      </c>
      <c r="O176">
        <v>16.7</v>
      </c>
      <c r="P176">
        <v>1.24</v>
      </c>
      <c r="Q176">
        <v>0.69</v>
      </c>
    </row>
    <row r="177" spans="1:17" x14ac:dyDescent="0.25">
      <c r="A177" s="198">
        <v>40026</v>
      </c>
      <c r="B177">
        <v>14.66</v>
      </c>
      <c r="C177">
        <v>1.68</v>
      </c>
      <c r="D177">
        <v>6.23</v>
      </c>
      <c r="E177">
        <v>4.8</v>
      </c>
      <c r="F177">
        <v>0.48</v>
      </c>
      <c r="G177">
        <v>1.34</v>
      </c>
      <c r="H177">
        <v>0.1</v>
      </c>
      <c r="I177">
        <v>0.03</v>
      </c>
      <c r="J177">
        <v>214.04</v>
      </c>
      <c r="K177">
        <v>28.25</v>
      </c>
      <c r="L177">
        <v>74.77</v>
      </c>
      <c r="M177">
        <v>87.18</v>
      </c>
      <c r="N177">
        <v>5.74</v>
      </c>
      <c r="O177">
        <v>16.2</v>
      </c>
      <c r="P177">
        <v>1.52</v>
      </c>
      <c r="Q177">
        <v>0.38</v>
      </c>
    </row>
    <row r="178" spans="1:17" x14ac:dyDescent="0.25">
      <c r="A178" s="198">
        <v>40057</v>
      </c>
      <c r="B178">
        <v>14.86</v>
      </c>
      <c r="C178">
        <v>1.93</v>
      </c>
      <c r="D178">
        <v>5.76</v>
      </c>
      <c r="E178">
        <v>5.42</v>
      </c>
      <c r="F178">
        <v>0.48</v>
      </c>
      <c r="G178">
        <v>1.18</v>
      </c>
      <c r="H178">
        <v>0.11</v>
      </c>
      <c r="I178">
        <v>-0.02</v>
      </c>
      <c r="J178">
        <v>209.62000000000003</v>
      </c>
      <c r="K178">
        <v>28.22</v>
      </c>
      <c r="L178">
        <v>69.069999999999993</v>
      </c>
      <c r="M178">
        <v>89.93</v>
      </c>
      <c r="N178">
        <v>5.74</v>
      </c>
      <c r="O178">
        <v>15.55</v>
      </c>
      <c r="P178">
        <v>1.34</v>
      </c>
      <c r="Q178">
        <v>-0.23</v>
      </c>
    </row>
    <row r="179" spans="1:17" x14ac:dyDescent="0.25">
      <c r="A179" s="198">
        <v>40087</v>
      </c>
      <c r="B179">
        <v>17.090000000000003</v>
      </c>
      <c r="C179">
        <v>2.67</v>
      </c>
      <c r="D179">
        <v>5.82</v>
      </c>
      <c r="E179">
        <v>6.81</v>
      </c>
      <c r="F179">
        <v>0.64</v>
      </c>
      <c r="G179">
        <v>1.1000000000000001</v>
      </c>
      <c r="H179">
        <v>0.11</v>
      </c>
      <c r="I179">
        <v>-0.06</v>
      </c>
      <c r="J179">
        <v>215.92</v>
      </c>
      <c r="K179">
        <v>33.159999999999997</v>
      </c>
      <c r="L179">
        <v>69.790000000000006</v>
      </c>
      <c r="M179">
        <v>90.13</v>
      </c>
      <c r="N179">
        <v>7.64</v>
      </c>
      <c r="O179">
        <v>14.83</v>
      </c>
      <c r="P179">
        <v>1.07</v>
      </c>
      <c r="Q179">
        <v>-0.7</v>
      </c>
    </row>
    <row r="180" spans="1:17" x14ac:dyDescent="0.25">
      <c r="A180" s="198">
        <v>40118</v>
      </c>
      <c r="B180">
        <v>18.57</v>
      </c>
      <c r="C180">
        <v>2.4700000000000002</v>
      </c>
      <c r="D180">
        <v>5.67</v>
      </c>
      <c r="E180">
        <v>8.4499999999999993</v>
      </c>
      <c r="F180">
        <v>0.64</v>
      </c>
      <c r="G180">
        <v>1.23</v>
      </c>
      <c r="H180">
        <v>0.14000000000000001</v>
      </c>
      <c r="I180">
        <v>-0.03</v>
      </c>
      <c r="J180">
        <v>212.62999999999997</v>
      </c>
      <c r="K180">
        <v>26.92</v>
      </c>
      <c r="L180">
        <v>68.02</v>
      </c>
      <c r="M180">
        <v>92.95</v>
      </c>
      <c r="N180">
        <v>7.64</v>
      </c>
      <c r="O180">
        <v>16.079999999999998</v>
      </c>
      <c r="P180">
        <v>1.34</v>
      </c>
      <c r="Q180">
        <v>-0.32</v>
      </c>
    </row>
    <row r="181" spans="1:17" x14ac:dyDescent="0.25">
      <c r="A181" s="198">
        <v>40148</v>
      </c>
      <c r="B181">
        <v>21.84</v>
      </c>
      <c r="C181">
        <v>3.06</v>
      </c>
      <c r="D181">
        <v>5.91</v>
      </c>
      <c r="E181">
        <v>10.88</v>
      </c>
      <c r="F181">
        <v>0.64</v>
      </c>
      <c r="G181">
        <v>1.27</v>
      </c>
      <c r="H181">
        <v>0.11</v>
      </c>
      <c r="I181">
        <v>-0.03</v>
      </c>
      <c r="J181">
        <v>214.67</v>
      </c>
      <c r="K181">
        <v>27.52</v>
      </c>
      <c r="L181">
        <v>70.88</v>
      </c>
      <c r="M181">
        <v>93.44</v>
      </c>
      <c r="N181">
        <v>7.64</v>
      </c>
      <c r="O181">
        <v>14.46</v>
      </c>
      <c r="P181">
        <v>1.05</v>
      </c>
      <c r="Q181">
        <v>-0.32</v>
      </c>
    </row>
    <row r="182" spans="1:17" x14ac:dyDescent="0.25">
      <c r="A182" s="198">
        <v>40179</v>
      </c>
      <c r="B182">
        <v>23.330000000000002</v>
      </c>
      <c r="C182">
        <v>3.71</v>
      </c>
      <c r="D182">
        <v>5.67</v>
      </c>
      <c r="E182">
        <v>11.8</v>
      </c>
      <c r="F182">
        <v>0.69</v>
      </c>
      <c r="G182">
        <v>1.42</v>
      </c>
      <c r="H182">
        <v>0.1</v>
      </c>
      <c r="I182">
        <v>-0.06</v>
      </c>
      <c r="J182">
        <v>214.58</v>
      </c>
      <c r="K182">
        <v>29.8</v>
      </c>
      <c r="L182">
        <v>68.02</v>
      </c>
      <c r="M182">
        <v>93.09</v>
      </c>
      <c r="N182">
        <v>8.24</v>
      </c>
      <c r="O182">
        <v>15.24</v>
      </c>
      <c r="P182">
        <v>0.94</v>
      </c>
      <c r="Q182">
        <v>-0.75</v>
      </c>
    </row>
    <row r="183" spans="1:17" x14ac:dyDescent="0.25">
      <c r="A183" s="198">
        <v>40210</v>
      </c>
      <c r="B183">
        <v>21.290000000000003</v>
      </c>
      <c r="C183">
        <v>3.24</v>
      </c>
      <c r="D183">
        <v>5.81</v>
      </c>
      <c r="E183">
        <v>10.3</v>
      </c>
      <c r="F183">
        <v>0.69</v>
      </c>
      <c r="G183">
        <v>1.23</v>
      </c>
      <c r="H183">
        <v>7.0000000000000007E-2</v>
      </c>
      <c r="I183">
        <v>-0.05</v>
      </c>
      <c r="J183">
        <v>212.34000000000003</v>
      </c>
      <c r="K183">
        <v>29.73</v>
      </c>
      <c r="L183">
        <v>69.680000000000007</v>
      </c>
      <c r="M183">
        <v>89.96</v>
      </c>
      <c r="N183">
        <v>8.24</v>
      </c>
      <c r="O183">
        <v>14.52</v>
      </c>
      <c r="P183">
        <v>0.78</v>
      </c>
      <c r="Q183">
        <v>-0.56999999999999995</v>
      </c>
    </row>
    <row r="184" spans="1:17" x14ac:dyDescent="0.25">
      <c r="A184" s="198">
        <v>40238</v>
      </c>
      <c r="B184">
        <v>20.46</v>
      </c>
      <c r="C184">
        <v>2.61</v>
      </c>
      <c r="D184">
        <v>5.89</v>
      </c>
      <c r="E184">
        <v>9.7899999999999991</v>
      </c>
      <c r="F184">
        <v>0.69</v>
      </c>
      <c r="G184">
        <v>1.42</v>
      </c>
      <c r="H184">
        <v>0.1</v>
      </c>
      <c r="I184">
        <v>-0.04</v>
      </c>
      <c r="J184">
        <v>218.24000000000004</v>
      </c>
      <c r="K184">
        <v>26.87</v>
      </c>
      <c r="L184">
        <v>70.739999999999995</v>
      </c>
      <c r="M184">
        <v>96.18</v>
      </c>
      <c r="N184">
        <v>8.24</v>
      </c>
      <c r="O184">
        <v>15.57</v>
      </c>
      <c r="P184">
        <v>1.06</v>
      </c>
      <c r="Q184">
        <v>-0.42</v>
      </c>
    </row>
    <row r="185" spans="1:17" x14ac:dyDescent="0.25">
      <c r="A185" s="198">
        <v>40269</v>
      </c>
      <c r="B185">
        <v>17.13</v>
      </c>
      <c r="C185">
        <v>2.2000000000000002</v>
      </c>
      <c r="D185">
        <v>5.77</v>
      </c>
      <c r="E185">
        <v>7.36</v>
      </c>
      <c r="F185">
        <v>0.56999999999999995</v>
      </c>
      <c r="G185">
        <v>1.1499999999999999</v>
      </c>
      <c r="H185">
        <v>0.08</v>
      </c>
      <c r="I185">
        <v>0</v>
      </c>
      <c r="J185">
        <v>210.00000000000006</v>
      </c>
      <c r="K185">
        <v>29.72</v>
      </c>
      <c r="L185">
        <v>69.19</v>
      </c>
      <c r="M185">
        <v>89.83</v>
      </c>
      <c r="N185">
        <v>6.83</v>
      </c>
      <c r="O185">
        <v>13.27</v>
      </c>
      <c r="P185">
        <v>1.1100000000000001</v>
      </c>
      <c r="Q185">
        <v>0.05</v>
      </c>
    </row>
    <row r="186" spans="1:17" x14ac:dyDescent="0.25">
      <c r="A186" s="198">
        <v>40299</v>
      </c>
      <c r="B186">
        <v>16.339999999999996</v>
      </c>
      <c r="C186">
        <v>2.11</v>
      </c>
      <c r="D186">
        <v>5.88</v>
      </c>
      <c r="E186">
        <v>6.69</v>
      </c>
      <c r="F186">
        <v>0.56999999999999995</v>
      </c>
      <c r="G186">
        <v>0.99</v>
      </c>
      <c r="H186">
        <v>0.06</v>
      </c>
      <c r="I186">
        <v>0.04</v>
      </c>
      <c r="J186">
        <v>211.58</v>
      </c>
      <c r="K186">
        <v>30.14</v>
      </c>
      <c r="L186">
        <v>70.569999999999993</v>
      </c>
      <c r="M186">
        <v>90.73</v>
      </c>
      <c r="N186">
        <v>6.83</v>
      </c>
      <c r="O186">
        <v>11.96</v>
      </c>
      <c r="P186">
        <v>0.91</v>
      </c>
      <c r="Q186">
        <v>0.44</v>
      </c>
    </row>
    <row r="187" spans="1:17" x14ac:dyDescent="0.25">
      <c r="A187" s="198">
        <v>40330</v>
      </c>
      <c r="B187">
        <v>14.270000000000001</v>
      </c>
      <c r="C187">
        <v>2.04</v>
      </c>
      <c r="D187">
        <v>5.54</v>
      </c>
      <c r="E187">
        <v>5.0199999999999996</v>
      </c>
      <c r="F187">
        <v>0.56999999999999995</v>
      </c>
      <c r="G187">
        <v>0.97</v>
      </c>
      <c r="H187">
        <v>0.05</v>
      </c>
      <c r="I187">
        <v>0.08</v>
      </c>
      <c r="J187">
        <v>205.30999999999997</v>
      </c>
      <c r="K187">
        <v>30.95</v>
      </c>
      <c r="L187">
        <v>66.47</v>
      </c>
      <c r="M187">
        <v>87.47</v>
      </c>
      <c r="N187">
        <v>6.83</v>
      </c>
      <c r="O187">
        <v>11.63</v>
      </c>
      <c r="P187">
        <v>0.98</v>
      </c>
      <c r="Q187">
        <v>0.98</v>
      </c>
    </row>
    <row r="188" spans="1:17" x14ac:dyDescent="0.25">
      <c r="A188" s="198">
        <v>40360</v>
      </c>
      <c r="B188">
        <v>14.32</v>
      </c>
      <c r="C188">
        <v>2.2200000000000002</v>
      </c>
      <c r="D188">
        <v>5.69</v>
      </c>
      <c r="E188">
        <v>4.68</v>
      </c>
      <c r="F188">
        <v>0.56000000000000005</v>
      </c>
      <c r="G188">
        <v>0.98</v>
      </c>
      <c r="H188">
        <v>0.1</v>
      </c>
      <c r="I188">
        <v>0.09</v>
      </c>
      <c r="J188">
        <v>209.71000000000004</v>
      </c>
      <c r="K188">
        <v>34.24</v>
      </c>
      <c r="L188">
        <v>68.260000000000005</v>
      </c>
      <c r="M188">
        <v>85.54</v>
      </c>
      <c r="N188">
        <v>6.69</v>
      </c>
      <c r="O188">
        <v>12.08</v>
      </c>
      <c r="P188">
        <v>1.86</v>
      </c>
      <c r="Q188">
        <v>1.04</v>
      </c>
    </row>
    <row r="189" spans="1:17" x14ac:dyDescent="0.25">
      <c r="A189" s="198">
        <v>40391</v>
      </c>
      <c r="B189">
        <v>14.51</v>
      </c>
      <c r="C189">
        <v>1.89</v>
      </c>
      <c r="D189">
        <v>5.97</v>
      </c>
      <c r="E189">
        <v>4.8899999999999997</v>
      </c>
      <c r="F189">
        <v>0.56000000000000005</v>
      </c>
      <c r="G189">
        <v>1</v>
      </c>
      <c r="H189">
        <v>0.09</v>
      </c>
      <c r="I189">
        <v>0.11</v>
      </c>
      <c r="J189">
        <v>212.38000000000002</v>
      </c>
      <c r="K189">
        <v>30.15</v>
      </c>
      <c r="L189">
        <v>71.7</v>
      </c>
      <c r="M189">
        <v>89.09</v>
      </c>
      <c r="N189">
        <v>6.69</v>
      </c>
      <c r="O189">
        <v>12.02</v>
      </c>
      <c r="P189">
        <v>1.43</v>
      </c>
      <c r="Q189">
        <v>1.3</v>
      </c>
    </row>
    <row r="190" spans="1:17" x14ac:dyDescent="0.25">
      <c r="A190" s="198">
        <v>40422</v>
      </c>
      <c r="B190">
        <v>15.099999999999998</v>
      </c>
      <c r="C190">
        <v>2.31</v>
      </c>
      <c r="D190">
        <v>5.85</v>
      </c>
      <c r="E190">
        <v>5.29</v>
      </c>
      <c r="F190">
        <v>0.56000000000000005</v>
      </c>
      <c r="G190">
        <v>0.93</v>
      </c>
      <c r="H190">
        <v>0.12</v>
      </c>
      <c r="I190">
        <v>0.04</v>
      </c>
      <c r="J190">
        <v>211.64999999999998</v>
      </c>
      <c r="K190">
        <v>32.520000000000003</v>
      </c>
      <c r="L190">
        <v>70.19</v>
      </c>
      <c r="M190">
        <v>87.8</v>
      </c>
      <c r="N190">
        <v>6.69</v>
      </c>
      <c r="O190">
        <v>12.54</v>
      </c>
      <c r="P190">
        <v>1.4</v>
      </c>
      <c r="Q190">
        <v>0.51</v>
      </c>
    </row>
    <row r="191" spans="1:17" x14ac:dyDescent="0.25">
      <c r="A191" s="198">
        <v>40452</v>
      </c>
      <c r="B191">
        <v>17.589999999999996</v>
      </c>
      <c r="C191">
        <v>2.85</v>
      </c>
      <c r="D191">
        <v>5.74</v>
      </c>
      <c r="E191">
        <v>6.86</v>
      </c>
      <c r="F191">
        <v>0.71</v>
      </c>
      <c r="G191">
        <v>1.31</v>
      </c>
      <c r="H191">
        <v>0.15</v>
      </c>
      <c r="I191">
        <v>-0.03</v>
      </c>
      <c r="J191">
        <v>215.01</v>
      </c>
      <c r="K191">
        <v>32.08</v>
      </c>
      <c r="L191">
        <v>68.930000000000007</v>
      </c>
      <c r="M191">
        <v>86.71</v>
      </c>
      <c r="N191">
        <v>8.5</v>
      </c>
      <c r="O191">
        <v>17.63</v>
      </c>
      <c r="P191">
        <v>1.53</v>
      </c>
      <c r="Q191">
        <v>-0.37</v>
      </c>
    </row>
    <row r="192" spans="1:17" x14ac:dyDescent="0.25">
      <c r="A192" s="198">
        <v>40483</v>
      </c>
      <c r="B192">
        <v>20.58</v>
      </c>
      <c r="C192">
        <v>3.32</v>
      </c>
      <c r="D192">
        <v>6.15</v>
      </c>
      <c r="E192">
        <v>9.1199999999999992</v>
      </c>
      <c r="F192">
        <v>0.71</v>
      </c>
      <c r="G192">
        <v>1.1100000000000001</v>
      </c>
      <c r="H192">
        <v>0.15</v>
      </c>
      <c r="I192">
        <v>0.02</v>
      </c>
      <c r="J192">
        <v>217.73999999999998</v>
      </c>
      <c r="K192">
        <v>33.090000000000003</v>
      </c>
      <c r="L192">
        <v>73.75</v>
      </c>
      <c r="M192">
        <v>86.1</v>
      </c>
      <c r="N192">
        <v>8.5</v>
      </c>
      <c r="O192">
        <v>14.63</v>
      </c>
      <c r="P192">
        <v>1.47</v>
      </c>
      <c r="Q192">
        <v>0.2</v>
      </c>
    </row>
    <row r="193" spans="1:17" x14ac:dyDescent="0.25">
      <c r="A193" s="198">
        <v>40513</v>
      </c>
      <c r="B193">
        <v>24.410000000000004</v>
      </c>
      <c r="C193">
        <v>4.12</v>
      </c>
      <c r="D193">
        <v>6.28</v>
      </c>
      <c r="E193">
        <v>11.76</v>
      </c>
      <c r="F193">
        <v>0.71</v>
      </c>
      <c r="G193">
        <v>1.41</v>
      </c>
      <c r="H193">
        <v>0.1</v>
      </c>
      <c r="I193">
        <v>0.03</v>
      </c>
      <c r="J193">
        <v>222.92999999999998</v>
      </c>
      <c r="K193">
        <v>33.51</v>
      </c>
      <c r="L193">
        <v>75.319999999999993</v>
      </c>
      <c r="M193">
        <v>88.32</v>
      </c>
      <c r="N193">
        <v>8.5</v>
      </c>
      <c r="O193">
        <v>16.02</v>
      </c>
      <c r="P193">
        <v>0.91</v>
      </c>
      <c r="Q193">
        <v>0.35</v>
      </c>
    </row>
    <row r="194" spans="1:17" x14ac:dyDescent="0.25">
      <c r="A194" s="198">
        <v>40544</v>
      </c>
      <c r="B194">
        <v>21.929999999999996</v>
      </c>
      <c r="C194">
        <v>3.52</v>
      </c>
      <c r="D194">
        <v>5.6</v>
      </c>
      <c r="E194">
        <v>10.42</v>
      </c>
      <c r="F194">
        <v>0.72</v>
      </c>
      <c r="G194">
        <v>1.49</v>
      </c>
      <c r="H194">
        <v>0.14000000000000001</v>
      </c>
      <c r="I194">
        <v>0.04</v>
      </c>
      <c r="J194">
        <v>213.70000000000005</v>
      </c>
      <c r="K194">
        <v>32.25</v>
      </c>
      <c r="L194">
        <v>67.23</v>
      </c>
      <c r="M194">
        <v>87.87</v>
      </c>
      <c r="N194">
        <v>8.6</v>
      </c>
      <c r="O194">
        <v>15.96</v>
      </c>
      <c r="P194">
        <v>1.3</v>
      </c>
      <c r="Q194">
        <v>0.49</v>
      </c>
    </row>
    <row r="195" spans="1:17" x14ac:dyDescent="0.25">
      <c r="A195" s="198">
        <v>40575</v>
      </c>
      <c r="B195">
        <v>19.359999999999996</v>
      </c>
      <c r="C195">
        <v>3.12</v>
      </c>
      <c r="D195">
        <v>5.7</v>
      </c>
      <c r="E195">
        <v>8.2899999999999991</v>
      </c>
      <c r="F195">
        <v>0.72</v>
      </c>
      <c r="G195">
        <v>1.36</v>
      </c>
      <c r="H195">
        <v>0.15</v>
      </c>
      <c r="I195">
        <v>0.02</v>
      </c>
      <c r="J195">
        <v>211.24</v>
      </c>
      <c r="K195">
        <v>34.54</v>
      </c>
      <c r="L195">
        <v>68.42</v>
      </c>
      <c r="M195">
        <v>81.34</v>
      </c>
      <c r="N195">
        <v>8.6</v>
      </c>
      <c r="O195">
        <v>16.399999999999999</v>
      </c>
      <c r="P195">
        <v>1.7</v>
      </c>
      <c r="Q195">
        <v>0.24</v>
      </c>
    </row>
    <row r="196" spans="1:17" x14ac:dyDescent="0.25">
      <c r="A196" s="198">
        <v>40603</v>
      </c>
      <c r="B196">
        <v>19.66</v>
      </c>
      <c r="C196">
        <v>3.39</v>
      </c>
      <c r="D196">
        <v>5.54</v>
      </c>
      <c r="E196">
        <v>8.32</v>
      </c>
      <c r="F196">
        <v>0.72</v>
      </c>
      <c r="G196">
        <v>1.55</v>
      </c>
      <c r="H196">
        <v>0.11</v>
      </c>
      <c r="I196">
        <v>0.03</v>
      </c>
      <c r="J196">
        <v>213.76000000000002</v>
      </c>
      <c r="K196">
        <v>35.92</v>
      </c>
      <c r="L196">
        <v>66.5</v>
      </c>
      <c r="M196">
        <v>83.87</v>
      </c>
      <c r="N196">
        <v>8.6</v>
      </c>
      <c r="O196">
        <v>17.27</v>
      </c>
      <c r="P196">
        <v>1.23</v>
      </c>
      <c r="Q196">
        <v>0.37</v>
      </c>
    </row>
    <row r="197" spans="1:17" x14ac:dyDescent="0.25">
      <c r="A197" s="198">
        <v>40634</v>
      </c>
      <c r="B197">
        <v>15.700000000000001</v>
      </c>
      <c r="C197">
        <v>1.97</v>
      </c>
      <c r="D197">
        <v>5.71</v>
      </c>
      <c r="E197">
        <v>5.77</v>
      </c>
      <c r="F197">
        <v>0.57999999999999996</v>
      </c>
      <c r="G197">
        <v>1.48</v>
      </c>
      <c r="H197">
        <v>0.13</v>
      </c>
      <c r="I197">
        <v>0.06</v>
      </c>
      <c r="J197">
        <v>211.74</v>
      </c>
      <c r="K197">
        <v>33.33</v>
      </c>
      <c r="L197">
        <v>68.5</v>
      </c>
      <c r="M197">
        <v>83.6</v>
      </c>
      <c r="N197">
        <v>6.93</v>
      </c>
      <c r="O197">
        <v>17.02</v>
      </c>
      <c r="P197">
        <v>1.69</v>
      </c>
      <c r="Q197">
        <v>0.67</v>
      </c>
    </row>
    <row r="198" spans="1:17" x14ac:dyDescent="0.25">
      <c r="A198" s="198">
        <v>40664</v>
      </c>
      <c r="B198">
        <v>14.889999999999999</v>
      </c>
      <c r="C198">
        <v>2.0099999999999998</v>
      </c>
      <c r="D198">
        <v>5.27</v>
      </c>
      <c r="E198">
        <v>5.38</v>
      </c>
      <c r="F198">
        <v>0.57999999999999996</v>
      </c>
      <c r="G198">
        <v>1.46</v>
      </c>
      <c r="H198">
        <v>0.18</v>
      </c>
      <c r="I198">
        <v>0.01</v>
      </c>
      <c r="J198">
        <v>200.73</v>
      </c>
      <c r="K198">
        <v>30.89</v>
      </c>
      <c r="L198">
        <v>63.22</v>
      </c>
      <c r="M198">
        <v>79.42</v>
      </c>
      <c r="N198">
        <v>6.93</v>
      </c>
      <c r="O198">
        <v>17.510000000000002</v>
      </c>
      <c r="P198">
        <v>2.62</v>
      </c>
      <c r="Q198">
        <v>0.14000000000000001</v>
      </c>
    </row>
    <row r="199" spans="1:17" x14ac:dyDescent="0.25">
      <c r="A199" s="198">
        <v>40695</v>
      </c>
      <c r="B199">
        <v>14.69</v>
      </c>
      <c r="C199">
        <v>2.13</v>
      </c>
      <c r="D199">
        <v>5.8</v>
      </c>
      <c r="E199">
        <v>4.6100000000000003</v>
      </c>
      <c r="F199">
        <v>0.57999999999999996</v>
      </c>
      <c r="G199">
        <v>1.4</v>
      </c>
      <c r="H199">
        <v>0.11</v>
      </c>
      <c r="I199">
        <v>0.06</v>
      </c>
      <c r="J199">
        <v>209.34</v>
      </c>
      <c r="K199">
        <v>33.090000000000003</v>
      </c>
      <c r="L199">
        <v>69.58</v>
      </c>
      <c r="M199">
        <v>79.86</v>
      </c>
      <c r="N199">
        <v>6.93</v>
      </c>
      <c r="O199">
        <v>17.07</v>
      </c>
      <c r="P199">
        <v>2.04</v>
      </c>
      <c r="Q199">
        <v>0.77</v>
      </c>
    </row>
    <row r="200" spans="1:17" x14ac:dyDescent="0.25">
      <c r="A200" s="198">
        <v>40725</v>
      </c>
      <c r="B200">
        <v>14.149999999999999</v>
      </c>
      <c r="C200">
        <v>1.9</v>
      </c>
      <c r="D200">
        <v>5.61</v>
      </c>
      <c r="E200">
        <v>4.57</v>
      </c>
      <c r="F200">
        <v>0.6</v>
      </c>
      <c r="G200">
        <v>1.28</v>
      </c>
      <c r="H200">
        <v>0.1</v>
      </c>
      <c r="I200">
        <v>0.09</v>
      </c>
      <c r="J200">
        <v>206.83000000000004</v>
      </c>
      <c r="K200">
        <v>29.95</v>
      </c>
      <c r="L200">
        <v>67.34</v>
      </c>
      <c r="M200">
        <v>83.56</v>
      </c>
      <c r="N200">
        <v>7.15</v>
      </c>
      <c r="O200">
        <v>15.97</v>
      </c>
      <c r="P200">
        <v>1.83</v>
      </c>
      <c r="Q200">
        <v>1.03</v>
      </c>
    </row>
    <row r="201" spans="1:17" x14ac:dyDescent="0.25">
      <c r="A201" s="198">
        <v>40756</v>
      </c>
      <c r="B201">
        <v>14.04</v>
      </c>
      <c r="C201">
        <v>2.0499999999999998</v>
      </c>
      <c r="D201">
        <v>5.47</v>
      </c>
      <c r="E201">
        <v>4.5</v>
      </c>
      <c r="F201">
        <v>0.6</v>
      </c>
      <c r="G201">
        <v>1.23</v>
      </c>
      <c r="H201">
        <v>0.11</v>
      </c>
      <c r="I201">
        <v>0.08</v>
      </c>
      <c r="J201">
        <v>205.2</v>
      </c>
      <c r="K201">
        <v>32.53</v>
      </c>
      <c r="L201">
        <v>65.680000000000007</v>
      </c>
      <c r="M201">
        <v>82.57</v>
      </c>
      <c r="N201">
        <v>7.15</v>
      </c>
      <c r="O201">
        <v>14.54</v>
      </c>
      <c r="P201">
        <v>1.78</v>
      </c>
      <c r="Q201">
        <v>0.95</v>
      </c>
    </row>
    <row r="202" spans="1:17" x14ac:dyDescent="0.25">
      <c r="A202" s="198">
        <v>40787</v>
      </c>
      <c r="B202">
        <v>14.639999999999999</v>
      </c>
      <c r="C202">
        <v>2.14</v>
      </c>
      <c r="D202">
        <v>5.81</v>
      </c>
      <c r="E202">
        <v>4.82</v>
      </c>
      <c r="F202">
        <v>0.6</v>
      </c>
      <c r="G202">
        <v>1.06</v>
      </c>
      <c r="H202">
        <v>0.17</v>
      </c>
      <c r="I202">
        <v>0.04</v>
      </c>
      <c r="J202">
        <v>208.69</v>
      </c>
      <c r="K202">
        <v>32.29</v>
      </c>
      <c r="L202">
        <v>69.760000000000005</v>
      </c>
      <c r="M202">
        <v>82.76</v>
      </c>
      <c r="N202">
        <v>7.15</v>
      </c>
      <c r="O202">
        <v>14.25</v>
      </c>
      <c r="P202">
        <v>2.0299999999999998</v>
      </c>
      <c r="Q202">
        <v>0.45</v>
      </c>
    </row>
    <row r="203" spans="1:17" x14ac:dyDescent="0.25">
      <c r="A203" s="198">
        <v>40817</v>
      </c>
      <c r="B203">
        <v>16.64</v>
      </c>
      <c r="C203">
        <v>2.65</v>
      </c>
      <c r="D203">
        <v>6.16</v>
      </c>
      <c r="E203">
        <v>5.86</v>
      </c>
      <c r="F203">
        <v>0.72</v>
      </c>
      <c r="G203">
        <v>1.01</v>
      </c>
      <c r="H203">
        <v>0.22</v>
      </c>
      <c r="I203">
        <v>0.02</v>
      </c>
      <c r="J203">
        <v>212.64</v>
      </c>
      <c r="K203">
        <v>34.22</v>
      </c>
      <c r="L203">
        <v>73.959999999999994</v>
      </c>
      <c r="M203">
        <v>79.83</v>
      </c>
      <c r="N203">
        <v>8.64</v>
      </c>
      <c r="O203">
        <v>13.56</v>
      </c>
      <c r="P203">
        <v>2.21</v>
      </c>
      <c r="Q203">
        <v>0.22</v>
      </c>
    </row>
    <row r="204" spans="1:17" x14ac:dyDescent="0.25">
      <c r="A204" s="198">
        <v>40848</v>
      </c>
      <c r="B204">
        <v>18.059999999999999</v>
      </c>
      <c r="C204">
        <v>3.56</v>
      </c>
      <c r="D204">
        <v>5.78</v>
      </c>
      <c r="E204">
        <v>6.75</v>
      </c>
      <c r="F204">
        <v>0.72</v>
      </c>
      <c r="G204">
        <v>1.05</v>
      </c>
      <c r="H204">
        <v>0.21</v>
      </c>
      <c r="I204">
        <v>-0.01</v>
      </c>
      <c r="J204">
        <v>212.79</v>
      </c>
      <c r="K204">
        <v>40.909999999999997</v>
      </c>
      <c r="L204">
        <v>69.349999999999994</v>
      </c>
      <c r="M204">
        <v>78</v>
      </c>
      <c r="N204">
        <v>8.64</v>
      </c>
      <c r="O204">
        <v>13.9</v>
      </c>
      <c r="P204">
        <v>2.13</v>
      </c>
      <c r="Q204">
        <v>-0.14000000000000001</v>
      </c>
    </row>
    <row r="205" spans="1:17" x14ac:dyDescent="0.25">
      <c r="A205" s="198">
        <v>40878</v>
      </c>
      <c r="B205">
        <v>19.87</v>
      </c>
      <c r="C205">
        <v>3.82</v>
      </c>
      <c r="D205">
        <v>5.36</v>
      </c>
      <c r="E205">
        <v>8.36</v>
      </c>
      <c r="F205">
        <v>0.72</v>
      </c>
      <c r="G205">
        <v>1.25</v>
      </c>
      <c r="H205">
        <v>0.26</v>
      </c>
      <c r="I205">
        <v>0.1</v>
      </c>
      <c r="J205">
        <v>203.44</v>
      </c>
      <c r="K205">
        <v>37.909999999999997</v>
      </c>
      <c r="L205">
        <v>64.3</v>
      </c>
      <c r="M205">
        <v>74.900000000000006</v>
      </c>
      <c r="N205">
        <v>8.64</v>
      </c>
      <c r="O205">
        <v>14.06</v>
      </c>
      <c r="P205">
        <v>2.4</v>
      </c>
      <c r="Q205">
        <v>1.23</v>
      </c>
    </row>
    <row r="206" spans="1:17" x14ac:dyDescent="0.25">
      <c r="A206" s="198">
        <v>40909</v>
      </c>
      <c r="B206">
        <v>20.25</v>
      </c>
      <c r="C206">
        <v>3.63</v>
      </c>
      <c r="D206">
        <v>5.53</v>
      </c>
      <c r="E206">
        <v>8.66</v>
      </c>
      <c r="F206">
        <v>0.76</v>
      </c>
      <c r="G206">
        <v>1.31</v>
      </c>
      <c r="H206">
        <v>0.24</v>
      </c>
      <c r="I206">
        <v>0.12</v>
      </c>
      <c r="J206">
        <v>203.32</v>
      </c>
      <c r="K206">
        <v>35.630000000000003</v>
      </c>
      <c r="L206">
        <v>66.31</v>
      </c>
      <c r="M206">
        <v>74.67</v>
      </c>
      <c r="N206">
        <v>9.17</v>
      </c>
      <c r="O206">
        <v>13.83</v>
      </c>
      <c r="P206">
        <v>2.2599999999999998</v>
      </c>
      <c r="Q206">
        <v>1.45</v>
      </c>
    </row>
    <row r="207" spans="1:17" x14ac:dyDescent="0.25">
      <c r="A207" s="198">
        <v>40940</v>
      </c>
      <c r="B207">
        <v>20.440000000000001</v>
      </c>
      <c r="C207">
        <v>4.16</v>
      </c>
      <c r="D207">
        <v>5.47</v>
      </c>
      <c r="E207">
        <v>8.5500000000000007</v>
      </c>
      <c r="F207">
        <v>0.76</v>
      </c>
      <c r="G207">
        <v>1.34</v>
      </c>
      <c r="H207">
        <v>0.2</v>
      </c>
      <c r="I207">
        <v>-0.04</v>
      </c>
      <c r="J207">
        <v>209.04</v>
      </c>
      <c r="K207">
        <v>40.65</v>
      </c>
      <c r="L207">
        <v>65.58</v>
      </c>
      <c r="M207">
        <v>75.89</v>
      </c>
      <c r="N207">
        <v>9.17</v>
      </c>
      <c r="O207">
        <v>16.13</v>
      </c>
      <c r="P207">
        <v>2.16</v>
      </c>
      <c r="Q207">
        <v>-0.54</v>
      </c>
    </row>
    <row r="208" spans="1:17" x14ac:dyDescent="0.25">
      <c r="A208" s="198">
        <v>40969</v>
      </c>
      <c r="B208">
        <v>18.400000000000002</v>
      </c>
      <c r="C208">
        <v>3.9</v>
      </c>
      <c r="D208">
        <v>5.72</v>
      </c>
      <c r="E208">
        <v>6.69</v>
      </c>
      <c r="F208">
        <v>0.76</v>
      </c>
      <c r="G208">
        <v>1.07</v>
      </c>
      <c r="H208">
        <v>0.17</v>
      </c>
      <c r="I208">
        <v>0.09</v>
      </c>
      <c r="J208">
        <v>210.03999999999996</v>
      </c>
      <c r="K208">
        <v>44.24</v>
      </c>
      <c r="L208">
        <v>68.61</v>
      </c>
      <c r="M208">
        <v>73.13</v>
      </c>
      <c r="N208">
        <v>9.17</v>
      </c>
      <c r="O208">
        <v>11.95</v>
      </c>
      <c r="P208">
        <v>1.8</v>
      </c>
      <c r="Q208">
        <v>1.1399999999999999</v>
      </c>
    </row>
    <row r="209" spans="1:17" x14ac:dyDescent="0.25">
      <c r="A209" s="198">
        <v>41000</v>
      </c>
      <c r="B209">
        <v>17.34</v>
      </c>
      <c r="C209">
        <v>3.38</v>
      </c>
      <c r="D209">
        <v>5.38</v>
      </c>
      <c r="E209">
        <v>6.42</v>
      </c>
      <c r="F209">
        <v>0.57999999999999996</v>
      </c>
      <c r="G209">
        <v>1.34</v>
      </c>
      <c r="H209">
        <v>0.15</v>
      </c>
      <c r="I209">
        <v>0.09</v>
      </c>
      <c r="J209">
        <v>201.68999999999997</v>
      </c>
      <c r="K209">
        <v>41.8</v>
      </c>
      <c r="L209">
        <v>64.599999999999994</v>
      </c>
      <c r="M209">
        <v>69.95</v>
      </c>
      <c r="N209">
        <v>7.01</v>
      </c>
      <c r="O209">
        <v>15.31</v>
      </c>
      <c r="P209">
        <v>1.92</v>
      </c>
      <c r="Q209">
        <v>1.1000000000000001</v>
      </c>
    </row>
    <row r="210" spans="1:17" x14ac:dyDescent="0.25">
      <c r="A210" s="198">
        <v>41030</v>
      </c>
      <c r="B210">
        <v>16.100000000000001</v>
      </c>
      <c r="C210">
        <v>3.06</v>
      </c>
      <c r="D210">
        <v>5.53</v>
      </c>
      <c r="E210">
        <v>5.33</v>
      </c>
      <c r="F210">
        <v>0.57999999999999996</v>
      </c>
      <c r="G210">
        <v>1.36</v>
      </c>
      <c r="H210">
        <v>0.14000000000000001</v>
      </c>
      <c r="I210">
        <v>0.1</v>
      </c>
      <c r="J210">
        <v>212.85999999999999</v>
      </c>
      <c r="K210">
        <v>43.69</v>
      </c>
      <c r="L210">
        <v>66.36</v>
      </c>
      <c r="M210">
        <v>76.540000000000006</v>
      </c>
      <c r="N210">
        <v>7.01</v>
      </c>
      <c r="O210">
        <v>16.100000000000001</v>
      </c>
      <c r="P210">
        <v>2.0099999999999998</v>
      </c>
      <c r="Q210">
        <v>1.1499999999999999</v>
      </c>
    </row>
    <row r="211" spans="1:17" x14ac:dyDescent="0.25">
      <c r="A211" s="198">
        <v>41061</v>
      </c>
      <c r="B211">
        <v>14.530000000000003</v>
      </c>
      <c r="C211">
        <v>2.62</v>
      </c>
      <c r="D211">
        <v>5.52</v>
      </c>
      <c r="E211">
        <v>4.28</v>
      </c>
      <c r="F211">
        <v>0.57999999999999996</v>
      </c>
      <c r="G211">
        <v>1.3</v>
      </c>
      <c r="H211">
        <v>0.15</v>
      </c>
      <c r="I211">
        <v>0.08</v>
      </c>
      <c r="J211">
        <v>210.85</v>
      </c>
      <c r="K211">
        <v>41.97</v>
      </c>
      <c r="L211">
        <v>66.25</v>
      </c>
      <c r="M211">
        <v>76.53</v>
      </c>
      <c r="N211">
        <v>7.01</v>
      </c>
      <c r="O211">
        <v>15.49</v>
      </c>
      <c r="P211">
        <v>2.62</v>
      </c>
      <c r="Q211">
        <v>0.98</v>
      </c>
    </row>
    <row r="212" spans="1:17" x14ac:dyDescent="0.25">
      <c r="A212" s="198">
        <v>41091</v>
      </c>
      <c r="B212">
        <v>14.13</v>
      </c>
      <c r="C212">
        <v>2.8</v>
      </c>
      <c r="D212">
        <v>5.36</v>
      </c>
      <c r="E212">
        <v>3.92</v>
      </c>
      <c r="F212">
        <v>0.56999999999999995</v>
      </c>
      <c r="G212">
        <v>1.22</v>
      </c>
      <c r="H212">
        <v>0.14000000000000001</v>
      </c>
      <c r="I212">
        <v>0.12</v>
      </c>
      <c r="J212">
        <v>209.69000000000003</v>
      </c>
      <c r="K212">
        <v>44.34</v>
      </c>
      <c r="L212">
        <v>64.349999999999994</v>
      </c>
      <c r="M212">
        <v>75.489999999999995</v>
      </c>
      <c r="N212">
        <v>6.83</v>
      </c>
      <c r="O212">
        <v>14.65</v>
      </c>
      <c r="P212">
        <v>2.62</v>
      </c>
      <c r="Q212">
        <v>1.41</v>
      </c>
    </row>
    <row r="213" spans="1:17" x14ac:dyDescent="0.25">
      <c r="A213" s="198">
        <v>41122</v>
      </c>
      <c r="B213">
        <v>14.1</v>
      </c>
      <c r="C213">
        <v>2.74</v>
      </c>
      <c r="D213">
        <v>5.52</v>
      </c>
      <c r="E213">
        <v>3.59</v>
      </c>
      <c r="F213">
        <v>0.56999999999999995</v>
      </c>
      <c r="G213">
        <v>1.42</v>
      </c>
      <c r="H213">
        <v>0.15</v>
      </c>
      <c r="I213">
        <v>0.11</v>
      </c>
      <c r="J213">
        <v>207.65000000000006</v>
      </c>
      <c r="K213">
        <v>42.42</v>
      </c>
      <c r="L213">
        <v>66.239999999999995</v>
      </c>
      <c r="M213">
        <v>71.760000000000005</v>
      </c>
      <c r="N213">
        <v>6.83</v>
      </c>
      <c r="O213">
        <v>16.71</v>
      </c>
      <c r="P213">
        <v>2.36</v>
      </c>
      <c r="Q213">
        <v>1.33</v>
      </c>
    </row>
    <row r="214" spans="1:17" x14ac:dyDescent="0.25">
      <c r="A214" s="198">
        <v>41153</v>
      </c>
      <c r="B214">
        <v>14.87</v>
      </c>
      <c r="C214">
        <v>3.05</v>
      </c>
      <c r="D214">
        <v>5.74</v>
      </c>
      <c r="E214">
        <v>3.91</v>
      </c>
      <c r="F214">
        <v>0.56999999999999995</v>
      </c>
      <c r="G214">
        <v>1.25</v>
      </c>
      <c r="H214">
        <v>0.23</v>
      </c>
      <c r="I214">
        <v>0.12</v>
      </c>
      <c r="J214">
        <v>206.22000000000003</v>
      </c>
      <c r="K214">
        <v>41.9</v>
      </c>
      <c r="L214">
        <v>68.84</v>
      </c>
      <c r="M214">
        <v>67.650000000000006</v>
      </c>
      <c r="N214">
        <v>6.83</v>
      </c>
      <c r="O214">
        <v>16.84</v>
      </c>
      <c r="P214">
        <v>2.72</v>
      </c>
      <c r="Q214">
        <v>1.44</v>
      </c>
    </row>
    <row r="215" spans="1:17" x14ac:dyDescent="0.25">
      <c r="A215" s="198">
        <v>41183</v>
      </c>
      <c r="B215">
        <v>17.799999999999997</v>
      </c>
      <c r="C215">
        <v>3.8</v>
      </c>
      <c r="D215">
        <v>5.78</v>
      </c>
      <c r="E215">
        <v>6.01</v>
      </c>
      <c r="F215">
        <v>0.79</v>
      </c>
      <c r="G215">
        <v>1.17</v>
      </c>
      <c r="H215">
        <v>0.19</v>
      </c>
      <c r="I215">
        <v>0.06</v>
      </c>
      <c r="J215">
        <v>209.00000000000003</v>
      </c>
      <c r="K215">
        <v>39.07</v>
      </c>
      <c r="L215">
        <v>69.36</v>
      </c>
      <c r="M215">
        <v>72.790000000000006</v>
      </c>
      <c r="N215">
        <v>9.44</v>
      </c>
      <c r="O215">
        <v>15.81</v>
      </c>
      <c r="P215">
        <v>1.86</v>
      </c>
      <c r="Q215">
        <v>0.67</v>
      </c>
    </row>
    <row r="216" spans="1:17" x14ac:dyDescent="0.25">
      <c r="A216" s="198">
        <v>41214</v>
      </c>
      <c r="B216">
        <v>18.599999999999998</v>
      </c>
      <c r="C216">
        <v>3.61</v>
      </c>
      <c r="D216">
        <v>5.4</v>
      </c>
      <c r="E216">
        <v>7.4</v>
      </c>
      <c r="F216">
        <v>0.79</v>
      </c>
      <c r="G216">
        <v>1.07</v>
      </c>
      <c r="H216">
        <v>0.24</v>
      </c>
      <c r="I216">
        <v>0.09</v>
      </c>
      <c r="J216">
        <v>202.04</v>
      </c>
      <c r="K216">
        <v>37.020000000000003</v>
      </c>
      <c r="L216">
        <v>64.83</v>
      </c>
      <c r="M216">
        <v>72.56</v>
      </c>
      <c r="N216">
        <v>9.44</v>
      </c>
      <c r="O216">
        <v>14.53</v>
      </c>
      <c r="P216">
        <v>2.54</v>
      </c>
      <c r="Q216">
        <v>1.1200000000000001</v>
      </c>
    </row>
    <row r="217" spans="1:17" x14ac:dyDescent="0.25">
      <c r="A217" s="198">
        <v>41244</v>
      </c>
      <c r="B217">
        <v>21.22</v>
      </c>
      <c r="C217">
        <v>4.16</v>
      </c>
      <c r="D217">
        <v>6.05</v>
      </c>
      <c r="E217">
        <v>8.49</v>
      </c>
      <c r="F217">
        <v>0.79</v>
      </c>
      <c r="G217">
        <v>1.36</v>
      </c>
      <c r="H217">
        <v>0.28999999999999998</v>
      </c>
      <c r="I217">
        <v>0.08</v>
      </c>
      <c r="J217">
        <v>211.83</v>
      </c>
      <c r="K217">
        <v>38.86</v>
      </c>
      <c r="L217">
        <v>72.650000000000006</v>
      </c>
      <c r="M217">
        <v>72.23</v>
      </c>
      <c r="N217">
        <v>9.44</v>
      </c>
      <c r="O217">
        <v>15.13</v>
      </c>
      <c r="P217">
        <v>2.5299999999999998</v>
      </c>
      <c r="Q217">
        <v>0.99</v>
      </c>
    </row>
    <row r="218" spans="1:17" x14ac:dyDescent="0.25">
      <c r="A218" s="198">
        <v>41275</v>
      </c>
      <c r="B218">
        <v>20.880000000000003</v>
      </c>
      <c r="C218">
        <v>4.05</v>
      </c>
      <c r="D218">
        <v>5.07</v>
      </c>
      <c r="E218">
        <v>9.11</v>
      </c>
      <c r="F218">
        <v>0.8</v>
      </c>
      <c r="G218">
        <v>1.52</v>
      </c>
      <c r="H218">
        <v>0.26</v>
      </c>
      <c r="I218">
        <v>7.0000000000000007E-2</v>
      </c>
      <c r="J218">
        <v>199.69</v>
      </c>
      <c r="K218">
        <v>36.36</v>
      </c>
      <c r="L218">
        <v>60.8</v>
      </c>
      <c r="M218">
        <v>73.64</v>
      </c>
      <c r="N218">
        <v>9.66</v>
      </c>
      <c r="O218">
        <v>15.98</v>
      </c>
      <c r="P218">
        <v>2.39</v>
      </c>
      <c r="Q218">
        <v>0.86</v>
      </c>
    </row>
    <row r="219" spans="1:17" x14ac:dyDescent="0.25">
      <c r="A219" s="198">
        <v>41306</v>
      </c>
      <c r="B219">
        <v>19.829999999999998</v>
      </c>
      <c r="C219">
        <v>3.68</v>
      </c>
      <c r="D219">
        <v>5.27</v>
      </c>
      <c r="E219">
        <v>8.57</v>
      </c>
      <c r="F219">
        <v>0.8</v>
      </c>
      <c r="G219">
        <v>1.22</v>
      </c>
      <c r="H219">
        <v>0.22</v>
      </c>
      <c r="I219">
        <v>7.0000000000000007E-2</v>
      </c>
      <c r="J219">
        <v>197.32999999999998</v>
      </c>
      <c r="K219">
        <v>33.58</v>
      </c>
      <c r="L219">
        <v>63.24</v>
      </c>
      <c r="M219">
        <v>72.88</v>
      </c>
      <c r="N219">
        <v>9.66</v>
      </c>
      <c r="O219">
        <v>14.78</v>
      </c>
      <c r="P219">
        <v>2.38</v>
      </c>
      <c r="Q219">
        <v>0.81</v>
      </c>
    </row>
    <row r="220" spans="1:17" x14ac:dyDescent="0.25">
      <c r="A220" s="198">
        <v>41334</v>
      </c>
      <c r="B220">
        <v>20.880000000000006</v>
      </c>
      <c r="C220">
        <v>4.03</v>
      </c>
      <c r="D220">
        <v>5.23</v>
      </c>
      <c r="E220">
        <v>9.23</v>
      </c>
      <c r="F220">
        <v>0.8</v>
      </c>
      <c r="G220">
        <v>1.26</v>
      </c>
      <c r="H220">
        <v>0.23</v>
      </c>
      <c r="I220">
        <v>0.1</v>
      </c>
      <c r="J220">
        <v>197.7</v>
      </c>
      <c r="K220">
        <v>33.26</v>
      </c>
      <c r="L220">
        <v>62.74</v>
      </c>
      <c r="M220">
        <v>73.650000000000006</v>
      </c>
      <c r="N220">
        <v>9.66</v>
      </c>
      <c r="O220">
        <v>14.59</v>
      </c>
      <c r="P220">
        <v>2.57</v>
      </c>
      <c r="Q220">
        <v>1.23</v>
      </c>
    </row>
    <row r="221" spans="1:17" x14ac:dyDescent="0.25">
      <c r="A221" s="198">
        <v>41365</v>
      </c>
      <c r="B221">
        <v>17.850000000000001</v>
      </c>
      <c r="C221">
        <v>3.25</v>
      </c>
      <c r="D221">
        <v>5.67</v>
      </c>
      <c r="E221">
        <v>6.52</v>
      </c>
      <c r="F221">
        <v>0.76</v>
      </c>
      <c r="G221">
        <v>1.29</v>
      </c>
      <c r="H221">
        <v>0.26</v>
      </c>
      <c r="I221">
        <v>0.1</v>
      </c>
      <c r="J221">
        <v>207.83999999999997</v>
      </c>
      <c r="K221">
        <v>39.44</v>
      </c>
      <c r="L221">
        <v>68.069999999999993</v>
      </c>
      <c r="M221">
        <v>71.7</v>
      </c>
      <c r="N221">
        <v>9.14</v>
      </c>
      <c r="O221">
        <v>15</v>
      </c>
      <c r="P221">
        <v>3.28</v>
      </c>
      <c r="Q221">
        <v>1.21</v>
      </c>
    </row>
    <row r="222" spans="1:17" x14ac:dyDescent="0.25">
      <c r="A222" s="198">
        <v>41395</v>
      </c>
      <c r="B222">
        <v>15.809999999999999</v>
      </c>
      <c r="C222">
        <v>3</v>
      </c>
      <c r="D222">
        <v>5.6</v>
      </c>
      <c r="E222">
        <v>5.0599999999999996</v>
      </c>
      <c r="F222">
        <v>0.76</v>
      </c>
      <c r="G222">
        <v>1.03</v>
      </c>
      <c r="H222">
        <v>0.25</v>
      </c>
      <c r="I222">
        <v>0.11</v>
      </c>
      <c r="J222">
        <v>205.74000000000004</v>
      </c>
      <c r="K222">
        <v>41.75</v>
      </c>
      <c r="L222">
        <v>67.19</v>
      </c>
      <c r="M222">
        <v>70.900000000000006</v>
      </c>
      <c r="N222">
        <v>9.14</v>
      </c>
      <c r="O222">
        <v>12.11</v>
      </c>
      <c r="P222">
        <v>3.38</v>
      </c>
      <c r="Q222">
        <v>1.27</v>
      </c>
    </row>
    <row r="223" spans="1:17" x14ac:dyDescent="0.25">
      <c r="A223" s="198">
        <v>41426</v>
      </c>
      <c r="B223">
        <v>13.969999999999999</v>
      </c>
      <c r="C223">
        <v>2.48</v>
      </c>
      <c r="D223">
        <v>5.44</v>
      </c>
      <c r="E223">
        <v>3.94</v>
      </c>
      <c r="F223">
        <v>0.76</v>
      </c>
      <c r="G223">
        <v>1.06</v>
      </c>
      <c r="H223">
        <v>0.19</v>
      </c>
      <c r="I223">
        <v>0.1</v>
      </c>
      <c r="J223">
        <v>202.88</v>
      </c>
      <c r="K223">
        <v>40.159999999999997</v>
      </c>
      <c r="L223">
        <v>65.34</v>
      </c>
      <c r="M223">
        <v>71.180000000000007</v>
      </c>
      <c r="N223">
        <v>9.14</v>
      </c>
      <c r="O223">
        <v>12.62</v>
      </c>
      <c r="P223">
        <v>3.24</v>
      </c>
      <c r="Q223">
        <v>1.2</v>
      </c>
    </row>
    <row r="224" spans="1:17" x14ac:dyDescent="0.25">
      <c r="A224" s="198">
        <v>41456</v>
      </c>
      <c r="B224">
        <v>13.620000000000003</v>
      </c>
      <c r="C224">
        <v>2.58</v>
      </c>
      <c r="D224">
        <v>5.33</v>
      </c>
      <c r="E224">
        <v>3.39</v>
      </c>
      <c r="F224">
        <v>0.66</v>
      </c>
      <c r="G224">
        <v>1.37</v>
      </c>
      <c r="H224">
        <v>0.14000000000000001</v>
      </c>
      <c r="I224">
        <v>0.15</v>
      </c>
      <c r="J224">
        <v>202.4</v>
      </c>
      <c r="K224">
        <v>41.72</v>
      </c>
      <c r="L224">
        <v>64.010000000000005</v>
      </c>
      <c r="M224">
        <v>67.83</v>
      </c>
      <c r="N224">
        <v>7.94</v>
      </c>
      <c r="O224">
        <v>16.46</v>
      </c>
      <c r="P224">
        <v>2.62</v>
      </c>
      <c r="Q224">
        <v>1.82</v>
      </c>
    </row>
    <row r="225" spans="1:17" x14ac:dyDescent="0.25">
      <c r="A225" s="198">
        <v>41487</v>
      </c>
      <c r="B225">
        <v>13.930000000000001</v>
      </c>
      <c r="C225">
        <v>2.87</v>
      </c>
      <c r="D225">
        <v>5.48</v>
      </c>
      <c r="E225">
        <v>3.11</v>
      </c>
      <c r="F225">
        <v>0.66</v>
      </c>
      <c r="G225">
        <v>1.5</v>
      </c>
      <c r="H225">
        <v>0.18</v>
      </c>
      <c r="I225">
        <v>0.13</v>
      </c>
      <c r="J225">
        <v>205.37</v>
      </c>
      <c r="K225">
        <v>44.44</v>
      </c>
      <c r="L225">
        <v>65.81</v>
      </c>
      <c r="M225">
        <v>64.78</v>
      </c>
      <c r="N225">
        <v>7.94</v>
      </c>
      <c r="O225">
        <v>17.87</v>
      </c>
      <c r="P225">
        <v>2.97</v>
      </c>
      <c r="Q225">
        <v>1.56</v>
      </c>
    </row>
    <row r="226" spans="1:17" x14ac:dyDescent="0.25">
      <c r="A226" s="198">
        <v>41518</v>
      </c>
      <c r="B226">
        <v>14.87</v>
      </c>
      <c r="C226">
        <v>2.96</v>
      </c>
      <c r="D226">
        <v>5.81</v>
      </c>
      <c r="E226">
        <v>3.88</v>
      </c>
      <c r="F226">
        <v>0.66</v>
      </c>
      <c r="G226">
        <v>1.22</v>
      </c>
      <c r="H226">
        <v>0.22</v>
      </c>
      <c r="I226">
        <v>0.12</v>
      </c>
      <c r="J226">
        <v>209.8</v>
      </c>
      <c r="K226">
        <v>41.83</v>
      </c>
      <c r="L226">
        <v>69.7</v>
      </c>
      <c r="M226">
        <v>69.930000000000007</v>
      </c>
      <c r="N226">
        <v>7.94</v>
      </c>
      <c r="O226">
        <v>16.14</v>
      </c>
      <c r="P226">
        <v>2.84</v>
      </c>
      <c r="Q226">
        <v>1.42</v>
      </c>
    </row>
    <row r="227" spans="1:17" x14ac:dyDescent="0.25">
      <c r="A227" s="198">
        <v>41548</v>
      </c>
      <c r="B227">
        <v>16.350000000000005</v>
      </c>
      <c r="C227">
        <v>3.22</v>
      </c>
      <c r="D227">
        <v>5.71</v>
      </c>
      <c r="E227">
        <v>4.87</v>
      </c>
      <c r="F227">
        <v>0.81</v>
      </c>
      <c r="G227">
        <v>1.3</v>
      </c>
      <c r="H227">
        <v>0.34</v>
      </c>
      <c r="I227">
        <v>0.1</v>
      </c>
      <c r="J227">
        <v>208.56000000000003</v>
      </c>
      <c r="K227">
        <v>38.69</v>
      </c>
      <c r="L227">
        <v>68.510000000000005</v>
      </c>
      <c r="M227">
        <v>69.42</v>
      </c>
      <c r="N227">
        <v>9.74</v>
      </c>
      <c r="O227">
        <v>17.52</v>
      </c>
      <c r="P227">
        <v>3.47</v>
      </c>
      <c r="Q227">
        <v>1.21</v>
      </c>
    </row>
    <row r="228" spans="1:17" x14ac:dyDescent="0.25">
      <c r="A228" s="198">
        <v>41579</v>
      </c>
      <c r="B228">
        <v>18.97</v>
      </c>
      <c r="C228">
        <v>3.44</v>
      </c>
      <c r="D228">
        <v>5.71</v>
      </c>
      <c r="E228">
        <v>7.33</v>
      </c>
      <c r="F228">
        <v>0.81</v>
      </c>
      <c r="G228">
        <v>1.26</v>
      </c>
      <c r="H228">
        <v>0.31</v>
      </c>
      <c r="I228">
        <v>0.11</v>
      </c>
      <c r="J228">
        <v>205.85</v>
      </c>
      <c r="K228">
        <v>34.409999999999997</v>
      </c>
      <c r="L228">
        <v>68.53</v>
      </c>
      <c r="M228">
        <v>71.569999999999993</v>
      </c>
      <c r="N228">
        <v>9.74</v>
      </c>
      <c r="O228">
        <v>16.8</v>
      </c>
      <c r="P228">
        <v>3.45</v>
      </c>
      <c r="Q228">
        <v>1.35</v>
      </c>
    </row>
    <row r="229" spans="1:17" x14ac:dyDescent="0.25">
      <c r="A229" s="198">
        <v>41609</v>
      </c>
      <c r="B229">
        <v>19.279999999999998</v>
      </c>
      <c r="C229">
        <v>3.49</v>
      </c>
      <c r="D229">
        <v>5.46</v>
      </c>
      <c r="E229">
        <v>7.61</v>
      </c>
      <c r="F229">
        <v>0.81</v>
      </c>
      <c r="G229">
        <v>1.41</v>
      </c>
      <c r="H229">
        <v>0.42</v>
      </c>
      <c r="I229">
        <v>0.08</v>
      </c>
      <c r="J229">
        <v>198.63</v>
      </c>
      <c r="K229">
        <v>34.32</v>
      </c>
      <c r="L229">
        <v>65.52</v>
      </c>
      <c r="M229">
        <v>68.91</v>
      </c>
      <c r="N229">
        <v>9.74</v>
      </c>
      <c r="O229">
        <v>15.44</v>
      </c>
      <c r="P229">
        <v>3.75</v>
      </c>
      <c r="Q229">
        <v>0.95</v>
      </c>
    </row>
    <row r="230" spans="1:17" x14ac:dyDescent="0.25">
      <c r="A230" s="198">
        <v>41640</v>
      </c>
      <c r="B230">
        <v>19.62</v>
      </c>
      <c r="C230">
        <v>3.67</v>
      </c>
      <c r="D230">
        <v>5.18</v>
      </c>
      <c r="E230">
        <v>8</v>
      </c>
      <c r="F230">
        <v>0.88</v>
      </c>
      <c r="G230">
        <v>1.33</v>
      </c>
      <c r="H230">
        <v>0.41</v>
      </c>
      <c r="I230">
        <v>0.15</v>
      </c>
      <c r="J230">
        <v>197.53000000000003</v>
      </c>
      <c r="K230">
        <v>36.1</v>
      </c>
      <c r="L230">
        <v>62.14</v>
      </c>
      <c r="M230">
        <v>68.56</v>
      </c>
      <c r="N230">
        <v>10.52</v>
      </c>
      <c r="O230">
        <v>14.43</v>
      </c>
      <c r="P230">
        <v>3.94</v>
      </c>
      <c r="Q230">
        <v>1.84</v>
      </c>
    </row>
    <row r="231" spans="1:17" x14ac:dyDescent="0.25">
      <c r="A231" s="198">
        <v>41671</v>
      </c>
      <c r="B231">
        <v>18.270000000000003</v>
      </c>
      <c r="C231">
        <v>3.24</v>
      </c>
      <c r="D231">
        <v>5.33</v>
      </c>
      <c r="E231">
        <v>7.15</v>
      </c>
      <c r="F231">
        <v>0.88</v>
      </c>
      <c r="G231">
        <v>1.1100000000000001</v>
      </c>
      <c r="H231">
        <v>0.42</v>
      </c>
      <c r="I231">
        <v>0.14000000000000001</v>
      </c>
      <c r="J231">
        <v>196.27</v>
      </c>
      <c r="K231">
        <v>34.24</v>
      </c>
      <c r="L231">
        <v>63.9</v>
      </c>
      <c r="M231">
        <v>67.540000000000006</v>
      </c>
      <c r="N231">
        <v>10.52</v>
      </c>
      <c r="O231">
        <v>13.66</v>
      </c>
      <c r="P231">
        <v>4.7</v>
      </c>
      <c r="Q231">
        <v>1.71</v>
      </c>
    </row>
    <row r="232" spans="1:17" x14ac:dyDescent="0.25">
      <c r="A232" s="198">
        <v>41699</v>
      </c>
      <c r="B232">
        <v>17.809999999999999</v>
      </c>
      <c r="C232">
        <v>3.44</v>
      </c>
      <c r="D232">
        <v>5.36</v>
      </c>
      <c r="E232">
        <v>6.5</v>
      </c>
      <c r="F232">
        <v>0.88</v>
      </c>
      <c r="G232">
        <v>1.1499999999999999</v>
      </c>
      <c r="H232">
        <v>0.36</v>
      </c>
      <c r="I232">
        <v>0.12</v>
      </c>
      <c r="J232">
        <v>197.70000000000002</v>
      </c>
      <c r="K232">
        <v>36</v>
      </c>
      <c r="L232">
        <v>64.33</v>
      </c>
      <c r="M232">
        <v>67.27</v>
      </c>
      <c r="N232">
        <v>10.52</v>
      </c>
      <c r="O232">
        <v>13.88</v>
      </c>
      <c r="P232">
        <v>4.21</v>
      </c>
      <c r="Q232">
        <v>1.49</v>
      </c>
    </row>
    <row r="233" spans="1:17" x14ac:dyDescent="0.25">
      <c r="A233" s="198">
        <v>41730</v>
      </c>
      <c r="B233">
        <v>15.650000000000002</v>
      </c>
      <c r="C233">
        <v>2.89</v>
      </c>
      <c r="D233">
        <v>5.42</v>
      </c>
      <c r="E233">
        <v>4.88</v>
      </c>
      <c r="F233">
        <v>0.81</v>
      </c>
      <c r="G233">
        <v>1.23</v>
      </c>
      <c r="H233">
        <v>0.27</v>
      </c>
      <c r="I233">
        <v>0.15</v>
      </c>
      <c r="J233">
        <v>203.93000000000004</v>
      </c>
      <c r="K233">
        <v>42.12</v>
      </c>
      <c r="L233">
        <v>65.069999999999993</v>
      </c>
      <c r="M233">
        <v>66.790000000000006</v>
      </c>
      <c r="N233">
        <v>9.77</v>
      </c>
      <c r="O233">
        <v>14.87</v>
      </c>
      <c r="P233">
        <v>3.49</v>
      </c>
      <c r="Q233">
        <v>1.82</v>
      </c>
    </row>
    <row r="234" spans="1:17" x14ac:dyDescent="0.25">
      <c r="A234" s="198">
        <v>41760</v>
      </c>
      <c r="B234">
        <v>14.640000000000002</v>
      </c>
      <c r="C234">
        <v>2.4300000000000002</v>
      </c>
      <c r="D234">
        <v>5.29</v>
      </c>
      <c r="E234">
        <v>4.4800000000000004</v>
      </c>
      <c r="F234">
        <v>0.81</v>
      </c>
      <c r="G234">
        <v>1.25</v>
      </c>
      <c r="H234">
        <v>0.23</v>
      </c>
      <c r="I234">
        <v>0.15</v>
      </c>
      <c r="J234">
        <v>199.04</v>
      </c>
      <c r="K234">
        <v>37.5</v>
      </c>
      <c r="L234">
        <v>63.47</v>
      </c>
      <c r="M234">
        <v>68.41</v>
      </c>
      <c r="N234">
        <v>9.77</v>
      </c>
      <c r="O234">
        <v>15.06</v>
      </c>
      <c r="P234">
        <v>3.01</v>
      </c>
      <c r="Q234">
        <v>1.82</v>
      </c>
    </row>
    <row r="235" spans="1:17" x14ac:dyDescent="0.25">
      <c r="A235" s="198">
        <v>41791</v>
      </c>
      <c r="B235">
        <v>13.720000000000002</v>
      </c>
      <c r="C235">
        <v>1.75</v>
      </c>
      <c r="D235">
        <v>5.69</v>
      </c>
      <c r="E235">
        <v>3.86</v>
      </c>
      <c r="F235">
        <v>0.81</v>
      </c>
      <c r="G235">
        <v>1.32</v>
      </c>
      <c r="H235">
        <v>0.16</v>
      </c>
      <c r="I235">
        <v>0.13</v>
      </c>
      <c r="J235">
        <v>198.59</v>
      </c>
      <c r="K235">
        <v>29.22</v>
      </c>
      <c r="L235">
        <v>68.319999999999993</v>
      </c>
      <c r="M235">
        <v>71.02</v>
      </c>
      <c r="N235">
        <v>9.77</v>
      </c>
      <c r="O235">
        <v>15.95</v>
      </c>
      <c r="P235">
        <v>2.71</v>
      </c>
      <c r="Q235">
        <v>1.6</v>
      </c>
    </row>
    <row r="236" spans="1:17" x14ac:dyDescent="0.25">
      <c r="A236" s="198">
        <v>41821</v>
      </c>
      <c r="B236">
        <v>13.33</v>
      </c>
      <c r="C236">
        <v>1.6</v>
      </c>
      <c r="D236">
        <v>5.41</v>
      </c>
      <c r="E236">
        <v>3.88</v>
      </c>
      <c r="F236">
        <v>0.81</v>
      </c>
      <c r="G236">
        <v>1.27</v>
      </c>
      <c r="H236">
        <v>0.19</v>
      </c>
      <c r="I236">
        <v>0.17</v>
      </c>
      <c r="J236">
        <v>195.35</v>
      </c>
      <c r="K236">
        <v>27.42</v>
      </c>
      <c r="L236">
        <v>64.900000000000006</v>
      </c>
      <c r="M236">
        <v>73</v>
      </c>
      <c r="N236">
        <v>9.75</v>
      </c>
      <c r="O236">
        <v>15.07</v>
      </c>
      <c r="P236">
        <v>3.21</v>
      </c>
      <c r="Q236">
        <v>2</v>
      </c>
    </row>
    <row r="237" spans="1:17" x14ac:dyDescent="0.25">
      <c r="A237" s="198">
        <v>41852</v>
      </c>
      <c r="B237">
        <v>13.749999999999998</v>
      </c>
      <c r="C237">
        <v>1.61</v>
      </c>
      <c r="D237">
        <v>5.89</v>
      </c>
      <c r="E237">
        <v>3.88</v>
      </c>
      <c r="F237">
        <v>0.81</v>
      </c>
      <c r="G237">
        <v>1.1200000000000001</v>
      </c>
      <c r="H237">
        <v>0.28000000000000003</v>
      </c>
      <c r="I237">
        <v>0.16</v>
      </c>
      <c r="J237">
        <v>200.31999999999996</v>
      </c>
      <c r="K237">
        <v>27.17</v>
      </c>
      <c r="L237">
        <v>70.69</v>
      </c>
      <c r="M237">
        <v>72.84</v>
      </c>
      <c r="N237">
        <v>9.75</v>
      </c>
      <c r="O237">
        <v>13.5</v>
      </c>
      <c r="P237">
        <v>4.3899999999999997</v>
      </c>
      <c r="Q237">
        <v>1.98</v>
      </c>
    </row>
    <row r="238" spans="1:17" x14ac:dyDescent="0.25">
      <c r="A238" s="198">
        <v>41883</v>
      </c>
      <c r="B238">
        <v>14.08</v>
      </c>
      <c r="C238">
        <v>2.52</v>
      </c>
      <c r="D238">
        <v>5.6</v>
      </c>
      <c r="E238">
        <v>3.83</v>
      </c>
      <c r="F238">
        <v>0.81</v>
      </c>
      <c r="G238">
        <v>1.01</v>
      </c>
      <c r="H238">
        <v>0.17</v>
      </c>
      <c r="I238">
        <v>0.14000000000000001</v>
      </c>
      <c r="J238">
        <v>200.71</v>
      </c>
      <c r="K238">
        <v>38</v>
      </c>
      <c r="L238">
        <v>67.239999999999995</v>
      </c>
      <c r="M238">
        <v>68.64</v>
      </c>
      <c r="N238">
        <v>9.75</v>
      </c>
      <c r="O238">
        <v>13.21</v>
      </c>
      <c r="P238">
        <v>2.2400000000000002</v>
      </c>
      <c r="Q238">
        <v>1.63</v>
      </c>
    </row>
    <row r="239" spans="1:17" x14ac:dyDescent="0.25">
      <c r="A239" s="198">
        <v>41913</v>
      </c>
      <c r="B239">
        <v>15.82</v>
      </c>
      <c r="C239">
        <v>2.54</v>
      </c>
      <c r="D239">
        <v>5.76</v>
      </c>
      <c r="E239">
        <v>5.08</v>
      </c>
      <c r="F239">
        <v>1.07</v>
      </c>
      <c r="G239">
        <v>0.87</v>
      </c>
      <c r="H239">
        <v>0.37</v>
      </c>
      <c r="I239">
        <v>0.13</v>
      </c>
      <c r="J239">
        <v>200.04000000000002</v>
      </c>
      <c r="K239">
        <v>30.81</v>
      </c>
      <c r="L239">
        <v>69.11</v>
      </c>
      <c r="M239">
        <v>70.89</v>
      </c>
      <c r="N239">
        <v>12.87</v>
      </c>
      <c r="O239">
        <v>11.03</v>
      </c>
      <c r="P239">
        <v>3.81</v>
      </c>
      <c r="Q239">
        <v>1.52</v>
      </c>
    </row>
    <row r="240" spans="1:17" x14ac:dyDescent="0.25">
      <c r="A240" s="198">
        <v>41944</v>
      </c>
      <c r="B240">
        <v>17.419999999999998</v>
      </c>
      <c r="C240">
        <v>2.91</v>
      </c>
      <c r="D240">
        <v>5.46</v>
      </c>
      <c r="E240">
        <v>6.65</v>
      </c>
      <c r="F240">
        <v>1.07</v>
      </c>
      <c r="G240">
        <v>0.86</v>
      </c>
      <c r="H240">
        <v>0.31</v>
      </c>
      <c r="I240">
        <v>0.16</v>
      </c>
      <c r="J240">
        <v>197.59</v>
      </c>
      <c r="K240">
        <v>30.32</v>
      </c>
      <c r="L240">
        <v>65.48</v>
      </c>
      <c r="M240">
        <v>72.45</v>
      </c>
      <c r="N240">
        <v>12.87</v>
      </c>
      <c r="O240">
        <v>11.03</v>
      </c>
      <c r="P240">
        <v>3.51</v>
      </c>
      <c r="Q240">
        <v>1.93</v>
      </c>
    </row>
    <row r="241" spans="1:17" x14ac:dyDescent="0.25">
      <c r="A241" s="198">
        <v>41974</v>
      </c>
      <c r="B241">
        <v>19.440000000000001</v>
      </c>
      <c r="C241">
        <v>2.9</v>
      </c>
      <c r="D241">
        <v>5.63</v>
      </c>
      <c r="E241">
        <v>7.93</v>
      </c>
      <c r="F241">
        <v>1.07</v>
      </c>
      <c r="G241">
        <v>1.32</v>
      </c>
      <c r="H241">
        <v>0.44</v>
      </c>
      <c r="I241">
        <v>0.15</v>
      </c>
      <c r="J241">
        <v>197.77999999999997</v>
      </c>
      <c r="K241">
        <v>27.16</v>
      </c>
      <c r="L241">
        <v>67.52</v>
      </c>
      <c r="M241">
        <v>69.849999999999994</v>
      </c>
      <c r="N241">
        <v>12.87</v>
      </c>
      <c r="O241">
        <v>14.53</v>
      </c>
      <c r="P241">
        <v>4.01</v>
      </c>
      <c r="Q241">
        <v>1.84</v>
      </c>
    </row>
    <row r="242" spans="1:17" x14ac:dyDescent="0.25">
      <c r="A242" s="198">
        <v>42005</v>
      </c>
      <c r="B242">
        <v>20.409999999999997</v>
      </c>
      <c r="C242">
        <v>3.16</v>
      </c>
      <c r="D242">
        <v>5.49</v>
      </c>
      <c r="E242">
        <v>8.5399999999999991</v>
      </c>
      <c r="F242">
        <v>1.1299999999999999</v>
      </c>
      <c r="G242">
        <v>1.46</v>
      </c>
      <c r="H242">
        <v>0.49</v>
      </c>
      <c r="I242">
        <v>0.14000000000000001</v>
      </c>
      <c r="J242">
        <v>198.11</v>
      </c>
      <c r="K242">
        <v>28.1</v>
      </c>
      <c r="L242">
        <v>65.900000000000006</v>
      </c>
      <c r="M242">
        <v>69.34</v>
      </c>
      <c r="N242">
        <v>12.13</v>
      </c>
      <c r="O242">
        <v>16.22</v>
      </c>
      <c r="P242">
        <v>4.68</v>
      </c>
      <c r="Q242">
        <v>1.74</v>
      </c>
    </row>
    <row r="243" spans="1:17" x14ac:dyDescent="0.25">
      <c r="A243" s="198">
        <v>42036</v>
      </c>
      <c r="B243">
        <v>19.259999999999998</v>
      </c>
      <c r="C243">
        <v>2.89</v>
      </c>
      <c r="D243">
        <v>5.51</v>
      </c>
      <c r="E243">
        <v>7.95</v>
      </c>
      <c r="F243">
        <v>1.1299999999999999</v>
      </c>
      <c r="G243">
        <v>1.29</v>
      </c>
      <c r="H243">
        <v>0.36</v>
      </c>
      <c r="I243">
        <v>0.13</v>
      </c>
      <c r="J243">
        <v>197.2</v>
      </c>
      <c r="K243">
        <v>27</v>
      </c>
      <c r="L243">
        <v>66.11</v>
      </c>
      <c r="M243">
        <v>70.38</v>
      </c>
      <c r="N243">
        <v>12.23</v>
      </c>
      <c r="O243">
        <v>16</v>
      </c>
      <c r="P243">
        <v>3.92</v>
      </c>
      <c r="Q243">
        <v>1.56</v>
      </c>
    </row>
    <row r="244" spans="1:17" x14ac:dyDescent="0.25">
      <c r="A244" s="198">
        <v>42064</v>
      </c>
      <c r="B244">
        <v>18.78</v>
      </c>
      <c r="C244">
        <v>3</v>
      </c>
      <c r="D244">
        <v>5.48</v>
      </c>
      <c r="E244">
        <v>7.35</v>
      </c>
      <c r="F244">
        <v>1.1299999999999999</v>
      </c>
      <c r="G244">
        <v>1.25</v>
      </c>
      <c r="H244">
        <v>0.42</v>
      </c>
      <c r="I244">
        <v>0.15</v>
      </c>
      <c r="J244">
        <v>198.66</v>
      </c>
      <c r="K244">
        <v>29.74</v>
      </c>
      <c r="L244">
        <v>65.72</v>
      </c>
      <c r="M244">
        <v>69.040000000000006</v>
      </c>
      <c r="N244">
        <v>12.3</v>
      </c>
      <c r="O244">
        <v>15.23</v>
      </c>
      <c r="P244">
        <v>4.8099999999999996</v>
      </c>
      <c r="Q244">
        <v>1.82</v>
      </c>
    </row>
    <row r="245" spans="1:17" x14ac:dyDescent="0.25">
      <c r="A245" s="198">
        <v>42095</v>
      </c>
      <c r="B245">
        <v>15.88</v>
      </c>
      <c r="C245">
        <v>2.29</v>
      </c>
      <c r="D245">
        <v>5.6</v>
      </c>
      <c r="E245">
        <v>5.32</v>
      </c>
      <c r="F245">
        <v>0.93</v>
      </c>
      <c r="G245">
        <v>1.24</v>
      </c>
      <c r="H245">
        <v>0.34</v>
      </c>
      <c r="I245">
        <v>0.16</v>
      </c>
      <c r="J245">
        <v>199.75</v>
      </c>
      <c r="K245">
        <v>31.03</v>
      </c>
      <c r="L245">
        <v>67.239999999999995</v>
      </c>
      <c r="M245">
        <v>68.28</v>
      </c>
      <c r="N245">
        <v>11.7</v>
      </c>
      <c r="O245">
        <v>15.37</v>
      </c>
      <c r="P245">
        <v>4.18</v>
      </c>
      <c r="Q245">
        <v>1.95</v>
      </c>
    </row>
    <row r="246" spans="1:17" x14ac:dyDescent="0.25">
      <c r="A246" s="198">
        <v>42125</v>
      </c>
      <c r="B246">
        <v>14.77</v>
      </c>
      <c r="C246">
        <v>1.79</v>
      </c>
      <c r="D246">
        <v>5.48</v>
      </c>
      <c r="E246">
        <v>4.72</v>
      </c>
      <c r="F246">
        <v>0.93</v>
      </c>
      <c r="G246">
        <v>1.26</v>
      </c>
      <c r="H246">
        <v>0.43</v>
      </c>
      <c r="I246">
        <v>0.16</v>
      </c>
      <c r="J246">
        <v>195.94999999999996</v>
      </c>
      <c r="K246">
        <v>27.18</v>
      </c>
      <c r="L246">
        <v>65.739999999999995</v>
      </c>
      <c r="M246">
        <v>68.489999999999995</v>
      </c>
      <c r="N246">
        <v>11.78</v>
      </c>
      <c r="O246">
        <v>15.35</v>
      </c>
      <c r="P246">
        <v>5.51</v>
      </c>
      <c r="Q246">
        <v>1.9</v>
      </c>
    </row>
    <row r="247" spans="1:17" x14ac:dyDescent="0.25">
      <c r="A247" s="198">
        <v>42156</v>
      </c>
      <c r="B247">
        <v>13.63</v>
      </c>
      <c r="C247">
        <v>1.6</v>
      </c>
      <c r="D247">
        <v>5.49</v>
      </c>
      <c r="E247">
        <v>3.89</v>
      </c>
      <c r="F247">
        <v>0.93</v>
      </c>
      <c r="G247">
        <v>1.22</v>
      </c>
      <c r="H247">
        <v>0.34</v>
      </c>
      <c r="I247">
        <v>0.16</v>
      </c>
      <c r="J247">
        <v>197.12</v>
      </c>
      <c r="K247">
        <v>26.77</v>
      </c>
      <c r="L247">
        <v>65.91</v>
      </c>
      <c r="M247">
        <v>70.349999999999994</v>
      </c>
      <c r="N247">
        <v>12.02</v>
      </c>
      <c r="O247">
        <v>14.65</v>
      </c>
      <c r="P247">
        <v>5.49</v>
      </c>
      <c r="Q247">
        <v>1.93</v>
      </c>
    </row>
    <row r="248" spans="1:17" x14ac:dyDescent="0.25">
      <c r="A248" s="198">
        <v>42186</v>
      </c>
      <c r="B248">
        <v>13.48</v>
      </c>
      <c r="C248">
        <v>1.53</v>
      </c>
      <c r="D248">
        <v>5.65</v>
      </c>
      <c r="E248">
        <v>3.63</v>
      </c>
      <c r="F248">
        <v>0.89</v>
      </c>
      <c r="G248">
        <v>1.27</v>
      </c>
      <c r="H248">
        <v>0.34</v>
      </c>
      <c r="I248">
        <v>0.17</v>
      </c>
      <c r="J248">
        <v>199.76000000000005</v>
      </c>
      <c r="K248">
        <v>27.09</v>
      </c>
      <c r="L248">
        <v>67.84</v>
      </c>
      <c r="M248">
        <v>70.400000000000006</v>
      </c>
      <c r="N248">
        <v>12.14</v>
      </c>
      <c r="O248">
        <v>14.93</v>
      </c>
      <c r="P248">
        <v>5.27</v>
      </c>
      <c r="Q248">
        <v>2.09</v>
      </c>
    </row>
    <row r="249" spans="1:17" x14ac:dyDescent="0.25">
      <c r="A249" s="198">
        <v>42217</v>
      </c>
      <c r="B249">
        <v>13.59</v>
      </c>
      <c r="C249">
        <v>1.58</v>
      </c>
      <c r="D249">
        <v>5.8</v>
      </c>
      <c r="E249">
        <v>3.63</v>
      </c>
      <c r="F249">
        <v>0.89</v>
      </c>
      <c r="G249">
        <v>1.2</v>
      </c>
      <c r="H249">
        <v>0.32</v>
      </c>
      <c r="I249">
        <v>0.17</v>
      </c>
      <c r="J249">
        <v>205.09</v>
      </c>
      <c r="K249">
        <v>28</v>
      </c>
      <c r="L249">
        <v>69.540000000000006</v>
      </c>
      <c r="M249">
        <v>74.209999999999994</v>
      </c>
      <c r="N249">
        <v>12.42</v>
      </c>
      <c r="O249">
        <v>14.24</v>
      </c>
      <c r="P249">
        <v>4.6500000000000004</v>
      </c>
      <c r="Q249">
        <v>2.0299999999999998</v>
      </c>
    </row>
    <row r="250" spans="1:17" x14ac:dyDescent="0.25">
      <c r="A250" s="198">
        <v>42248</v>
      </c>
      <c r="B250">
        <v>14.08</v>
      </c>
      <c r="C250">
        <v>1.55</v>
      </c>
      <c r="D250">
        <v>5.69</v>
      </c>
      <c r="E250">
        <v>4.32</v>
      </c>
      <c r="F250">
        <v>0.89</v>
      </c>
      <c r="G250">
        <v>1.18</v>
      </c>
      <c r="H250">
        <v>0.28000000000000003</v>
      </c>
      <c r="I250">
        <v>0.17</v>
      </c>
      <c r="J250">
        <v>195.77</v>
      </c>
      <c r="K250">
        <v>21.93</v>
      </c>
      <c r="L250">
        <v>68.34</v>
      </c>
      <c r="M250">
        <v>72.27</v>
      </c>
      <c r="N250">
        <v>12.56</v>
      </c>
      <c r="O250">
        <v>14.95</v>
      </c>
      <c r="P250">
        <v>3.72</v>
      </c>
      <c r="Q250">
        <v>2</v>
      </c>
    </row>
    <row r="251" spans="1:17" x14ac:dyDescent="0.25">
      <c r="A251" s="198">
        <v>42278</v>
      </c>
      <c r="B251">
        <v>16.309999999999999</v>
      </c>
      <c r="C251">
        <v>2.14</v>
      </c>
      <c r="D251">
        <v>5.76</v>
      </c>
      <c r="E251">
        <v>5.43</v>
      </c>
      <c r="F251">
        <v>1.2</v>
      </c>
      <c r="G251">
        <v>1.36</v>
      </c>
      <c r="H251">
        <v>0.28999999999999998</v>
      </c>
      <c r="I251">
        <v>0.13</v>
      </c>
      <c r="J251">
        <v>197.43</v>
      </c>
      <c r="K251">
        <v>23.98</v>
      </c>
      <c r="L251">
        <v>69.12</v>
      </c>
      <c r="M251">
        <v>70.02</v>
      </c>
      <c r="N251">
        <v>13.22</v>
      </c>
      <c r="O251">
        <v>16.579999999999998</v>
      </c>
      <c r="P251">
        <v>2.98</v>
      </c>
      <c r="Q251">
        <v>1.53</v>
      </c>
    </row>
    <row r="252" spans="1:17" x14ac:dyDescent="0.25">
      <c r="A252" s="198">
        <v>42309</v>
      </c>
      <c r="B252">
        <v>17.14</v>
      </c>
      <c r="C252">
        <v>1.91</v>
      </c>
      <c r="D252">
        <v>5.58</v>
      </c>
      <c r="E252">
        <v>6.55</v>
      </c>
      <c r="F252">
        <v>1.2</v>
      </c>
      <c r="G252">
        <v>1.3</v>
      </c>
      <c r="H252">
        <v>0.48</v>
      </c>
      <c r="I252">
        <v>0.12</v>
      </c>
      <c r="J252">
        <v>195.06000000000003</v>
      </c>
      <c r="K252">
        <v>18.86</v>
      </c>
      <c r="L252">
        <v>67</v>
      </c>
      <c r="M252">
        <v>72.73</v>
      </c>
      <c r="N252">
        <v>13.4</v>
      </c>
      <c r="O252">
        <v>16.25</v>
      </c>
      <c r="P252">
        <v>5.33</v>
      </c>
      <c r="Q252">
        <v>1.49</v>
      </c>
    </row>
    <row r="253" spans="1:17" x14ac:dyDescent="0.25">
      <c r="A253" s="198">
        <v>42339</v>
      </c>
      <c r="B253">
        <v>17.689999999999998</v>
      </c>
      <c r="C253">
        <v>1.69</v>
      </c>
      <c r="D253">
        <v>5.88</v>
      </c>
      <c r="E253">
        <v>6.77</v>
      </c>
      <c r="F253">
        <v>1.2</v>
      </c>
      <c r="G253">
        <v>1.44</v>
      </c>
      <c r="H253">
        <v>0.56000000000000005</v>
      </c>
      <c r="I253">
        <v>0.15</v>
      </c>
      <c r="J253">
        <v>194.32999999999998</v>
      </c>
      <c r="K253">
        <v>18.21</v>
      </c>
      <c r="L253">
        <v>70.61</v>
      </c>
      <c r="M253">
        <v>68.95</v>
      </c>
      <c r="N253">
        <v>13.55</v>
      </c>
      <c r="O253">
        <v>15.98</v>
      </c>
      <c r="P253">
        <v>5.29</v>
      </c>
      <c r="Q253">
        <v>1.74</v>
      </c>
    </row>
    <row r="254" spans="1:17" x14ac:dyDescent="0.25">
      <c r="A254" s="198">
        <v>42370</v>
      </c>
      <c r="B254">
        <v>18.98</v>
      </c>
      <c r="C254">
        <v>1.68</v>
      </c>
      <c r="D254">
        <v>5.37</v>
      </c>
      <c r="E254">
        <v>8.68</v>
      </c>
      <c r="F254">
        <v>1.28</v>
      </c>
      <c r="G254">
        <v>1.31</v>
      </c>
      <c r="H254">
        <v>0.5</v>
      </c>
      <c r="I254">
        <v>0.16</v>
      </c>
      <c r="J254">
        <v>188.68</v>
      </c>
      <c r="K254">
        <v>15.02</v>
      </c>
      <c r="L254">
        <v>64.39</v>
      </c>
      <c r="M254">
        <v>73.95</v>
      </c>
      <c r="N254">
        <v>13.77</v>
      </c>
      <c r="O254">
        <v>14.92</v>
      </c>
      <c r="P254">
        <v>4.75</v>
      </c>
      <c r="Q254">
        <v>1.88</v>
      </c>
    </row>
    <row r="255" spans="1:17" x14ac:dyDescent="0.25">
      <c r="A255" s="198">
        <v>42401</v>
      </c>
      <c r="B255">
        <v>18.380000000000003</v>
      </c>
      <c r="C255">
        <v>1.71</v>
      </c>
      <c r="D255">
        <v>5.45</v>
      </c>
      <c r="E255">
        <v>8.14</v>
      </c>
      <c r="F255">
        <v>1.28</v>
      </c>
      <c r="G255">
        <v>1.2</v>
      </c>
      <c r="H255">
        <v>0.43</v>
      </c>
      <c r="I255">
        <v>0.17</v>
      </c>
      <c r="J255">
        <v>193.51</v>
      </c>
      <c r="K255">
        <v>16.690000000000001</v>
      </c>
      <c r="L255">
        <v>65.36</v>
      </c>
      <c r="M255">
        <v>75.94</v>
      </c>
      <c r="N255">
        <v>13.89</v>
      </c>
      <c r="O255">
        <v>14.9</v>
      </c>
      <c r="P255">
        <v>4.6399999999999997</v>
      </c>
      <c r="Q255">
        <v>2.09</v>
      </c>
    </row>
    <row r="256" spans="1:17" x14ac:dyDescent="0.25">
      <c r="A256" s="198">
        <v>42430</v>
      </c>
      <c r="B256">
        <v>18.480000000000004</v>
      </c>
      <c r="C256">
        <v>1.5</v>
      </c>
      <c r="D256">
        <v>5.72</v>
      </c>
      <c r="E256">
        <v>8.2200000000000006</v>
      </c>
      <c r="F256">
        <v>1.28</v>
      </c>
      <c r="G256">
        <v>1.21</v>
      </c>
      <c r="H256">
        <v>0.36</v>
      </c>
      <c r="I256">
        <v>0.19</v>
      </c>
      <c r="J256">
        <v>196.73999999999998</v>
      </c>
      <c r="K256">
        <v>15.54</v>
      </c>
      <c r="L256">
        <v>68.63</v>
      </c>
      <c r="M256">
        <v>77.45</v>
      </c>
      <c r="N256">
        <v>14</v>
      </c>
      <c r="O256">
        <v>14.85</v>
      </c>
      <c r="P256">
        <v>4.01</v>
      </c>
      <c r="Q256">
        <v>2.2599999999999998</v>
      </c>
    </row>
    <row r="257" spans="1:17" x14ac:dyDescent="0.25">
      <c r="A257" s="198">
        <v>42461</v>
      </c>
      <c r="B257">
        <v>16.18</v>
      </c>
      <c r="C257">
        <v>0.91</v>
      </c>
      <c r="D257">
        <v>5.7</v>
      </c>
      <c r="E257">
        <v>6.79</v>
      </c>
      <c r="F257">
        <v>1.1000000000000001</v>
      </c>
      <c r="G257">
        <v>1.1399999999999999</v>
      </c>
      <c r="H257">
        <v>0.38</v>
      </c>
      <c r="I257">
        <v>0.16</v>
      </c>
      <c r="J257">
        <v>193.89999999999998</v>
      </c>
      <c r="K257">
        <v>12.33</v>
      </c>
      <c r="L257">
        <v>68.41</v>
      </c>
      <c r="M257">
        <v>78.41</v>
      </c>
      <c r="N257">
        <v>13.74</v>
      </c>
      <c r="O257">
        <v>14.42</v>
      </c>
      <c r="P257">
        <v>4.71</v>
      </c>
      <c r="Q257">
        <v>1.88</v>
      </c>
    </row>
    <row r="258" spans="1:17" x14ac:dyDescent="0.25">
      <c r="A258" s="198">
        <v>42491</v>
      </c>
      <c r="B258">
        <v>14.19</v>
      </c>
      <c r="C258">
        <v>0.72</v>
      </c>
      <c r="D258">
        <v>5.63</v>
      </c>
      <c r="E258">
        <v>5.01</v>
      </c>
      <c r="F258">
        <v>1.1000000000000001</v>
      </c>
      <c r="G258">
        <v>1.19</v>
      </c>
      <c r="H258">
        <v>0.38</v>
      </c>
      <c r="I258">
        <v>0.16</v>
      </c>
      <c r="J258">
        <v>193.23999999999998</v>
      </c>
      <c r="K258">
        <v>12.36</v>
      </c>
      <c r="L258">
        <v>67.599999999999994</v>
      </c>
      <c r="M258">
        <v>78.14</v>
      </c>
      <c r="N258">
        <v>13.82</v>
      </c>
      <c r="O258">
        <v>14.57</v>
      </c>
      <c r="P258">
        <v>4.78</v>
      </c>
      <c r="Q258">
        <v>1.97</v>
      </c>
    </row>
    <row r="259" spans="1:17" x14ac:dyDescent="0.25">
      <c r="A259" s="198">
        <v>42522</v>
      </c>
      <c r="B259">
        <v>13.59</v>
      </c>
      <c r="C259">
        <v>0.78</v>
      </c>
      <c r="D259">
        <v>5.74</v>
      </c>
      <c r="E259">
        <v>4.32</v>
      </c>
      <c r="F259">
        <v>1.1000000000000001</v>
      </c>
      <c r="G259">
        <v>1.24</v>
      </c>
      <c r="H259">
        <v>0.27</v>
      </c>
      <c r="I259">
        <v>0.14000000000000001</v>
      </c>
      <c r="J259">
        <v>199.45999999999995</v>
      </c>
      <c r="K259">
        <v>13.99</v>
      </c>
      <c r="L259">
        <v>68.89</v>
      </c>
      <c r="M259">
        <v>81.459999999999994</v>
      </c>
      <c r="N259">
        <v>14.07</v>
      </c>
      <c r="O259">
        <v>14.98</v>
      </c>
      <c r="P259">
        <v>4.3899999999999997</v>
      </c>
      <c r="Q259">
        <v>1.68</v>
      </c>
    </row>
    <row r="260" spans="1:17" x14ac:dyDescent="0.25">
      <c r="A260" s="198">
        <v>42552</v>
      </c>
      <c r="B260">
        <v>13.16</v>
      </c>
      <c r="C260">
        <v>0.67</v>
      </c>
      <c r="D260">
        <v>5.7</v>
      </c>
      <c r="E260">
        <v>3.98</v>
      </c>
      <c r="F260">
        <v>0.94</v>
      </c>
      <c r="G260">
        <v>1.37</v>
      </c>
      <c r="H260">
        <v>0.35</v>
      </c>
      <c r="I260">
        <v>0.15</v>
      </c>
      <c r="J260">
        <v>193.54999999999998</v>
      </c>
      <c r="K260">
        <v>12.5</v>
      </c>
      <c r="L260">
        <v>68.44</v>
      </c>
      <c r="M260">
        <v>76.22</v>
      </c>
      <c r="N260">
        <v>12.81</v>
      </c>
      <c r="O260">
        <v>16.350000000000001</v>
      </c>
      <c r="P260">
        <v>5.42</v>
      </c>
      <c r="Q260">
        <v>1.81</v>
      </c>
    </row>
    <row r="261" spans="1:17" x14ac:dyDescent="0.25">
      <c r="A261" s="198">
        <v>42583</v>
      </c>
      <c r="B261">
        <v>12.99</v>
      </c>
      <c r="C261">
        <v>0.56999999999999995</v>
      </c>
      <c r="D261">
        <v>5.78</v>
      </c>
      <c r="E261">
        <v>3.81</v>
      </c>
      <c r="F261">
        <v>0.94</v>
      </c>
      <c r="G261">
        <v>1.35</v>
      </c>
      <c r="H261">
        <v>0.38</v>
      </c>
      <c r="I261">
        <v>0.16</v>
      </c>
      <c r="J261">
        <v>192.59999999999997</v>
      </c>
      <c r="K261">
        <v>10.57</v>
      </c>
      <c r="L261">
        <v>69.41</v>
      </c>
      <c r="M261">
        <v>76.22</v>
      </c>
      <c r="N261">
        <v>13.04</v>
      </c>
      <c r="O261">
        <v>16.059999999999999</v>
      </c>
      <c r="P261">
        <v>5.42</v>
      </c>
      <c r="Q261">
        <v>1.88</v>
      </c>
    </row>
    <row r="262" spans="1:17" x14ac:dyDescent="0.25">
      <c r="A262" s="198">
        <v>42614</v>
      </c>
      <c r="B262">
        <v>13.479999999999999</v>
      </c>
      <c r="C262">
        <v>0.75</v>
      </c>
      <c r="D262">
        <v>5.84</v>
      </c>
      <c r="E262">
        <v>4.13</v>
      </c>
      <c r="F262">
        <v>0.94</v>
      </c>
      <c r="G262">
        <v>1.33</v>
      </c>
      <c r="H262">
        <v>0.39</v>
      </c>
      <c r="I262">
        <v>0.1</v>
      </c>
      <c r="J262">
        <v>194.23000000000002</v>
      </c>
      <c r="K262">
        <v>11.14</v>
      </c>
      <c r="L262">
        <v>70.08</v>
      </c>
      <c r="M262">
        <v>77.209999999999994</v>
      </c>
      <c r="N262">
        <v>13.17</v>
      </c>
      <c r="O262">
        <v>16.37</v>
      </c>
      <c r="P262">
        <v>5.05</v>
      </c>
      <c r="Q262">
        <v>1.21</v>
      </c>
    </row>
    <row r="263" spans="1:17" x14ac:dyDescent="0.25">
      <c r="A263" s="198">
        <v>42644</v>
      </c>
      <c r="B263">
        <v>15.929999999999998</v>
      </c>
      <c r="C263">
        <v>0.97</v>
      </c>
      <c r="D263">
        <v>5.85</v>
      </c>
      <c r="E263">
        <v>6.24</v>
      </c>
      <c r="F263">
        <v>1.2</v>
      </c>
      <c r="G263">
        <v>1.31</v>
      </c>
      <c r="H263">
        <v>0.32</v>
      </c>
      <c r="I263">
        <v>0.04</v>
      </c>
      <c r="J263">
        <v>193.57000000000002</v>
      </c>
      <c r="K263">
        <v>11.88</v>
      </c>
      <c r="L263">
        <v>70.209999999999994</v>
      </c>
      <c r="M263">
        <v>78.7</v>
      </c>
      <c r="N263">
        <v>13.3</v>
      </c>
      <c r="O263">
        <v>15.55</v>
      </c>
      <c r="P263">
        <v>3.4</v>
      </c>
      <c r="Q263">
        <v>0.53</v>
      </c>
    </row>
    <row r="264" spans="1:17" x14ac:dyDescent="0.25">
      <c r="A264" s="198">
        <v>42675</v>
      </c>
      <c r="B264">
        <v>18.239999999999998</v>
      </c>
      <c r="C264">
        <v>1.22</v>
      </c>
      <c r="D264">
        <v>5.61</v>
      </c>
      <c r="E264">
        <v>8.43</v>
      </c>
      <c r="F264">
        <v>1.2</v>
      </c>
      <c r="G264">
        <v>1.36</v>
      </c>
      <c r="H264">
        <v>0.36</v>
      </c>
      <c r="I264">
        <v>0.06</v>
      </c>
      <c r="J264">
        <v>193.40999999999997</v>
      </c>
      <c r="K264">
        <v>11.07</v>
      </c>
      <c r="L264">
        <v>67.319999999999993</v>
      </c>
      <c r="M264">
        <v>80.17</v>
      </c>
      <c r="N264">
        <v>13.48</v>
      </c>
      <c r="O264">
        <v>16.690000000000001</v>
      </c>
      <c r="P264">
        <v>4.01</v>
      </c>
      <c r="Q264">
        <v>0.67</v>
      </c>
    </row>
    <row r="265" spans="1:17" x14ac:dyDescent="0.25">
      <c r="A265" s="198">
        <v>42705</v>
      </c>
      <c r="B265">
        <v>18.84</v>
      </c>
      <c r="C265">
        <v>1.23</v>
      </c>
      <c r="D265">
        <v>5.93</v>
      </c>
      <c r="E265">
        <v>8.64</v>
      </c>
      <c r="F265">
        <v>1.2</v>
      </c>
      <c r="G265">
        <v>1.38</v>
      </c>
      <c r="H265">
        <v>0.42</v>
      </c>
      <c r="I265">
        <v>0.04</v>
      </c>
      <c r="J265">
        <v>196.13</v>
      </c>
      <c r="K265">
        <v>12.39</v>
      </c>
      <c r="L265">
        <v>71.16</v>
      </c>
      <c r="M265">
        <v>79.209999999999994</v>
      </c>
      <c r="N265">
        <v>13.59</v>
      </c>
      <c r="O265">
        <v>15.3</v>
      </c>
      <c r="P265">
        <v>4.03</v>
      </c>
      <c r="Q265">
        <v>0.45</v>
      </c>
    </row>
    <row r="266" spans="1:17" x14ac:dyDescent="0.25">
      <c r="A266" s="198">
        <v>42736</v>
      </c>
      <c r="B266">
        <v>19.850000000000001</v>
      </c>
      <c r="C266">
        <v>1.65</v>
      </c>
      <c r="D266">
        <v>5.46</v>
      </c>
      <c r="E266">
        <v>9.7200000000000006</v>
      </c>
      <c r="F266">
        <v>1.3</v>
      </c>
      <c r="G266">
        <v>1.27</v>
      </c>
      <c r="H266">
        <v>0.44</v>
      </c>
      <c r="I266">
        <v>0.01</v>
      </c>
      <c r="J266">
        <v>191.33999999999997</v>
      </c>
      <c r="K266">
        <v>13.7</v>
      </c>
      <c r="L266">
        <v>65.56</v>
      </c>
      <c r="M266">
        <v>78.98</v>
      </c>
      <c r="N266">
        <v>14.04</v>
      </c>
      <c r="O266">
        <v>14.67</v>
      </c>
      <c r="P266">
        <v>4.22</v>
      </c>
      <c r="Q266">
        <v>0.17</v>
      </c>
    </row>
    <row r="267" spans="1:17" x14ac:dyDescent="0.25">
      <c r="A267" s="198">
        <v>42767</v>
      </c>
      <c r="B267">
        <v>17.91</v>
      </c>
      <c r="C267">
        <v>1.31</v>
      </c>
      <c r="D267">
        <v>5.8</v>
      </c>
      <c r="E267">
        <v>7.68</v>
      </c>
      <c r="F267">
        <v>1.3</v>
      </c>
      <c r="G267">
        <v>1.25</v>
      </c>
      <c r="H267">
        <v>0.48</v>
      </c>
      <c r="I267">
        <v>0.09</v>
      </c>
      <c r="J267">
        <v>194.42000000000002</v>
      </c>
      <c r="K267">
        <v>14.06</v>
      </c>
      <c r="L267">
        <v>69.66</v>
      </c>
      <c r="M267">
        <v>74.87</v>
      </c>
      <c r="N267">
        <v>14.18</v>
      </c>
      <c r="O267">
        <v>15.52</v>
      </c>
      <c r="P267">
        <v>5.04</v>
      </c>
      <c r="Q267">
        <v>1.0900000000000001</v>
      </c>
    </row>
    <row r="268" spans="1:17" x14ac:dyDescent="0.25">
      <c r="A268" s="198">
        <v>42795</v>
      </c>
      <c r="B268">
        <v>17</v>
      </c>
      <c r="C268">
        <v>0.76</v>
      </c>
      <c r="D268">
        <v>5.67</v>
      </c>
      <c r="E268">
        <v>7.38</v>
      </c>
      <c r="F268">
        <v>1.3</v>
      </c>
      <c r="G268">
        <v>1.28</v>
      </c>
      <c r="H268">
        <v>0.49</v>
      </c>
      <c r="I268">
        <v>0.12</v>
      </c>
      <c r="J268">
        <v>192.58000000000004</v>
      </c>
      <c r="K268">
        <v>9.9700000000000006</v>
      </c>
      <c r="L268">
        <v>68.03</v>
      </c>
      <c r="M268">
        <v>77.8</v>
      </c>
      <c r="N268">
        <v>14.3</v>
      </c>
      <c r="O268">
        <v>15.69</v>
      </c>
      <c r="P268">
        <v>5.36</v>
      </c>
      <c r="Q268">
        <v>1.43</v>
      </c>
    </row>
    <row r="269" spans="1:17" x14ac:dyDescent="0.25">
      <c r="A269" s="198">
        <v>42826</v>
      </c>
      <c r="B269">
        <v>15.42</v>
      </c>
      <c r="C269">
        <v>0.55000000000000004</v>
      </c>
      <c r="D269">
        <v>5.93</v>
      </c>
      <c r="E269">
        <v>6</v>
      </c>
      <c r="F269">
        <v>1.1599999999999999</v>
      </c>
      <c r="G269">
        <v>1.1599999999999999</v>
      </c>
      <c r="H269">
        <v>0.45</v>
      </c>
      <c r="I269">
        <v>0.17</v>
      </c>
      <c r="J269">
        <v>192.07</v>
      </c>
      <c r="K269">
        <v>8.6199999999999992</v>
      </c>
      <c r="L269">
        <v>71.17</v>
      </c>
      <c r="M269">
        <v>75.55</v>
      </c>
      <c r="N269">
        <v>14.42</v>
      </c>
      <c r="O269">
        <v>14.72</v>
      </c>
      <c r="P269">
        <v>5.53</v>
      </c>
      <c r="Q269">
        <v>2.06</v>
      </c>
    </row>
    <row r="270" spans="1:17" x14ac:dyDescent="0.25">
      <c r="A270" s="198">
        <v>42856</v>
      </c>
      <c r="B270">
        <v>14.200000000000001</v>
      </c>
      <c r="C270">
        <v>0.55000000000000004</v>
      </c>
      <c r="D270">
        <v>5.64</v>
      </c>
      <c r="E270">
        <v>4.97</v>
      </c>
      <c r="F270">
        <v>1.1599999999999999</v>
      </c>
      <c r="G270">
        <v>1.31</v>
      </c>
      <c r="H270">
        <v>0.42</v>
      </c>
      <c r="I270">
        <v>0.15</v>
      </c>
      <c r="J270">
        <v>196.4</v>
      </c>
      <c r="K270">
        <v>10.53</v>
      </c>
      <c r="L270">
        <v>67.69</v>
      </c>
      <c r="M270">
        <v>80.5</v>
      </c>
      <c r="N270">
        <v>14.5</v>
      </c>
      <c r="O270">
        <v>15.93</v>
      </c>
      <c r="P270">
        <v>5.43</v>
      </c>
      <c r="Q270">
        <v>1.82</v>
      </c>
    </row>
    <row r="271" spans="1:17" x14ac:dyDescent="0.25">
      <c r="A271" s="198">
        <v>42887</v>
      </c>
      <c r="B271">
        <v>13.280000000000001</v>
      </c>
      <c r="C271">
        <v>0.52</v>
      </c>
      <c r="D271">
        <v>5.79</v>
      </c>
      <c r="E271">
        <v>3.85</v>
      </c>
      <c r="F271">
        <v>1.1599999999999999</v>
      </c>
      <c r="G271">
        <v>1.36</v>
      </c>
      <c r="H271">
        <v>0.47</v>
      </c>
      <c r="I271">
        <v>0.13</v>
      </c>
      <c r="J271">
        <v>194.34999999999997</v>
      </c>
      <c r="K271">
        <v>9.83</v>
      </c>
      <c r="L271">
        <v>69.52</v>
      </c>
      <c r="M271">
        <v>74.72</v>
      </c>
      <c r="N271">
        <v>14.72</v>
      </c>
      <c r="O271">
        <v>16.73</v>
      </c>
      <c r="P271">
        <v>7.29</v>
      </c>
      <c r="Q271">
        <v>1.54</v>
      </c>
    </row>
    <row r="272" spans="1:17" x14ac:dyDescent="0.25">
      <c r="A272" s="198">
        <v>42917</v>
      </c>
      <c r="B272">
        <v>13.07</v>
      </c>
      <c r="C272">
        <v>0.47</v>
      </c>
      <c r="D272">
        <v>5.83</v>
      </c>
      <c r="E272">
        <v>3.89</v>
      </c>
      <c r="F272">
        <v>1.06</v>
      </c>
      <c r="G272">
        <v>1.26</v>
      </c>
      <c r="H272">
        <v>0.4</v>
      </c>
      <c r="I272">
        <v>0.16</v>
      </c>
      <c r="J272">
        <v>193.26000000000002</v>
      </c>
      <c r="K272">
        <v>9.07</v>
      </c>
      <c r="L272">
        <v>70.010000000000005</v>
      </c>
      <c r="M272">
        <v>76.44</v>
      </c>
      <c r="N272">
        <v>14.43</v>
      </c>
      <c r="O272">
        <v>15.26</v>
      </c>
      <c r="P272">
        <v>6.08</v>
      </c>
      <c r="Q272">
        <v>1.97</v>
      </c>
    </row>
    <row r="273" spans="1:17" x14ac:dyDescent="0.25">
      <c r="A273" s="198">
        <v>42948</v>
      </c>
      <c r="B273">
        <v>13.09</v>
      </c>
      <c r="C273">
        <v>0.49</v>
      </c>
      <c r="D273">
        <v>5.81</v>
      </c>
      <c r="E273">
        <v>3.8</v>
      </c>
      <c r="F273">
        <v>1.06</v>
      </c>
      <c r="G273">
        <v>1.36</v>
      </c>
      <c r="H273">
        <v>0.41</v>
      </c>
      <c r="I273">
        <v>0.16</v>
      </c>
      <c r="J273">
        <v>194.42</v>
      </c>
      <c r="K273">
        <v>9.35</v>
      </c>
      <c r="L273">
        <v>69.72</v>
      </c>
      <c r="M273">
        <v>77.040000000000006</v>
      </c>
      <c r="N273">
        <v>14.63</v>
      </c>
      <c r="O273">
        <v>16.03</v>
      </c>
      <c r="P273">
        <v>5.7</v>
      </c>
      <c r="Q273">
        <v>1.95</v>
      </c>
    </row>
    <row r="274" spans="1:17" x14ac:dyDescent="0.25">
      <c r="A274" s="198">
        <v>42979</v>
      </c>
      <c r="B274">
        <v>14.060000000000004</v>
      </c>
      <c r="C274">
        <v>0.7</v>
      </c>
      <c r="D274">
        <v>5.94</v>
      </c>
      <c r="E274">
        <v>4.4800000000000004</v>
      </c>
      <c r="F274">
        <v>1.06</v>
      </c>
      <c r="G274">
        <v>1.29</v>
      </c>
      <c r="H274">
        <v>0.46</v>
      </c>
      <c r="I274">
        <v>0.13</v>
      </c>
      <c r="J274">
        <v>197.84</v>
      </c>
      <c r="K274">
        <v>10.3</v>
      </c>
      <c r="L274">
        <v>71.260000000000005</v>
      </c>
      <c r="M274">
        <v>78.680000000000007</v>
      </c>
      <c r="N274">
        <v>14.76</v>
      </c>
      <c r="O274">
        <v>15.44</v>
      </c>
      <c r="P274">
        <v>5.85</v>
      </c>
      <c r="Q274">
        <v>1.55</v>
      </c>
    </row>
    <row r="275" spans="1:17" x14ac:dyDescent="0.25">
      <c r="A275" s="198">
        <v>43009</v>
      </c>
      <c r="B275">
        <v>15.170000000000002</v>
      </c>
      <c r="C275">
        <v>0.65</v>
      </c>
      <c r="D275">
        <v>5.7</v>
      </c>
      <c r="E275">
        <v>5.63</v>
      </c>
      <c r="F275">
        <v>1.24</v>
      </c>
      <c r="G275">
        <v>1.29</v>
      </c>
      <c r="H275">
        <v>0.6</v>
      </c>
      <c r="I275">
        <v>0.06</v>
      </c>
      <c r="J275">
        <v>189.92</v>
      </c>
      <c r="K275">
        <v>8.65</v>
      </c>
      <c r="L275">
        <v>68.39</v>
      </c>
      <c r="M275">
        <v>77.02</v>
      </c>
      <c r="N275">
        <v>13.68</v>
      </c>
      <c r="O275">
        <v>14.95</v>
      </c>
      <c r="P275">
        <v>6.45</v>
      </c>
      <c r="Q275">
        <v>0.78</v>
      </c>
    </row>
    <row r="276" spans="1:17" x14ac:dyDescent="0.25">
      <c r="A276" s="198">
        <v>43040</v>
      </c>
      <c r="B276">
        <v>18</v>
      </c>
      <c r="C276">
        <v>1.24</v>
      </c>
      <c r="D276">
        <v>5.96</v>
      </c>
      <c r="E276">
        <v>7.86</v>
      </c>
      <c r="F276">
        <v>1.24</v>
      </c>
      <c r="G276">
        <v>1.1499999999999999</v>
      </c>
      <c r="H276">
        <v>0.55000000000000004</v>
      </c>
      <c r="I276">
        <v>0</v>
      </c>
      <c r="J276">
        <v>194.73</v>
      </c>
      <c r="K276">
        <v>11.13</v>
      </c>
      <c r="L276">
        <v>71.52</v>
      </c>
      <c r="M276">
        <v>78.3</v>
      </c>
      <c r="N276">
        <v>13.84</v>
      </c>
      <c r="O276">
        <v>13.85</v>
      </c>
      <c r="P276">
        <v>6.13</v>
      </c>
      <c r="Q276">
        <v>-0.04</v>
      </c>
    </row>
    <row r="277" spans="1:17" x14ac:dyDescent="0.25">
      <c r="A277" s="198">
        <v>43070</v>
      </c>
      <c r="B277">
        <v>19.549999999999994</v>
      </c>
      <c r="C277">
        <v>1.42</v>
      </c>
      <c r="D277">
        <v>5.97</v>
      </c>
      <c r="E277">
        <v>9.1</v>
      </c>
      <c r="F277">
        <v>1.24</v>
      </c>
      <c r="G277">
        <v>1.1499999999999999</v>
      </c>
      <c r="H277">
        <v>0.59</v>
      </c>
      <c r="I277">
        <v>0.08</v>
      </c>
      <c r="J277">
        <v>196.63000000000002</v>
      </c>
      <c r="K277">
        <v>13.05</v>
      </c>
      <c r="L277">
        <v>71.650000000000006</v>
      </c>
      <c r="M277">
        <v>78.349999999999994</v>
      </c>
      <c r="N277">
        <v>13.93</v>
      </c>
      <c r="O277">
        <v>12.71</v>
      </c>
      <c r="P277">
        <v>6.03</v>
      </c>
      <c r="Q277">
        <v>0.91</v>
      </c>
    </row>
    <row r="278" spans="1:17" x14ac:dyDescent="0.25">
      <c r="A278" s="198">
        <v>43101</v>
      </c>
      <c r="B278">
        <v>19.12</v>
      </c>
      <c r="C278">
        <v>0.81</v>
      </c>
      <c r="D278">
        <v>5.57</v>
      </c>
      <c r="E278">
        <v>9.36</v>
      </c>
      <c r="F278">
        <v>1.33</v>
      </c>
      <c r="G278">
        <v>1.2</v>
      </c>
      <c r="H278">
        <v>0.67</v>
      </c>
      <c r="I278">
        <v>0.18</v>
      </c>
      <c r="J278">
        <v>189.46</v>
      </c>
      <c r="K278">
        <v>6.93</v>
      </c>
      <c r="L278">
        <v>66.88</v>
      </c>
      <c r="M278">
        <v>78.3</v>
      </c>
      <c r="N278">
        <v>14.57</v>
      </c>
      <c r="O278">
        <v>13.83</v>
      </c>
      <c r="P278">
        <v>6.73</v>
      </c>
      <c r="Q278">
        <v>2.2200000000000002</v>
      </c>
    </row>
    <row r="279" spans="1:17" x14ac:dyDescent="0.25">
      <c r="A279" s="198">
        <v>43132</v>
      </c>
      <c r="B279">
        <v>18.880000000000006</v>
      </c>
      <c r="C279">
        <v>1.1200000000000001</v>
      </c>
      <c r="D279">
        <v>5.65</v>
      </c>
      <c r="E279">
        <v>8.92</v>
      </c>
      <c r="F279">
        <v>1.33</v>
      </c>
      <c r="G279">
        <v>1.17</v>
      </c>
      <c r="H279">
        <v>0.55000000000000004</v>
      </c>
      <c r="I279">
        <v>0.14000000000000001</v>
      </c>
      <c r="J279">
        <v>193.36</v>
      </c>
      <c r="K279">
        <v>9.8699999999999992</v>
      </c>
      <c r="L279">
        <v>67.81</v>
      </c>
      <c r="M279">
        <v>78.84</v>
      </c>
      <c r="N279">
        <v>14.69</v>
      </c>
      <c r="O279">
        <v>14.61</v>
      </c>
      <c r="P279">
        <v>5.83</v>
      </c>
      <c r="Q279">
        <v>1.71</v>
      </c>
    </row>
    <row r="280" spans="1:17" x14ac:dyDescent="0.25">
      <c r="A280" s="198">
        <v>43160</v>
      </c>
      <c r="B280">
        <v>18.920000000000002</v>
      </c>
      <c r="C280">
        <v>1.42</v>
      </c>
      <c r="D280">
        <v>5.48</v>
      </c>
      <c r="E280">
        <v>8.75</v>
      </c>
      <c r="F280">
        <v>1.33</v>
      </c>
      <c r="G280">
        <v>1.23</v>
      </c>
      <c r="H280">
        <v>0.56999999999999995</v>
      </c>
      <c r="I280">
        <v>0.14000000000000001</v>
      </c>
      <c r="J280">
        <v>196.04</v>
      </c>
      <c r="K280">
        <v>14.83</v>
      </c>
      <c r="L280">
        <v>65.760000000000005</v>
      </c>
      <c r="M280">
        <v>77.459999999999994</v>
      </c>
      <c r="N280">
        <v>14.79</v>
      </c>
      <c r="O280">
        <v>15.2</v>
      </c>
      <c r="P280">
        <v>6.38</v>
      </c>
      <c r="Q280">
        <v>1.62</v>
      </c>
    </row>
    <row r="281" spans="1:17" x14ac:dyDescent="0.25">
      <c r="A281" s="198">
        <v>43191</v>
      </c>
      <c r="B281">
        <v>15.87</v>
      </c>
      <c r="C281">
        <v>0.59</v>
      </c>
      <c r="D281">
        <v>5.91</v>
      </c>
      <c r="E281">
        <v>6.23</v>
      </c>
      <c r="F281">
        <v>1.28</v>
      </c>
      <c r="G281">
        <v>1.18</v>
      </c>
      <c r="H281">
        <v>0.53</v>
      </c>
      <c r="I281">
        <v>0.15</v>
      </c>
      <c r="J281">
        <v>201.22000000000003</v>
      </c>
      <c r="K281">
        <v>9.01</v>
      </c>
      <c r="L281">
        <v>70.930000000000007</v>
      </c>
      <c r="M281">
        <v>82.06</v>
      </c>
      <c r="N281">
        <v>15.86</v>
      </c>
      <c r="O281">
        <v>15.03</v>
      </c>
      <c r="P281">
        <v>6.59</v>
      </c>
      <c r="Q281">
        <v>1.74</v>
      </c>
    </row>
    <row r="282" spans="1:17" x14ac:dyDescent="0.25">
      <c r="A282" s="198">
        <v>43221</v>
      </c>
      <c r="B282">
        <v>13.5</v>
      </c>
      <c r="C282">
        <v>0.47</v>
      </c>
      <c r="D282">
        <v>5.58</v>
      </c>
      <c r="E282">
        <v>4.38</v>
      </c>
      <c r="F282">
        <v>1.28</v>
      </c>
      <c r="G282">
        <v>1.18</v>
      </c>
      <c r="H282">
        <v>0.46</v>
      </c>
      <c r="I282">
        <v>0.15</v>
      </c>
      <c r="J282">
        <v>186.36</v>
      </c>
      <c r="K282">
        <v>8.82</v>
      </c>
      <c r="L282">
        <v>66.989999999999995</v>
      </c>
      <c r="M282">
        <v>72.430000000000007</v>
      </c>
      <c r="N282">
        <v>15.93</v>
      </c>
      <c r="O282">
        <v>14.18</v>
      </c>
      <c r="P282">
        <v>6.17</v>
      </c>
      <c r="Q282">
        <v>1.84</v>
      </c>
    </row>
    <row r="283" spans="1:17" x14ac:dyDescent="0.25">
      <c r="A283" s="198">
        <v>43252</v>
      </c>
      <c r="B283">
        <v>12.99</v>
      </c>
      <c r="C283">
        <v>0.47</v>
      </c>
      <c r="D283">
        <v>5.79</v>
      </c>
      <c r="E283">
        <v>3.69</v>
      </c>
      <c r="F283">
        <v>1.28</v>
      </c>
      <c r="G283">
        <v>1.23</v>
      </c>
      <c r="H283">
        <v>0.39</v>
      </c>
      <c r="I283">
        <v>0.14000000000000001</v>
      </c>
      <c r="J283">
        <v>189.48</v>
      </c>
      <c r="K283">
        <v>8.41</v>
      </c>
      <c r="L283">
        <v>69.459999999999994</v>
      </c>
      <c r="M283">
        <v>72.36</v>
      </c>
      <c r="N283">
        <v>16.12</v>
      </c>
      <c r="O283">
        <v>15.43</v>
      </c>
      <c r="P283">
        <v>5.97</v>
      </c>
      <c r="Q283">
        <v>1.73</v>
      </c>
    </row>
    <row r="284" spans="1:17" x14ac:dyDescent="0.25">
      <c r="A284" s="198">
        <v>43282</v>
      </c>
      <c r="B284">
        <v>12.83</v>
      </c>
      <c r="C284">
        <v>0.4</v>
      </c>
      <c r="D284">
        <v>5.72</v>
      </c>
      <c r="E284">
        <v>3.73</v>
      </c>
      <c r="F284">
        <v>1.23</v>
      </c>
      <c r="G284">
        <v>1.23</v>
      </c>
      <c r="H284">
        <v>0.35</v>
      </c>
      <c r="I284">
        <v>0.17</v>
      </c>
      <c r="J284">
        <v>187.02</v>
      </c>
      <c r="K284">
        <v>7.19</v>
      </c>
      <c r="L284">
        <v>68.59</v>
      </c>
      <c r="M284">
        <v>71.94</v>
      </c>
      <c r="N284">
        <v>16.739999999999998</v>
      </c>
      <c r="O284">
        <v>15.09</v>
      </c>
      <c r="P284">
        <v>5.43</v>
      </c>
      <c r="Q284">
        <v>2.04</v>
      </c>
    </row>
    <row r="285" spans="1:17" x14ac:dyDescent="0.25">
      <c r="A285" s="198">
        <v>43313</v>
      </c>
      <c r="B285">
        <v>13.01</v>
      </c>
      <c r="C285">
        <v>0.42</v>
      </c>
      <c r="D285">
        <v>5.84</v>
      </c>
      <c r="E285">
        <v>3.63</v>
      </c>
      <c r="F285">
        <v>1.23</v>
      </c>
      <c r="G285">
        <v>1.29</v>
      </c>
      <c r="H285">
        <v>0.45</v>
      </c>
      <c r="I285">
        <v>0.15</v>
      </c>
      <c r="J285">
        <v>191.62</v>
      </c>
      <c r="K285">
        <v>7.26</v>
      </c>
      <c r="L285">
        <v>70.040000000000006</v>
      </c>
      <c r="M285">
        <v>74.239999999999995</v>
      </c>
      <c r="N285">
        <v>16.89</v>
      </c>
      <c r="O285">
        <v>15.25</v>
      </c>
      <c r="P285">
        <v>6.2</v>
      </c>
      <c r="Q285">
        <v>1.74</v>
      </c>
    </row>
    <row r="286" spans="1:17" x14ac:dyDescent="0.25">
      <c r="A286" s="198">
        <v>43344</v>
      </c>
      <c r="B286">
        <v>13.61</v>
      </c>
      <c r="C286">
        <v>0.71</v>
      </c>
      <c r="D286">
        <v>5.82</v>
      </c>
      <c r="E286">
        <v>3.96</v>
      </c>
      <c r="F286">
        <v>1.23</v>
      </c>
      <c r="G286">
        <v>1.21</v>
      </c>
      <c r="H286">
        <v>0.56999999999999995</v>
      </c>
      <c r="I286">
        <v>0.11</v>
      </c>
      <c r="J286">
        <v>191.62000000000003</v>
      </c>
      <c r="K286">
        <v>9.65</v>
      </c>
      <c r="L286">
        <v>69.790000000000006</v>
      </c>
      <c r="M286">
        <v>72.34</v>
      </c>
      <c r="N286">
        <v>17</v>
      </c>
      <c r="O286">
        <v>14.25</v>
      </c>
      <c r="P286">
        <v>7.29</v>
      </c>
      <c r="Q286">
        <v>1.3</v>
      </c>
    </row>
    <row r="287" spans="1:17" x14ac:dyDescent="0.25">
      <c r="A287" s="198">
        <v>43374</v>
      </c>
      <c r="B287">
        <v>15.309999999999999</v>
      </c>
      <c r="C287">
        <v>0.63</v>
      </c>
      <c r="D287">
        <v>5.56</v>
      </c>
      <c r="E287">
        <v>5.92</v>
      </c>
      <c r="F287">
        <v>1.52</v>
      </c>
      <c r="G287">
        <v>0.99</v>
      </c>
      <c r="H287">
        <v>0.61</v>
      </c>
      <c r="I287">
        <v>0.08</v>
      </c>
      <c r="J287">
        <v>184.55</v>
      </c>
      <c r="K287">
        <v>7.65</v>
      </c>
      <c r="L287">
        <v>66.709999999999994</v>
      </c>
      <c r="M287">
        <v>74.52</v>
      </c>
      <c r="N287">
        <v>16.68</v>
      </c>
      <c r="O287">
        <v>11.28</v>
      </c>
      <c r="P287">
        <v>6.8</v>
      </c>
      <c r="Q287">
        <v>0.91</v>
      </c>
    </row>
    <row r="288" spans="1:17" x14ac:dyDescent="0.25">
      <c r="A288" s="198">
        <v>43405</v>
      </c>
      <c r="B288">
        <v>17.360000000000003</v>
      </c>
      <c r="C288">
        <v>0.94</v>
      </c>
      <c r="D288">
        <v>6.01</v>
      </c>
      <c r="E288">
        <v>7.1</v>
      </c>
      <c r="F288">
        <v>1.52</v>
      </c>
      <c r="G288">
        <v>1.02</v>
      </c>
      <c r="H288">
        <v>0.67</v>
      </c>
      <c r="I288">
        <v>0.1</v>
      </c>
      <c r="J288">
        <v>192.39000000000001</v>
      </c>
      <c r="K288">
        <v>8.27</v>
      </c>
      <c r="L288">
        <v>72.13</v>
      </c>
      <c r="M288">
        <v>74.45</v>
      </c>
      <c r="N288">
        <v>16.829999999999998</v>
      </c>
      <c r="O288">
        <v>12.12</v>
      </c>
      <c r="P288">
        <v>7.41</v>
      </c>
      <c r="Q288">
        <v>1.18</v>
      </c>
    </row>
    <row r="289" spans="1:17" x14ac:dyDescent="0.25">
      <c r="A289" s="198">
        <v>43435</v>
      </c>
      <c r="B289">
        <v>18.11</v>
      </c>
      <c r="C289">
        <v>0.73</v>
      </c>
      <c r="D289">
        <v>5.89</v>
      </c>
      <c r="E289">
        <v>8.07</v>
      </c>
      <c r="F289">
        <v>1.52</v>
      </c>
      <c r="G289">
        <v>1.1299999999999999</v>
      </c>
      <c r="H289">
        <v>0.63</v>
      </c>
      <c r="I289">
        <v>0.14000000000000001</v>
      </c>
      <c r="J289">
        <v>189.28</v>
      </c>
      <c r="K289">
        <v>6.9</v>
      </c>
      <c r="L289">
        <v>70.63</v>
      </c>
      <c r="M289">
        <v>74.11</v>
      </c>
      <c r="N289">
        <v>16.899999999999999</v>
      </c>
      <c r="O289">
        <v>12.44</v>
      </c>
      <c r="P289">
        <v>6.62</v>
      </c>
      <c r="Q289">
        <v>1.68</v>
      </c>
    </row>
    <row r="290" spans="1:17" x14ac:dyDescent="0.25">
      <c r="A290" s="198">
        <v>43466</v>
      </c>
      <c r="B290">
        <v>19.32</v>
      </c>
      <c r="C290">
        <v>0.85</v>
      </c>
      <c r="D290">
        <v>5.68</v>
      </c>
      <c r="E290">
        <v>9.61</v>
      </c>
      <c r="F290">
        <v>1.43</v>
      </c>
      <c r="G290">
        <v>1.05</v>
      </c>
      <c r="H290">
        <v>0.59</v>
      </c>
      <c r="I290">
        <v>0.11</v>
      </c>
      <c r="J290">
        <v>187.72999999999996</v>
      </c>
      <c r="K290">
        <v>6.38</v>
      </c>
      <c r="L290">
        <v>68.2</v>
      </c>
      <c r="M290">
        <v>78.069999999999993</v>
      </c>
      <c r="N290">
        <v>15.7</v>
      </c>
      <c r="O290">
        <v>11.97</v>
      </c>
      <c r="P290">
        <v>6.04</v>
      </c>
      <c r="Q290">
        <v>1.37</v>
      </c>
    </row>
    <row r="291" spans="1:17" x14ac:dyDescent="0.25">
      <c r="A291" s="198">
        <v>43497</v>
      </c>
      <c r="B291">
        <v>16.53</v>
      </c>
      <c r="C291">
        <v>0.54</v>
      </c>
      <c r="D291">
        <v>5.43</v>
      </c>
      <c r="E291">
        <v>7.36</v>
      </c>
      <c r="F291">
        <v>1.43</v>
      </c>
      <c r="G291">
        <v>0.98</v>
      </c>
      <c r="H291">
        <v>0.6</v>
      </c>
      <c r="I291">
        <v>0.19</v>
      </c>
      <c r="J291">
        <v>182.57999999999998</v>
      </c>
      <c r="K291">
        <v>5.75</v>
      </c>
      <c r="L291">
        <v>65.12</v>
      </c>
      <c r="M291">
        <v>74.959999999999994</v>
      </c>
      <c r="N291">
        <v>15.82</v>
      </c>
      <c r="O291">
        <v>12.49</v>
      </c>
      <c r="P291">
        <v>6.22</v>
      </c>
      <c r="Q291">
        <v>2.2200000000000002</v>
      </c>
    </row>
    <row r="292" spans="1:17" x14ac:dyDescent="0.25">
      <c r="A292" s="198">
        <v>43525</v>
      </c>
      <c r="B292">
        <v>16.379999999999995</v>
      </c>
      <c r="C292">
        <v>0.48</v>
      </c>
      <c r="D292">
        <v>5.39</v>
      </c>
      <c r="E292">
        <v>7.18</v>
      </c>
      <c r="F292">
        <v>1.43</v>
      </c>
      <c r="G292">
        <v>0.96</v>
      </c>
      <c r="H292">
        <v>0.72</v>
      </c>
      <c r="I292">
        <v>0.22</v>
      </c>
      <c r="J292">
        <v>183.01000000000002</v>
      </c>
      <c r="K292">
        <v>5.93</v>
      </c>
      <c r="L292">
        <v>64.69</v>
      </c>
      <c r="M292">
        <v>73.849999999999994</v>
      </c>
      <c r="N292">
        <v>15.92</v>
      </c>
      <c r="O292">
        <v>12.11</v>
      </c>
      <c r="P292">
        <v>7.86</v>
      </c>
      <c r="Q292">
        <v>2.65</v>
      </c>
    </row>
    <row r="293" spans="1:17" x14ac:dyDescent="0.25">
      <c r="A293" s="198">
        <v>43556</v>
      </c>
      <c r="B293">
        <v>15.39</v>
      </c>
      <c r="C293">
        <v>0.48</v>
      </c>
      <c r="D293">
        <v>5.71</v>
      </c>
      <c r="E293">
        <v>6.05</v>
      </c>
      <c r="F293">
        <v>1.41</v>
      </c>
      <c r="G293">
        <v>1.05</v>
      </c>
      <c r="H293">
        <v>0.55000000000000004</v>
      </c>
      <c r="I293">
        <v>0.14000000000000001</v>
      </c>
      <c r="J293">
        <v>192.17000000000002</v>
      </c>
      <c r="K293">
        <v>7.14</v>
      </c>
      <c r="L293">
        <v>68.489999999999995</v>
      </c>
      <c r="M293">
        <v>77.290000000000006</v>
      </c>
      <c r="N293">
        <v>17.600000000000001</v>
      </c>
      <c r="O293">
        <v>13.28</v>
      </c>
      <c r="P293">
        <v>6.72</v>
      </c>
      <c r="Q293">
        <v>1.65</v>
      </c>
    </row>
    <row r="294" spans="1:17" x14ac:dyDescent="0.25">
      <c r="A294" s="198">
        <v>43586</v>
      </c>
      <c r="B294">
        <v>14.04</v>
      </c>
      <c r="C294">
        <v>0.38</v>
      </c>
      <c r="D294">
        <v>5.54</v>
      </c>
      <c r="E294">
        <v>5.04</v>
      </c>
      <c r="F294">
        <v>1.41</v>
      </c>
      <c r="G294">
        <v>1.04</v>
      </c>
      <c r="H294">
        <v>0.44</v>
      </c>
      <c r="I294">
        <v>0.19</v>
      </c>
      <c r="J294">
        <v>187.19999999999996</v>
      </c>
      <c r="K294">
        <v>6.69</v>
      </c>
      <c r="L294">
        <v>66.52</v>
      </c>
      <c r="M294">
        <v>75.569999999999993</v>
      </c>
      <c r="N294">
        <v>17.72</v>
      </c>
      <c r="O294">
        <v>12.48</v>
      </c>
      <c r="P294">
        <v>5.95</v>
      </c>
      <c r="Q294">
        <v>2.27</v>
      </c>
    </row>
    <row r="295" spans="1:17" x14ac:dyDescent="0.25">
      <c r="A295" s="198">
        <v>43617</v>
      </c>
      <c r="B295">
        <v>12.969999999999999</v>
      </c>
      <c r="C295">
        <v>0.39</v>
      </c>
      <c r="D295">
        <v>5.64</v>
      </c>
      <c r="E295">
        <v>4.1399999999999997</v>
      </c>
      <c r="F295">
        <v>1.41</v>
      </c>
      <c r="G295">
        <v>0.72</v>
      </c>
      <c r="H295">
        <v>0.51</v>
      </c>
      <c r="I295">
        <v>0.16</v>
      </c>
      <c r="J295">
        <v>187.02999999999997</v>
      </c>
      <c r="K295">
        <v>6.58</v>
      </c>
      <c r="L295">
        <v>67.73</v>
      </c>
      <c r="M295">
        <v>75.95</v>
      </c>
      <c r="N295">
        <v>17.89</v>
      </c>
      <c r="O295">
        <v>9.33</v>
      </c>
      <c r="P295">
        <v>7.67</v>
      </c>
      <c r="Q295">
        <v>1.88</v>
      </c>
    </row>
    <row r="296" spans="1:17" x14ac:dyDescent="0.25">
      <c r="A296" s="198">
        <v>43647</v>
      </c>
      <c r="B296">
        <v>12.56</v>
      </c>
      <c r="C296">
        <v>0.4</v>
      </c>
      <c r="D296">
        <v>5.53</v>
      </c>
      <c r="E296">
        <v>3.84</v>
      </c>
      <c r="F296">
        <v>1.29</v>
      </c>
      <c r="G296">
        <v>0.88</v>
      </c>
      <c r="H296">
        <v>0.48</v>
      </c>
      <c r="I296">
        <v>0.14000000000000001</v>
      </c>
      <c r="J296">
        <v>184.76999999999995</v>
      </c>
      <c r="K296">
        <v>7.04</v>
      </c>
      <c r="L296">
        <v>66.400000000000006</v>
      </c>
      <c r="M296">
        <v>73.88</v>
      </c>
      <c r="N296">
        <v>17.57</v>
      </c>
      <c r="O296">
        <v>10.89</v>
      </c>
      <c r="P296">
        <v>7.32</v>
      </c>
      <c r="Q296">
        <v>1.67</v>
      </c>
    </row>
    <row r="297" spans="1:17" x14ac:dyDescent="0.25">
      <c r="A297" s="198">
        <v>43678</v>
      </c>
      <c r="B297">
        <v>12.410000000000002</v>
      </c>
      <c r="C297">
        <v>0.4</v>
      </c>
      <c r="D297">
        <v>5.65</v>
      </c>
      <c r="E297">
        <v>3.35</v>
      </c>
      <c r="F297">
        <v>1.29</v>
      </c>
      <c r="G297">
        <v>0.98</v>
      </c>
      <c r="H297">
        <v>0.61</v>
      </c>
      <c r="I297">
        <v>0.13</v>
      </c>
      <c r="J297">
        <v>184.69000000000003</v>
      </c>
      <c r="K297">
        <v>6.73</v>
      </c>
      <c r="L297">
        <v>67.81</v>
      </c>
      <c r="M297">
        <v>70.84</v>
      </c>
      <c r="N297">
        <v>17.68</v>
      </c>
      <c r="O297">
        <v>11.68</v>
      </c>
      <c r="P297">
        <v>8.3699999999999992</v>
      </c>
      <c r="Q297">
        <v>1.58</v>
      </c>
    </row>
    <row r="298" spans="1:17" x14ac:dyDescent="0.25">
      <c r="A298" s="198">
        <v>43709</v>
      </c>
      <c r="B298">
        <v>13.139999999999999</v>
      </c>
      <c r="C298">
        <v>0.43</v>
      </c>
      <c r="D298">
        <v>5.78</v>
      </c>
      <c r="E298">
        <v>3.84</v>
      </c>
      <c r="F298">
        <v>1.29</v>
      </c>
      <c r="G298">
        <v>1.07</v>
      </c>
      <c r="H298">
        <v>0.62</v>
      </c>
      <c r="I298">
        <v>0.11</v>
      </c>
      <c r="J298">
        <v>185.90000000000003</v>
      </c>
      <c r="K298">
        <v>5.77</v>
      </c>
      <c r="L298">
        <v>69.37</v>
      </c>
      <c r="M298">
        <v>71.39</v>
      </c>
      <c r="N298">
        <v>17.77</v>
      </c>
      <c r="O298">
        <v>12.61</v>
      </c>
      <c r="P298">
        <v>7.65</v>
      </c>
      <c r="Q298">
        <v>1.34</v>
      </c>
    </row>
    <row r="299" spans="1:17" x14ac:dyDescent="0.25">
      <c r="A299" s="198">
        <v>43739</v>
      </c>
      <c r="B299">
        <v>15.87</v>
      </c>
      <c r="C299">
        <v>0.48</v>
      </c>
      <c r="D299">
        <v>5.68</v>
      </c>
      <c r="E299">
        <v>6.13</v>
      </c>
      <c r="F299">
        <v>1.68</v>
      </c>
      <c r="G299">
        <v>1.1399999999999999</v>
      </c>
      <c r="H299">
        <v>0.65</v>
      </c>
      <c r="I299">
        <v>0.11</v>
      </c>
      <c r="J299">
        <v>188.02</v>
      </c>
      <c r="K299">
        <v>5.92</v>
      </c>
      <c r="L299">
        <v>68.11</v>
      </c>
      <c r="M299">
        <v>74.25</v>
      </c>
      <c r="N299">
        <v>18.399999999999999</v>
      </c>
      <c r="O299">
        <v>12.93</v>
      </c>
      <c r="P299">
        <v>7.14</v>
      </c>
      <c r="Q299">
        <v>1.27</v>
      </c>
    </row>
    <row r="300" spans="1:17" x14ac:dyDescent="0.25">
      <c r="A300" s="198">
        <v>43770</v>
      </c>
      <c r="B300">
        <v>17.670000000000002</v>
      </c>
      <c r="C300">
        <v>0.66</v>
      </c>
      <c r="D300">
        <v>5.59</v>
      </c>
      <c r="E300">
        <v>7.92</v>
      </c>
      <c r="F300">
        <v>1.68</v>
      </c>
      <c r="G300">
        <v>1.1000000000000001</v>
      </c>
      <c r="H300">
        <v>0.55000000000000004</v>
      </c>
      <c r="I300">
        <v>0.17</v>
      </c>
      <c r="J300">
        <v>188.73000000000002</v>
      </c>
      <c r="K300">
        <v>5.66</v>
      </c>
      <c r="L300">
        <v>67.11</v>
      </c>
      <c r="M300">
        <v>76.34</v>
      </c>
      <c r="N300">
        <v>18.510000000000002</v>
      </c>
      <c r="O300">
        <v>13.05</v>
      </c>
      <c r="P300">
        <v>6.06</v>
      </c>
      <c r="Q300">
        <v>2</v>
      </c>
    </row>
    <row r="301" spans="1:17" x14ac:dyDescent="0.25">
      <c r="A301" s="198">
        <v>43800</v>
      </c>
      <c r="B301">
        <v>18.189999999999998</v>
      </c>
      <c r="C301">
        <v>0.64</v>
      </c>
      <c r="D301">
        <v>5.75</v>
      </c>
      <c r="E301">
        <v>8.1</v>
      </c>
      <c r="F301">
        <v>1.68</v>
      </c>
      <c r="G301">
        <v>1.1200000000000001</v>
      </c>
      <c r="H301">
        <v>0.74</v>
      </c>
      <c r="I301">
        <v>0.16</v>
      </c>
      <c r="J301">
        <v>186.69</v>
      </c>
      <c r="K301">
        <v>5.92</v>
      </c>
      <c r="L301">
        <v>68.989999999999995</v>
      </c>
      <c r="M301">
        <v>71.25</v>
      </c>
      <c r="N301">
        <v>18.55</v>
      </c>
      <c r="O301">
        <v>12.2</v>
      </c>
      <c r="P301">
        <v>7.84</v>
      </c>
      <c r="Q301">
        <v>1.94</v>
      </c>
    </row>
    <row r="302" spans="1:17" x14ac:dyDescent="0.25">
      <c r="A302" s="198">
        <v>43831</v>
      </c>
      <c r="B302">
        <v>17.779999999999998</v>
      </c>
      <c r="C302">
        <v>0.8</v>
      </c>
      <c r="D302">
        <v>5.35</v>
      </c>
      <c r="E302">
        <v>7.87</v>
      </c>
      <c r="F302">
        <v>1.63</v>
      </c>
      <c r="G302">
        <v>1.1299999999999999</v>
      </c>
      <c r="H302">
        <v>0.88</v>
      </c>
      <c r="I302">
        <v>0.12</v>
      </c>
      <c r="J302">
        <v>182.21</v>
      </c>
      <c r="K302">
        <v>6.86</v>
      </c>
      <c r="L302">
        <v>64.16</v>
      </c>
      <c r="M302">
        <v>69.64</v>
      </c>
      <c r="N302">
        <v>18.2</v>
      </c>
      <c r="O302">
        <v>12.8</v>
      </c>
      <c r="P302">
        <v>9.1199999999999992</v>
      </c>
      <c r="Q302">
        <v>1.43</v>
      </c>
    </row>
    <row r="303" spans="1:17" x14ac:dyDescent="0.25">
      <c r="A303" s="198">
        <v>43862</v>
      </c>
      <c r="B303">
        <v>17.399999999999999</v>
      </c>
      <c r="C303">
        <v>0.65</v>
      </c>
      <c r="D303">
        <v>5.55</v>
      </c>
      <c r="E303">
        <v>7.54</v>
      </c>
      <c r="F303">
        <v>1.63</v>
      </c>
      <c r="G303">
        <v>0.9</v>
      </c>
      <c r="H303">
        <v>0.95</v>
      </c>
      <c r="I303">
        <v>0.18</v>
      </c>
      <c r="J303">
        <v>189.44</v>
      </c>
      <c r="K303">
        <v>6.8</v>
      </c>
      <c r="L303">
        <v>66.569999999999993</v>
      </c>
      <c r="M303">
        <v>74.290000000000006</v>
      </c>
      <c r="N303">
        <v>18.3</v>
      </c>
      <c r="O303">
        <v>11.61</v>
      </c>
      <c r="P303">
        <v>9.7200000000000006</v>
      </c>
      <c r="Q303">
        <v>2.15</v>
      </c>
    </row>
    <row r="304" spans="1:17" x14ac:dyDescent="0.25">
      <c r="A304" s="198">
        <v>43891</v>
      </c>
      <c r="B304">
        <v>16.609999999999996</v>
      </c>
      <c r="C304">
        <v>0.49</v>
      </c>
      <c r="D304">
        <v>5.18</v>
      </c>
      <c r="E304">
        <v>7.53</v>
      </c>
      <c r="F304">
        <v>1.63</v>
      </c>
      <c r="G304">
        <v>0.76</v>
      </c>
      <c r="H304">
        <v>0.82</v>
      </c>
      <c r="I304">
        <v>0.2</v>
      </c>
      <c r="J304">
        <v>180.27</v>
      </c>
      <c r="K304">
        <v>5.78</v>
      </c>
      <c r="L304">
        <v>62.14</v>
      </c>
      <c r="M304">
        <v>72.819999999999993</v>
      </c>
      <c r="N304">
        <v>18.38</v>
      </c>
      <c r="O304">
        <v>9.8000000000000007</v>
      </c>
      <c r="P304">
        <v>8.9499999999999993</v>
      </c>
      <c r="Q304">
        <v>2.4</v>
      </c>
    </row>
    <row r="305" spans="1:17" x14ac:dyDescent="0.25">
      <c r="A305" s="198">
        <v>43922</v>
      </c>
      <c r="B305">
        <v>11.76</v>
      </c>
      <c r="C305">
        <v>0.41</v>
      </c>
      <c r="D305">
        <v>3.5</v>
      </c>
      <c r="E305">
        <v>4.8499999999999996</v>
      </c>
      <c r="F305">
        <v>1.41</v>
      </c>
      <c r="G305">
        <v>0.86</v>
      </c>
      <c r="H305">
        <v>0.57999999999999996</v>
      </c>
      <c r="I305">
        <v>0.15</v>
      </c>
      <c r="J305">
        <v>153.38999999999999</v>
      </c>
      <c r="K305">
        <v>6.32</v>
      </c>
      <c r="L305">
        <v>41.96</v>
      </c>
      <c r="M305">
        <v>67.849999999999994</v>
      </c>
      <c r="N305">
        <v>17.440000000000001</v>
      </c>
      <c r="O305">
        <v>10.82</v>
      </c>
      <c r="P305">
        <v>7.18</v>
      </c>
      <c r="Q305">
        <v>1.82</v>
      </c>
    </row>
    <row r="306" spans="1:17" x14ac:dyDescent="0.25">
      <c r="A306" s="198">
        <v>43952</v>
      </c>
      <c r="B306">
        <v>10.15</v>
      </c>
      <c r="C306">
        <v>0.34</v>
      </c>
      <c r="D306">
        <v>2.62</v>
      </c>
      <c r="E306">
        <v>4.13</v>
      </c>
      <c r="F306">
        <v>1.41</v>
      </c>
      <c r="G306">
        <v>0.93</v>
      </c>
      <c r="H306">
        <v>0.56999999999999995</v>
      </c>
      <c r="I306">
        <v>0.15</v>
      </c>
      <c r="J306">
        <v>145.62</v>
      </c>
      <c r="K306">
        <v>6.17</v>
      </c>
      <c r="L306">
        <v>31.49</v>
      </c>
      <c r="M306">
        <v>69.680000000000007</v>
      </c>
      <c r="N306">
        <v>17.55</v>
      </c>
      <c r="O306">
        <v>11.09</v>
      </c>
      <c r="P306">
        <v>7.81</v>
      </c>
      <c r="Q306">
        <v>1.83</v>
      </c>
    </row>
    <row r="307" spans="1:17" x14ac:dyDescent="0.25">
      <c r="A307" s="198">
        <v>43983</v>
      </c>
      <c r="B307">
        <v>10.130000000000001</v>
      </c>
      <c r="C307">
        <v>0.36</v>
      </c>
      <c r="D307">
        <v>3.19</v>
      </c>
      <c r="E307">
        <v>3.78</v>
      </c>
      <c r="F307">
        <v>1.41</v>
      </c>
      <c r="G307">
        <v>0.74</v>
      </c>
      <c r="H307">
        <v>0.56999999999999995</v>
      </c>
      <c r="I307">
        <v>0.08</v>
      </c>
      <c r="J307">
        <v>154.6</v>
      </c>
      <c r="K307">
        <v>6.36</v>
      </c>
      <c r="L307">
        <v>38.299999999999997</v>
      </c>
      <c r="M307">
        <v>73.069999999999993</v>
      </c>
      <c r="N307">
        <v>17.670000000000002</v>
      </c>
      <c r="O307">
        <v>9.7799999999999994</v>
      </c>
      <c r="P307">
        <v>8.4600000000000009</v>
      </c>
      <c r="Q307">
        <v>0.96</v>
      </c>
    </row>
    <row r="308" spans="1:17" x14ac:dyDescent="0.25">
      <c r="A308" s="198">
        <v>44013</v>
      </c>
      <c r="B308">
        <v>10.57</v>
      </c>
      <c r="C308">
        <v>0.37</v>
      </c>
      <c r="D308">
        <v>3.67</v>
      </c>
      <c r="E308">
        <v>3.78</v>
      </c>
      <c r="F308">
        <v>1.3</v>
      </c>
      <c r="G308">
        <v>0.87</v>
      </c>
      <c r="H308">
        <v>0.56000000000000005</v>
      </c>
      <c r="I308">
        <v>0.02</v>
      </c>
      <c r="J308">
        <v>161.41999999999999</v>
      </c>
      <c r="K308">
        <v>6.23</v>
      </c>
      <c r="L308">
        <v>44.09</v>
      </c>
      <c r="M308">
        <v>73.44</v>
      </c>
      <c r="N308">
        <v>17.89</v>
      </c>
      <c r="O308">
        <v>10.86</v>
      </c>
      <c r="P308">
        <v>8.7200000000000006</v>
      </c>
      <c r="Q308">
        <v>0.19</v>
      </c>
    </row>
    <row r="309" spans="1:17" x14ac:dyDescent="0.25">
      <c r="A309" s="198">
        <v>44044</v>
      </c>
      <c r="B309">
        <v>10.9</v>
      </c>
      <c r="C309">
        <v>0.38</v>
      </c>
      <c r="D309">
        <v>4.21</v>
      </c>
      <c r="E309">
        <v>3.64</v>
      </c>
      <c r="F309">
        <v>1.3</v>
      </c>
      <c r="G309">
        <v>0.7</v>
      </c>
      <c r="H309">
        <v>0.55000000000000004</v>
      </c>
      <c r="I309">
        <v>0.12</v>
      </c>
      <c r="J309">
        <v>164.97</v>
      </c>
      <c r="K309">
        <v>6.21</v>
      </c>
      <c r="L309">
        <v>50.53</v>
      </c>
      <c r="M309">
        <v>72.91</v>
      </c>
      <c r="N309">
        <v>17.97</v>
      </c>
      <c r="O309">
        <v>8.41</v>
      </c>
      <c r="P309">
        <v>7.52</v>
      </c>
      <c r="Q309">
        <v>1.42</v>
      </c>
    </row>
    <row r="310" spans="1:17" x14ac:dyDescent="0.25">
      <c r="A310" s="198">
        <v>44075</v>
      </c>
      <c r="B310">
        <v>11.59</v>
      </c>
      <c r="C310">
        <v>0.42</v>
      </c>
      <c r="D310">
        <v>4.38</v>
      </c>
      <c r="E310">
        <v>4.04</v>
      </c>
      <c r="F310">
        <v>1.3</v>
      </c>
      <c r="G310">
        <v>0.76</v>
      </c>
      <c r="H310">
        <v>0.62</v>
      </c>
      <c r="I310">
        <v>7.0000000000000007E-2</v>
      </c>
      <c r="J310">
        <v>164.8</v>
      </c>
      <c r="K310">
        <v>5.57</v>
      </c>
      <c r="L310">
        <v>52.52</v>
      </c>
      <c r="M310">
        <v>71.11</v>
      </c>
      <c r="N310">
        <v>18.05</v>
      </c>
      <c r="O310">
        <v>9.0299999999999994</v>
      </c>
      <c r="P310">
        <v>7.72</v>
      </c>
      <c r="Q310">
        <v>0.8</v>
      </c>
    </row>
    <row r="311" spans="1:17" x14ac:dyDescent="0.25">
      <c r="A311" s="198">
        <v>44105</v>
      </c>
      <c r="B311">
        <v>14.57</v>
      </c>
      <c r="C311">
        <v>0.4</v>
      </c>
      <c r="D311">
        <v>4.54</v>
      </c>
      <c r="E311">
        <v>6.08</v>
      </c>
      <c r="F311">
        <v>1.64</v>
      </c>
      <c r="G311">
        <v>1.04</v>
      </c>
      <c r="H311">
        <v>0.71</v>
      </c>
      <c r="I311">
        <v>0.16</v>
      </c>
      <c r="J311">
        <v>174.01</v>
      </c>
      <c r="K311">
        <v>4.99</v>
      </c>
      <c r="L311">
        <v>54.45</v>
      </c>
      <c r="M311">
        <v>75.11</v>
      </c>
      <c r="N311">
        <v>17.93</v>
      </c>
      <c r="O311">
        <v>11.67</v>
      </c>
      <c r="P311">
        <v>7.95</v>
      </c>
      <c r="Q311">
        <v>1.91</v>
      </c>
    </row>
    <row r="312" spans="1:17" x14ac:dyDescent="0.25">
      <c r="A312" s="198">
        <v>44136</v>
      </c>
      <c r="B312">
        <v>15.080000000000002</v>
      </c>
      <c r="C312">
        <v>0.48</v>
      </c>
      <c r="D312">
        <v>4.41</v>
      </c>
      <c r="E312">
        <v>6.74</v>
      </c>
      <c r="F312">
        <v>1.64</v>
      </c>
      <c r="G312">
        <v>0.97</v>
      </c>
      <c r="H312">
        <v>0.68</v>
      </c>
      <c r="I312">
        <v>0.16</v>
      </c>
      <c r="J312">
        <v>168.67000000000002</v>
      </c>
      <c r="K312">
        <v>4.57</v>
      </c>
      <c r="L312">
        <v>52.91</v>
      </c>
      <c r="M312">
        <v>72.3</v>
      </c>
      <c r="N312">
        <v>18</v>
      </c>
      <c r="O312">
        <v>11.34</v>
      </c>
      <c r="P312">
        <v>7.59</v>
      </c>
      <c r="Q312">
        <v>1.96</v>
      </c>
    </row>
    <row r="313" spans="1:17" x14ac:dyDescent="0.25">
      <c r="A313" s="198">
        <v>44166</v>
      </c>
      <c r="B313">
        <v>16.8</v>
      </c>
      <c r="C313">
        <v>0.53</v>
      </c>
      <c r="D313">
        <v>4.28</v>
      </c>
      <c r="E313">
        <v>8.4499999999999993</v>
      </c>
      <c r="F313">
        <v>1.64</v>
      </c>
      <c r="G313">
        <v>1.06</v>
      </c>
      <c r="H313">
        <v>0.71</v>
      </c>
      <c r="I313">
        <v>0.13</v>
      </c>
      <c r="J313">
        <v>168.1</v>
      </c>
      <c r="K313">
        <v>4.93</v>
      </c>
      <c r="L313">
        <v>51.41</v>
      </c>
      <c r="M313">
        <v>73.099999999999994</v>
      </c>
      <c r="N313">
        <v>18.03</v>
      </c>
      <c r="O313">
        <v>11.42</v>
      </c>
      <c r="P313">
        <v>7.6</v>
      </c>
      <c r="Q313">
        <v>1.61</v>
      </c>
    </row>
    <row r="314" spans="1:17" x14ac:dyDescent="0.25">
      <c r="A314" s="198">
        <v>44197</v>
      </c>
      <c r="B314">
        <v>17.62</v>
      </c>
      <c r="C314">
        <v>0.69</v>
      </c>
      <c r="D314">
        <v>3.97</v>
      </c>
      <c r="E314">
        <v>9.56</v>
      </c>
      <c r="F314">
        <v>1.6</v>
      </c>
      <c r="G314">
        <v>0.97</v>
      </c>
      <c r="H314">
        <v>0.66</v>
      </c>
      <c r="I314">
        <v>0.17</v>
      </c>
      <c r="J314">
        <v>163.38</v>
      </c>
      <c r="K314">
        <v>5.0199999999999996</v>
      </c>
      <c r="L314">
        <v>47.61</v>
      </c>
      <c r="M314">
        <v>73.34</v>
      </c>
      <c r="N314">
        <v>17.7</v>
      </c>
      <c r="O314">
        <v>10.78</v>
      </c>
      <c r="P314">
        <v>6.9</v>
      </c>
      <c r="Q314">
        <v>2.0299999999999998</v>
      </c>
    </row>
    <row r="315" spans="1:17" x14ac:dyDescent="0.25">
      <c r="A315" s="198">
        <v>44228</v>
      </c>
      <c r="B315">
        <v>15.29</v>
      </c>
      <c r="C315">
        <v>0.5</v>
      </c>
      <c r="D315">
        <v>3.74</v>
      </c>
      <c r="E315">
        <v>7.76</v>
      </c>
      <c r="F315">
        <v>1.6</v>
      </c>
      <c r="G315">
        <v>0.74</v>
      </c>
      <c r="H315">
        <v>0.76</v>
      </c>
      <c r="I315">
        <v>0.19</v>
      </c>
      <c r="J315">
        <v>160.24</v>
      </c>
      <c r="K315">
        <v>5.01</v>
      </c>
      <c r="L315">
        <v>44.85</v>
      </c>
      <c r="M315">
        <v>72.98</v>
      </c>
      <c r="N315">
        <v>17.75</v>
      </c>
      <c r="O315">
        <v>9.67</v>
      </c>
      <c r="P315">
        <v>7.68</v>
      </c>
      <c r="Q315">
        <v>2.2999999999999998</v>
      </c>
    </row>
    <row r="316" spans="1:17" x14ac:dyDescent="0.25">
      <c r="A316" s="198">
        <v>44256</v>
      </c>
      <c r="B316">
        <v>15.059999999999999</v>
      </c>
      <c r="C316">
        <v>0.45</v>
      </c>
      <c r="D316">
        <v>3.86</v>
      </c>
      <c r="E316">
        <v>7.53</v>
      </c>
      <c r="F316">
        <v>1.6</v>
      </c>
      <c r="G316">
        <v>0.75</v>
      </c>
      <c r="H316">
        <v>0.69</v>
      </c>
      <c r="I316">
        <v>0.18</v>
      </c>
      <c r="J316">
        <v>164.45</v>
      </c>
      <c r="K316">
        <v>5.49</v>
      </c>
      <c r="L316">
        <v>46.32</v>
      </c>
      <c r="M316">
        <v>75.540000000000006</v>
      </c>
      <c r="N316">
        <v>17.78</v>
      </c>
      <c r="O316">
        <v>9.69</v>
      </c>
      <c r="P316">
        <v>7.45</v>
      </c>
      <c r="Q316">
        <v>2.1800000000000002</v>
      </c>
    </row>
    <row r="317" spans="1:17" x14ac:dyDescent="0.25">
      <c r="A317" s="198">
        <v>44287</v>
      </c>
      <c r="B317">
        <v>14.560000000000002</v>
      </c>
      <c r="C317">
        <v>0.44</v>
      </c>
      <c r="D317">
        <v>4.38</v>
      </c>
      <c r="E317">
        <v>6.8</v>
      </c>
      <c r="F317">
        <v>1.5</v>
      </c>
      <c r="G317">
        <v>0.81</v>
      </c>
      <c r="H317">
        <v>0.5</v>
      </c>
      <c r="I317">
        <v>0.13</v>
      </c>
      <c r="J317">
        <v>169.93000000000004</v>
      </c>
      <c r="K317">
        <v>6.06</v>
      </c>
      <c r="L317">
        <v>52.56</v>
      </c>
      <c r="M317">
        <v>74.59</v>
      </c>
      <c r="N317">
        <v>18.84</v>
      </c>
      <c r="O317">
        <v>10.08</v>
      </c>
      <c r="P317">
        <v>6.21</v>
      </c>
      <c r="Q317">
        <v>1.59</v>
      </c>
    </row>
    <row r="318" spans="1:17" x14ac:dyDescent="0.25">
      <c r="A318" s="198">
        <v>44317</v>
      </c>
      <c r="B318">
        <v>13.61</v>
      </c>
      <c r="C318">
        <v>0.44</v>
      </c>
      <c r="D318">
        <v>4.5599999999999996</v>
      </c>
      <c r="E318">
        <v>5.63</v>
      </c>
      <c r="F318">
        <v>1.5</v>
      </c>
      <c r="G318">
        <v>0.76</v>
      </c>
      <c r="H318">
        <v>0.54</v>
      </c>
      <c r="I318">
        <v>0.18</v>
      </c>
      <c r="J318">
        <v>179.04999999999998</v>
      </c>
      <c r="K318">
        <v>7.59</v>
      </c>
      <c r="L318">
        <v>54.77</v>
      </c>
      <c r="M318">
        <v>79.16</v>
      </c>
      <c r="N318">
        <v>18.940000000000001</v>
      </c>
      <c r="O318">
        <v>9.0299999999999994</v>
      </c>
      <c r="P318">
        <v>7.44</v>
      </c>
      <c r="Q318">
        <v>2.12</v>
      </c>
    </row>
    <row r="319" spans="1:17" x14ac:dyDescent="0.25">
      <c r="A319" s="198">
        <v>44348</v>
      </c>
      <c r="B319">
        <v>11.389999999999999</v>
      </c>
      <c r="C319">
        <v>0.42</v>
      </c>
      <c r="D319">
        <v>4.5599999999999996</v>
      </c>
      <c r="E319">
        <v>3.39</v>
      </c>
      <c r="F319">
        <v>1.5</v>
      </c>
      <c r="G319">
        <v>0.86</v>
      </c>
      <c r="H319">
        <v>0.45</v>
      </c>
      <c r="I319">
        <v>0.21</v>
      </c>
      <c r="J319">
        <v>166.01000000000002</v>
      </c>
      <c r="K319">
        <v>7.59</v>
      </c>
      <c r="L319">
        <v>54.67</v>
      </c>
      <c r="M319">
        <v>64.010000000000005</v>
      </c>
      <c r="N319">
        <v>19.05</v>
      </c>
      <c r="O319">
        <v>11.5</v>
      </c>
      <c r="P319">
        <v>6.62</v>
      </c>
      <c r="Q319">
        <v>2.57</v>
      </c>
    </row>
    <row r="320" spans="1:17" x14ac:dyDescent="0.25">
      <c r="A320" s="198">
        <v>44378</v>
      </c>
      <c r="B320">
        <v>11.33</v>
      </c>
      <c r="C320">
        <v>0.46</v>
      </c>
      <c r="D320">
        <v>4.49</v>
      </c>
      <c r="E320">
        <v>3.73</v>
      </c>
      <c r="F320">
        <v>1.3</v>
      </c>
      <c r="G320">
        <v>0.74</v>
      </c>
      <c r="H320">
        <v>0.37</v>
      </c>
      <c r="I320">
        <v>0.24</v>
      </c>
      <c r="J320">
        <v>169.22</v>
      </c>
      <c r="K320">
        <v>7.67</v>
      </c>
      <c r="L320">
        <v>53.91</v>
      </c>
      <c r="M320">
        <v>71.930000000000007</v>
      </c>
      <c r="N320">
        <v>17.940000000000001</v>
      </c>
      <c r="O320">
        <v>9.2100000000000009</v>
      </c>
      <c r="P320">
        <v>5.72</v>
      </c>
      <c r="Q320">
        <v>2.84</v>
      </c>
    </row>
    <row r="321" spans="1:17" x14ac:dyDescent="0.25">
      <c r="A321" s="198">
        <v>44409</v>
      </c>
      <c r="B321">
        <v>11.63</v>
      </c>
      <c r="C321">
        <v>0.43</v>
      </c>
      <c r="D321">
        <v>4.82</v>
      </c>
      <c r="E321">
        <v>3.63</v>
      </c>
      <c r="F321">
        <v>1.3</v>
      </c>
      <c r="G321">
        <v>0.73</v>
      </c>
      <c r="H321">
        <v>0.47</v>
      </c>
      <c r="I321">
        <v>0.25</v>
      </c>
      <c r="J321">
        <v>176.47</v>
      </c>
      <c r="K321">
        <v>6.84</v>
      </c>
      <c r="L321">
        <v>57.88</v>
      </c>
      <c r="M321">
        <v>75.400000000000006</v>
      </c>
      <c r="N321">
        <v>18.02</v>
      </c>
      <c r="O321">
        <v>8.86</v>
      </c>
      <c r="P321">
        <v>6.46</v>
      </c>
      <c r="Q321">
        <v>3.01</v>
      </c>
    </row>
    <row r="322" spans="1:17" x14ac:dyDescent="0.25">
      <c r="A322" s="198">
        <v>44440</v>
      </c>
      <c r="B322">
        <v>12.129999999999999</v>
      </c>
      <c r="C322">
        <v>0.45</v>
      </c>
      <c r="D322">
        <v>4.9400000000000004</v>
      </c>
      <c r="E322">
        <v>4.04</v>
      </c>
      <c r="F322">
        <v>1.3</v>
      </c>
      <c r="G322">
        <v>0.78</v>
      </c>
      <c r="H322">
        <v>0.45</v>
      </c>
      <c r="I322">
        <v>0.17</v>
      </c>
      <c r="J322">
        <v>176.69000000000003</v>
      </c>
      <c r="K322">
        <v>5.97</v>
      </c>
      <c r="L322">
        <v>59.25</v>
      </c>
      <c r="M322">
        <v>76.52</v>
      </c>
      <c r="N322">
        <v>18.09</v>
      </c>
      <c r="O322">
        <v>9.24</v>
      </c>
      <c r="P322">
        <v>5.58</v>
      </c>
      <c r="Q322">
        <v>2.04</v>
      </c>
    </row>
    <row r="323" spans="1:17" x14ac:dyDescent="0.25">
      <c r="A323" s="198">
        <v>44470</v>
      </c>
      <c r="B323">
        <v>13.729999999999999</v>
      </c>
      <c r="C323">
        <v>0.41</v>
      </c>
      <c r="D323">
        <v>5.01</v>
      </c>
      <c r="E323">
        <v>5.03</v>
      </c>
      <c r="F323">
        <v>1.63</v>
      </c>
      <c r="G323">
        <v>0.75</v>
      </c>
      <c r="H323">
        <v>0.74</v>
      </c>
      <c r="I323">
        <v>0.16</v>
      </c>
      <c r="J323">
        <v>169.32999999999998</v>
      </c>
      <c r="K323">
        <v>5.37</v>
      </c>
      <c r="L323">
        <v>60.15</v>
      </c>
      <c r="M323">
        <v>67.39</v>
      </c>
      <c r="N323">
        <v>17.7</v>
      </c>
      <c r="O323">
        <v>8.41</v>
      </c>
      <c r="P323">
        <v>8.35</v>
      </c>
      <c r="Q323">
        <v>1.96</v>
      </c>
    </row>
    <row r="324" spans="1:17" x14ac:dyDescent="0.25">
      <c r="A324" s="198">
        <v>44501</v>
      </c>
      <c r="B324">
        <v>15.969999999999997</v>
      </c>
      <c r="C324">
        <v>0.52</v>
      </c>
      <c r="D324">
        <v>4.93</v>
      </c>
      <c r="E324">
        <v>7.18</v>
      </c>
      <c r="F324">
        <v>1.63</v>
      </c>
      <c r="G324">
        <v>0.92</v>
      </c>
      <c r="H324">
        <v>0.69</v>
      </c>
      <c r="I324">
        <v>0.1</v>
      </c>
      <c r="J324">
        <v>174.34000000000003</v>
      </c>
      <c r="K324">
        <v>4.87</v>
      </c>
      <c r="L324">
        <v>59.12</v>
      </c>
      <c r="M324">
        <v>73.2</v>
      </c>
      <c r="N324">
        <v>17.739999999999998</v>
      </c>
      <c r="O324">
        <v>10.61</v>
      </c>
      <c r="P324">
        <v>7.62</v>
      </c>
      <c r="Q324">
        <v>1.18</v>
      </c>
    </row>
    <row r="325" spans="1:17" x14ac:dyDescent="0.25">
      <c r="A325" s="198"/>
      <c r="B325">
        <v>16.87</v>
      </c>
      <c r="C325">
        <v>0.53</v>
      </c>
      <c r="D325">
        <v>5.27</v>
      </c>
      <c r="E325">
        <v>7.69</v>
      </c>
      <c r="F325">
        <v>1.63</v>
      </c>
      <c r="G325">
        <v>0.96</v>
      </c>
      <c r="H325">
        <v>0.66</v>
      </c>
      <c r="I325">
        <v>0.13</v>
      </c>
      <c r="J325">
        <v>174.45</v>
      </c>
      <c r="K325">
        <v>5.1100000000000003</v>
      </c>
      <c r="L325">
        <v>63.22</v>
      </c>
      <c r="M325">
        <v>69.56</v>
      </c>
      <c r="N325">
        <v>17.78</v>
      </c>
      <c r="O325">
        <v>10.31</v>
      </c>
      <c r="P325">
        <v>6.94</v>
      </c>
      <c r="Q325">
        <v>1.53</v>
      </c>
    </row>
  </sheetData>
  <phoneticPr fontId="3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c E A A B Q S w M E F A A C A A g A w 4 J l 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M O C Z 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g m V U W t T y E d A B A A B 1 B A A A E w A c A E Z v c m 1 1 b G F z L 1 N l Y 3 R p b 2 4 x L m 0 g o h g A K K A U A A A A A A A A A A A A A A A A A A A A A A A A A A A A r V N N i x N B E L 0 H 8 h + K E S S B M Z j 1 O 8 t e D B 4 8 u A g b 8 R B C U 5 m p b N r t q R r 7 w 3 U I u X n z 4 s G T g v 9 B 8 K L + H n f / h p 3 N J K D M h g j O p W u 6 X s 1 7 8 1 6 3 o 8 x r Y T h Z r / 3 D d q v d c n O 0 l M O N Z I R T Q 3 0 4 U E / Z I O e K m O x p p T J h F 4 p y N a B K q w u 0 l Z o F M k p z G b y a o t N O F c J + b i q V o 0 d V a G M i O o E j M O T b L Y j P x Y 8 P 8 f X J 2 4 x M b x i s J f Y v x Z 5 N R c 4 6 3 c X 4 G A s 6 q h X 0 / p s C 5 Y W Z n J K Z E m 0 U v Q 7 6 D Z p I n U y W 4 2 E c i O U k r Q V + / n b x 8 f v l p 3 e X X 3 / + + v I + i r 1 S 0 x t Z Z D c T W w z F h I J H V U m u E / 8 m X S y S Z y v O J A U f N y E S 0 z K F R f K C M X 8 V n I + m e v F o Y M z i C f q T D Z J D M S V 7 h R 3 K t n / Q 1 H 9 O 3 o q h U N S g O 0 2 g Y / T B x u + c o q t h d 5 t g j 7 W s D Y W b c I 5 R X w 2 + B 5 O 6 u r 8 p H j R q W V s P Z O L x s T r T v o J b E Z A Z Q r s 3 / l x z n o I T g x Z i x j C v c i s 1 7 c M t L X K 1 i 5 M 8 6 K I U 6 9 3 f A y e E T h i N q W C b w o r G U 1 G S X R l F k E k 8 f 9 m q 0 0 H m g E a 7 W M c m u e 4 f k T 3 a + N G / f V 1 4 u z L b H d U + C e 3 n 6 u D f Q h g 0 Z 7 C H 9 Y P r n F 9 2 2 y 3 N j R f p 8 D d Q S w E C L Q A U A A I A C A D D g m V U A g v f q q U A A A D 2 A A A A E g A A A A A A A A A A A A A A A A A A A A A A Q 2 9 u Z m l n L 1 B h Y 2 t h Z 2 U u e G 1 s U E s B A i 0 A F A A C A A g A w 4 J l V A / K 6 a u k A A A A 6 Q A A A B M A A A A A A A A A A A A A A A A A 8 Q A A A F t D b 2 5 0 Z W 5 0 X 1 R 5 c G V z X S 5 4 b W x Q S w E C L Q A U A A I A C A D D g m V U W t T y E d A B A A B 1 B A A A E w A A A A A A A A A A A A A A A A D i A Q A A R m 9 y b X V s Y X M v U 2 V j d G l v b j E u b V B L B Q Y A A A A A A w A D A M I A A A D / 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H w A A A A A A A I I 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J T I w M l 9 J b m x h b m R f Z W 5 l c m d 5 X 2 N v b n N 1 b X B 0 a W 9 u X 3 B y a W 1 h c n l f Z n V l b F 9 p b n B 1 d F 9 i Y X N p c 1 9 t b 2 5 0 a G x 5 X 2 R h d G F f b W l s b 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1 R h Y m x l M V 8 y X 0 l u b G F u Z F 9 l b m V y Z 3 l f Y 2 9 u c 3 V t c H R p b 2 5 f c H J p b W F y e V 9 m d W V s X 2 l u c H V 0 X 2 J h c 2 l z X 2 1 v b n R o b H l f Z G F 0 Y V 9 t a W x s a W 9 u I i A v P j x F b n R y e S B U e X B l P S J G a W x s Z W R D b 2 1 w b G V 0 Z V J l c 3 V s d F R v V 2 9 y a 3 N o Z W V 0 I i B W Y W x 1 Z T 0 i b D E i I C 8 + P E V u d H J 5 I F R 5 c G U 9 I k F k Z G V k V G 9 E Y X R h T W 9 k Z W w i I F Z h b H V l P S J s M C I g L z 4 8 R W 5 0 c n k g V H l w Z T 0 i R m l s b E N v d W 5 0 I i B W Y W x 1 Z T 0 i b D M y N C I g L z 4 8 R W 5 0 c n k g V H l w Z T 0 i R m l s b E V y c m 9 y Q 2 9 k Z S I g V m F s d W U 9 I n N V b m t u b 3 d u I i A v P j x F b n R y e S B U e X B l P S J G a W x s R X J y b 3 J D b 3 V u d C I g V m F s d W U 9 I m w x I i A v P j x F b n R y e S B U e X B l P S J G a W x s T G F z d F V w Z G F 0 Z W Q i I F Z h b H V l P S J k M j A y M i 0 w M y 0 w N V Q x N j o y M j o w N i 4 4 M T Y 2 O D k x W i I g L z 4 8 R W 5 0 c n k g V H l w Z T 0 i R m l s b E N v b H V t b l R 5 c G V z I i B W Y W x 1 Z T 0 i c 0 N R V U Z C U V V G Q l F B Q U J R V U Z C U V V G Q U F B P S I g L z 4 8 R W 5 0 c n k g V H l w Z T 0 i R m l s b E N v b H V t b k 5 h b W V z I i B W Y W x 1 Z T 0 i c 1 s m c X V v d D t N b 2 5 0 a C Z x d W 9 0 O y w m c X V v d D t V b m F k a n V z d G V k I H R v d G F s I F t u b 3 R l I D F d J n F 1 b 3 Q 7 L C Z x d W 9 0 O 0 N v Y W w g W 2 5 v d G U g M l 0 m c X V v d D s s J n F 1 b 3 Q 7 U G V 0 c m 9 s Z X V t I F t u b 3 R l I D N d J n F 1 b 3 Q 7 L C Z x d W 9 0 O 0 5 h d H V y Y W w g Z 2 F z I F t u b 3 R l I D R d J n F 1 b 3 Q 7 L C Z x d W 9 0 O 0 J p b 2 V u Z X J n e S B c d T A w M j Y g d 2 F z d G U g W 2 5 v d G U g N S B d I F t u b 3 R l I D Z d I F t u b 3 R l I D d d J n F 1 b 3 Q 7 L C Z x d W 9 0 O 1 B y a W 1 h c n k g Z W x l Y 3 R y a W N p d H k g L S B u d W N s Z W F y J n F 1 b 3 Q 7 L C Z x d W 9 0 O 1 B y a W 1 h c n k g Z W x l Y 3 R y a W N p d H k g L S B 3 a W 5 k L C B z b 2 x h c i B h b m Q g a H l k c m 8 g W 2 5 v d G U g O F 0 m c X V v d D s s J n F 1 b 3 Q 7 U H J p b W F y e S B l b G V j d H J p Y 2 l 0 e S A t I G 5 l d C B p b X B v c n R z J n F 1 b 3 Q 7 L C Z x d W 9 0 O 1 N l Y X N v b m F s b H k g Y W R q d X N 0 Z W Q g Y W 5 k I H R l b X B l c m F 0 d X J l I G N v c n J l Y 3 R l Z C A o Y W 5 u d W F s a X N l Z C B y Y X R l c y k g d G 9 0 Y W w g W 2 5 v d G U g O V 0 g W 2 5 v d G U g M T B d J n F 1 b 3 Q 7 L C Z x d W 9 0 O 0 N v Y W w m c X V v d D s s J n F 1 b 3 Q 7 U G V 0 c m 9 s Z X V t J n F 1 b 3 Q 7 L C Z x d W 9 0 O 0 5 h d H V y Y W w g Z 2 F z J n F 1 b 3 Q 7 L C Z x d W 9 0 O 0 J p b 2 V u Z X J n e S B c d T A w M j Y g d 2 F z d G U m c X V v d D s s J n F 1 b 3 Q 7 U H J p b W F y e S B l b G V j d H J p Y 2 l 0 e T o g b n V j b G V h c i Z x d W 9 0 O y w m c X V v d D t Q c m l t Y X J 5 I G V s Z W N 0 c m l j a X R 5 O i B 3 a W 5 k L C B z b 2 x h c i B h b m Q g a H l k c m 8 m c X V v d D s s J n F 1 b 3 Q 7 U H J p b W F y e S B l b G V j d H J p Y 2 l 0 e T o g b m V 0 I G l t c G 9 y d H M 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V G F i b G U x I D J f S W 5 s Y W 5 k X 2 V u Z X J n e V 9 j b 2 5 z d W 1 w d G l v b l 9 w c m l t Y X J 5 X 2 Z 1 Z W x f a W 5 w d X R f Y m F z a X N f b W 9 u d G h s e V 9 k Y X R h X 2 1 p b G x p b 2 4 v 5 p u 0 5 p S 5 5 5 q E 5 7 G 7 5 Z 6 L L n t N b 2 5 0 a C w w f S Z x d W 9 0 O y w m c X V v d D t T Z W N 0 a W 9 u M S 9 U Y W J s Z T E g M l 9 J b m x h b m R f Z W 5 l c m d 5 X 2 N v b n N 1 b X B 0 a W 9 u X 3 B y a W 1 h c n l f Z n V l b F 9 p b n B 1 d F 9 i Y X N p c 1 9 t b 2 5 0 a G x 5 X 2 R h d G F f b W l s b G l v b i / m m 7 T m l L n n m o T n s b v l n o s u e 1 V u Y W R q d X N 0 Z W Q g d G 9 0 Y W w g W 2 5 v d G U g M V 0 s M X 0 m c X V v d D s s J n F 1 b 3 Q 7 U 2 V j d G l v b j E v V G F i b G U x I D J f S W 5 s Y W 5 k X 2 V u Z X J n e V 9 j b 2 5 z d W 1 w d G l v b l 9 w c m l t Y X J 5 X 2 Z 1 Z W x f a W 5 w d X R f Y m F z a X N f b W 9 u d G h s e V 9 k Y X R h X 2 1 p b G x p b 2 4 v 5 p u 0 5 p S 5 5 5 q E 5 7 G 7 5 Z 6 L L n t D b 2 F s I F t u b 3 R l I D J d L D J 9 J n F 1 b 3 Q 7 L C Z x d W 9 0 O 1 N l Y 3 R p b 2 4 x L 1 R h Y m x l M S A y X 0 l u b G F u Z F 9 l b m V y Z 3 l f Y 2 9 u c 3 V t c H R p b 2 5 f c H J p b W F y e V 9 m d W V s X 2 l u c H V 0 X 2 J h c 2 l z X 2 1 v b n R o b H l f Z G F 0 Y V 9 t a W x s a W 9 u L + a b t O a U u e e a h O e x u + W e i y 5 7 U G V 0 c m 9 s Z X V t I F t u b 3 R l I D N d L D N 9 J n F 1 b 3 Q 7 L C Z x d W 9 0 O 1 N l Y 3 R p b 2 4 x L 1 R h Y m x l M S A y X 0 l u b G F u Z F 9 l b m V y Z 3 l f Y 2 9 u c 3 V t c H R p b 2 5 f c H J p b W F y e V 9 m d W V s X 2 l u c H V 0 X 2 J h c 2 l z X 2 1 v b n R o b H l f Z G F 0 Y V 9 t a W x s a W 9 u L + a b t O a U u e e a h O e x u + W e i y 5 7 T m F 0 d X J h b C B n Y X M g W 2 5 v d G U g N F 0 s N H 0 m c X V v d D s s J n F 1 b 3 Q 7 U 2 V j d G l v b j E v V G F i b G U x I D J f S W 5 s Y W 5 k X 2 V u Z X J n e V 9 j b 2 5 z d W 1 w d G l v b l 9 w c m l t Y X J 5 X 2 Z 1 Z W x f a W 5 w d X R f Y m F z a X N f b W 9 u d G h s e V 9 k Y X R h X 2 1 p b G x p b 2 4 v 5 p u 0 5 p S 5 5 5 q E 5 7 G 7 5 Z 6 L L n t C a W 9 l b m V y Z 3 k g X H U w M D I 2 I H d h c 3 R l I F t u b 3 R l I D U g X S B b b m 9 0 Z S A 2 X S B b b m 9 0 Z S A 3 X S w 1 f S Z x d W 9 0 O y w m c X V v d D t T Z W N 0 a W 9 u M S 9 U Y W J s Z T E g M l 9 J b m x h b m R f Z W 5 l c m d 5 X 2 N v b n N 1 b X B 0 a W 9 u X 3 B y a W 1 h c n l f Z n V l b F 9 p b n B 1 d F 9 i Y X N p c 1 9 t b 2 5 0 a G x 5 X 2 R h d G F f b W l s b G l v b i / m m 7 T m l L n n m o T n s b v l n o s u e 1 B y a W 1 h c n k g Z W x l Y 3 R y a W N p d H k g L S B u d W N s Z W F y L D Z 9 J n F 1 b 3 Q 7 L C Z x d W 9 0 O 1 N l Y 3 R p b 2 4 x L 1 R h Y m x l M S A y X 0 l u b G F u Z F 9 l b m V y Z 3 l f Y 2 9 u c 3 V t c H R p b 2 5 f c H J p b W F y e V 9 m d W V s X 2 l u c H V 0 X 2 J h c 2 l z X 2 1 v b n R o b H l f Z G F 0 Y V 9 t a W x s a W 9 u L + a b t O a U u e e a h O e x u + W e i y 5 7 U H J p b W F y e S B l b G V j d H J p Y 2 l 0 e S A t I H d p b m Q s I H N v b G F y I G F u Z C B o e W R y b y B b b m 9 0 Z S A 4 X S w 3 f S Z x d W 9 0 O y w m c X V v d D t T Z W N 0 a W 9 u M S 9 U Y W J s Z T E g M l 9 J b m x h b m R f Z W 5 l c m d 5 X 2 N v b n N 1 b X B 0 a W 9 u X 3 B y a W 1 h c n l f Z n V l b F 9 p b n B 1 d F 9 i Y X N p c 1 9 t b 2 5 0 a G x 5 X 2 R h d G F f b W l s b G l v b i / m m 7 T m l L n n m o T n s b v l n o s u e 1 B y a W 1 h c n k g Z W x l Y 3 R y a W N p d H k g L S B u Z X Q g a W 1 w b 3 J 0 c y w 4 f S Z x d W 9 0 O y w m c X V v d D t T Z W N 0 a W 9 u M S 9 U Y W J s Z T E g M l 9 J b m x h b m R f Z W 5 l c m d 5 X 2 N v b n N 1 b X B 0 a W 9 u X 3 B y a W 1 h c n l f Z n V l b F 9 p b n B 1 d F 9 i Y X N p c 1 9 t b 2 5 0 a G x 5 X 2 R h d G F f b W l s b G l v b i / m m 7 T m l L n n m o T n s b v l n o s u e 1 N l Y X N v b m F s b H k g Y W R q d X N 0 Z W Q g Y W 5 k I H R l b X B l c m F 0 d X J l I G N v c n J l Y 3 R l Z C A o Y W 5 u d W F s a X N l Z C B y Y X R l c y k g d G 9 0 Y W w g W 2 5 v d G U g O V 0 g W 2 5 v d G U g M T B d L D l 9 J n F 1 b 3 Q 7 L C Z x d W 9 0 O 1 N l Y 3 R p b 2 4 x L 1 R h Y m x l M S A y X 0 l u b G F u Z F 9 l b m V y Z 3 l f Y 2 9 u c 3 V t c H R p b 2 5 f c H J p b W F y e V 9 m d W V s X 2 l u c H V 0 X 2 J h c 2 l z X 2 1 v b n R o b H l f Z G F 0 Y V 9 t a W x s a W 9 u L + a b t O a U u e e a h O e x u + W e i y 5 7 Q 2 9 h b C w x M H 0 m c X V v d D s s J n F 1 b 3 Q 7 U 2 V j d G l v b j E v V G F i b G U x I D J f S W 5 s Y W 5 k X 2 V u Z X J n e V 9 j b 2 5 z d W 1 w d G l v b l 9 w c m l t Y X J 5 X 2 Z 1 Z W x f a W 5 w d X R f Y m F z a X N f b W 9 u d G h s e V 9 k Y X R h X 2 1 p b G x p b 2 4 v 5 p u 0 5 p S 5 5 5 q E 5 7 G 7 5 Z 6 L L n t Q Z X R y b 2 x l d W 0 s M T F 9 J n F 1 b 3 Q 7 L C Z x d W 9 0 O 1 N l Y 3 R p b 2 4 x L 1 R h Y m x l M S A y X 0 l u b G F u Z F 9 l b m V y Z 3 l f Y 2 9 u c 3 V t c H R p b 2 5 f c H J p b W F y e V 9 m d W V s X 2 l u c H V 0 X 2 J h c 2 l z X 2 1 v b n R o b H l f Z G F 0 Y V 9 t a W x s a W 9 u L + a b t O a U u e e a h O e x u + W e i y 5 7 T m F 0 d X J h b C B n Y X M s M T J 9 J n F 1 b 3 Q 7 L C Z x d W 9 0 O 1 N l Y 3 R p b 2 4 x L 1 R h Y m x l M S A y X 0 l u b G F u Z F 9 l b m V y Z 3 l f Y 2 9 u c 3 V t c H R p b 2 5 f c H J p b W F y e V 9 m d W V s X 2 l u c H V 0 X 2 J h c 2 l z X 2 1 v b n R o b H l f Z G F 0 Y V 9 t a W x s a W 9 u L + a b t O a U u e e a h O e x u + W e i y 5 7 Q m l v Z W 5 l c m d 5 I F x 1 M D A y N i B 3 Y X N 0 Z S w x M 3 0 m c X V v d D s s J n F 1 b 3 Q 7 U 2 V j d G l v b j E v V G F i b G U x I D J f S W 5 s Y W 5 k X 2 V u Z X J n e V 9 j b 2 5 z d W 1 w d G l v b l 9 w c m l t Y X J 5 X 2 Z 1 Z W x f a W 5 w d X R f Y m F z a X N f b W 9 u d G h s e V 9 k Y X R h X 2 1 p b G x p b 2 4 v 5 p u 0 5 p S 5 5 5 q E 5 7 G 7 5 Z 6 L L n t Q c m l t Y X J 5 I G V s Z W N 0 c m l j a X R 5 O i B u d W N s Z W F y L D E 0 f S Z x d W 9 0 O y w m c X V v d D t T Z W N 0 a W 9 u M S 9 U Y W J s Z T E g M l 9 J b m x h b m R f Z W 5 l c m d 5 X 2 N v b n N 1 b X B 0 a W 9 u X 3 B y a W 1 h c n l f Z n V l b F 9 p b n B 1 d F 9 i Y X N p c 1 9 t b 2 5 0 a G x 5 X 2 R h d G F f b W l s b G l v b i / m m 7 T m l L n n m o T n s b v l n o s u e 1 B y a W 1 h c n k g Z W x l Y 3 R y a W N p d H k 6 I H d p b m Q s I H N v b G F y I G F u Z C B o e W R y b y w x N X 0 m c X V v d D s s J n F 1 b 3 Q 7 U 2 V j d G l v b j E v V G F i b G U x I D J f S W 5 s Y W 5 k X 2 V u Z X J n e V 9 j b 2 5 z d W 1 w d G l v b l 9 w c m l t Y X J 5 X 2 Z 1 Z W x f a W 5 w d X R f Y m F z a X N f b W 9 u d G h s e V 9 k Y X R h X 2 1 p b G x p b 2 4 v 5 p u 0 5 p S 5 5 5 q E 5 7 G 7 5 Z 6 L L n t Q c m l t Y X J 5 I G V s Z W N 0 c m l j a X R 5 O i B u Z X Q g a W 1 w b 3 J 0 c y w x N n 0 m c X V v d D t d L C Z x d W 9 0 O 0 N v b H V t b k N v d W 5 0 J n F 1 b 3 Q 7 O j E 3 L C Z x d W 9 0 O 0 t l e U N v b H V t b k 5 h b W V z J n F 1 b 3 Q 7 O l t d L C Z x d W 9 0 O 0 N v b H V t b k l k Z W 5 0 a X R p Z X M m c X V v d D s 6 W y Z x d W 9 0 O 1 N l Y 3 R p b 2 4 x L 1 R h Y m x l M S A y X 0 l u b G F u Z F 9 l b m V y Z 3 l f Y 2 9 u c 3 V t c H R p b 2 5 f c H J p b W F y e V 9 m d W V s X 2 l u c H V 0 X 2 J h c 2 l z X 2 1 v b n R o b H l f Z G F 0 Y V 9 t a W x s a W 9 u L + a b t O a U u e e a h O e x u + W e i y 5 7 T W 9 u d G g s M H 0 m c X V v d D s s J n F 1 b 3 Q 7 U 2 V j d G l v b j E v V G F i b G U x I D J f S W 5 s Y W 5 k X 2 V u Z X J n e V 9 j b 2 5 z d W 1 w d G l v b l 9 w c m l t Y X J 5 X 2 Z 1 Z W x f a W 5 w d X R f Y m F z a X N f b W 9 u d G h s e V 9 k Y X R h X 2 1 p b G x p b 2 4 v 5 p u 0 5 p S 5 5 5 q E 5 7 G 7 5 Z 6 L L n t V b m F k a n V z d G V k I H R v d G F s I F t u b 3 R l I D F d L D F 9 J n F 1 b 3 Q 7 L C Z x d W 9 0 O 1 N l Y 3 R p b 2 4 x L 1 R h Y m x l M S A y X 0 l u b G F u Z F 9 l b m V y Z 3 l f Y 2 9 u c 3 V t c H R p b 2 5 f c H J p b W F y e V 9 m d W V s X 2 l u c H V 0 X 2 J h c 2 l z X 2 1 v b n R o b H l f Z G F 0 Y V 9 t a W x s a W 9 u L + a b t O a U u e e a h O e x u + W e i y 5 7 Q 2 9 h b C B b b m 9 0 Z S A y X S w y f S Z x d W 9 0 O y w m c X V v d D t T Z W N 0 a W 9 u M S 9 U Y W J s Z T E g M l 9 J b m x h b m R f Z W 5 l c m d 5 X 2 N v b n N 1 b X B 0 a W 9 u X 3 B y a W 1 h c n l f Z n V l b F 9 p b n B 1 d F 9 i Y X N p c 1 9 t b 2 5 0 a G x 5 X 2 R h d G F f b W l s b G l v b i / m m 7 T m l L n n m o T n s b v l n o s u e 1 B l d H J v b G V 1 b S B b b m 9 0 Z S A z X S w z f S Z x d W 9 0 O y w m c X V v d D t T Z W N 0 a W 9 u M S 9 U Y W J s Z T E g M l 9 J b m x h b m R f Z W 5 l c m d 5 X 2 N v b n N 1 b X B 0 a W 9 u X 3 B y a W 1 h c n l f Z n V l b F 9 p b n B 1 d F 9 i Y X N p c 1 9 t b 2 5 0 a G x 5 X 2 R h d G F f b W l s b G l v b i / m m 7 T m l L n n m o T n s b v l n o s u e 0 5 h d H V y Y W w g Z 2 F z I F t u b 3 R l I D R d L D R 9 J n F 1 b 3 Q 7 L C Z x d W 9 0 O 1 N l Y 3 R p b 2 4 x L 1 R h Y m x l M S A y X 0 l u b G F u Z F 9 l b m V y Z 3 l f Y 2 9 u c 3 V t c H R p b 2 5 f c H J p b W F y e V 9 m d W V s X 2 l u c H V 0 X 2 J h c 2 l z X 2 1 v b n R o b H l f Z G F 0 Y V 9 t a W x s a W 9 u L + a b t O a U u e e a h O e x u + W e i y 5 7 Q m l v Z W 5 l c m d 5 I F x 1 M D A y N i B 3 Y X N 0 Z S B b b m 9 0 Z S A 1 I F 0 g W 2 5 v d G U g N l 0 g W 2 5 v d G U g N 1 0 s N X 0 m c X V v d D s s J n F 1 b 3 Q 7 U 2 V j d G l v b j E v V G F i b G U x I D J f S W 5 s Y W 5 k X 2 V u Z X J n e V 9 j b 2 5 z d W 1 w d G l v b l 9 w c m l t Y X J 5 X 2 Z 1 Z W x f a W 5 w d X R f Y m F z a X N f b W 9 u d G h s e V 9 k Y X R h X 2 1 p b G x p b 2 4 v 5 p u 0 5 p S 5 5 5 q E 5 7 G 7 5 Z 6 L L n t Q c m l t Y X J 5 I G V s Z W N 0 c m l j a X R 5 I C 0 g b n V j b G V h c i w 2 f S Z x d W 9 0 O y w m c X V v d D t T Z W N 0 a W 9 u M S 9 U Y W J s Z T E g M l 9 J b m x h b m R f Z W 5 l c m d 5 X 2 N v b n N 1 b X B 0 a W 9 u X 3 B y a W 1 h c n l f Z n V l b F 9 p b n B 1 d F 9 i Y X N p c 1 9 t b 2 5 0 a G x 5 X 2 R h d G F f b W l s b G l v b i / m m 7 T m l L n n m o T n s b v l n o s u e 1 B y a W 1 h c n k g Z W x l Y 3 R y a W N p d H k g L S B 3 a W 5 k L C B z b 2 x h c i B h b m Q g a H l k c m 8 g W 2 5 v d G U g O F 0 s N 3 0 m c X V v d D s s J n F 1 b 3 Q 7 U 2 V j d G l v b j E v V G F i b G U x I D J f S W 5 s Y W 5 k X 2 V u Z X J n e V 9 j b 2 5 z d W 1 w d G l v b l 9 w c m l t Y X J 5 X 2 Z 1 Z W x f a W 5 w d X R f Y m F z a X N f b W 9 u d G h s e V 9 k Y X R h X 2 1 p b G x p b 2 4 v 5 p u 0 5 p S 5 5 5 q E 5 7 G 7 5 Z 6 L L n t Q c m l t Y X J 5 I G V s Z W N 0 c m l j a X R 5 I C 0 g b m V 0 I G l t c G 9 y d H M s O H 0 m c X V v d D s s J n F 1 b 3 Q 7 U 2 V j d G l v b j E v V G F i b G U x I D J f S W 5 s Y W 5 k X 2 V u Z X J n e V 9 j b 2 5 z d W 1 w d G l v b l 9 w c m l t Y X J 5 X 2 Z 1 Z W x f a W 5 w d X R f Y m F z a X N f b W 9 u d G h s e V 9 k Y X R h X 2 1 p b G x p b 2 4 v 5 p u 0 5 p S 5 5 5 q E 5 7 G 7 5 Z 6 L L n t T Z W F z b 2 5 h b G x 5 I G F k a n V z d G V k I G F u Z C B 0 Z W 1 w Z X J h d H V y Z S B j b 3 J y Z W N 0 Z W Q g K G F u b n V h b G l z Z W Q g c m F 0 Z X M p I H R v d G F s I F t u b 3 R l I D l d I F t u b 3 R l I D E w X S w 5 f S Z x d W 9 0 O y w m c X V v d D t T Z W N 0 a W 9 u M S 9 U Y W J s Z T E g M l 9 J b m x h b m R f Z W 5 l c m d 5 X 2 N v b n N 1 b X B 0 a W 9 u X 3 B y a W 1 h c n l f Z n V l b F 9 p b n B 1 d F 9 i Y X N p c 1 9 t b 2 5 0 a G x 5 X 2 R h d G F f b W l s b G l v b i / m m 7 T m l L n n m o T n s b v l n o s u e 0 N v Y W w s M T B 9 J n F 1 b 3 Q 7 L C Z x d W 9 0 O 1 N l Y 3 R p b 2 4 x L 1 R h Y m x l M S A y X 0 l u b G F u Z F 9 l b m V y Z 3 l f Y 2 9 u c 3 V t c H R p b 2 5 f c H J p b W F y e V 9 m d W V s X 2 l u c H V 0 X 2 J h c 2 l z X 2 1 v b n R o b H l f Z G F 0 Y V 9 t a W x s a W 9 u L + a b t O a U u e e a h O e x u + W e i y 5 7 U G V 0 c m 9 s Z X V t L D E x f S Z x d W 9 0 O y w m c X V v d D t T Z W N 0 a W 9 u M S 9 U Y W J s Z T E g M l 9 J b m x h b m R f Z W 5 l c m d 5 X 2 N v b n N 1 b X B 0 a W 9 u X 3 B y a W 1 h c n l f Z n V l b F 9 p b n B 1 d F 9 i Y X N p c 1 9 t b 2 5 0 a G x 5 X 2 R h d G F f b W l s b G l v b i / m m 7 T m l L n n m o T n s b v l n o s u e 0 5 h d H V y Y W w g Z 2 F z L D E y f S Z x d W 9 0 O y w m c X V v d D t T Z W N 0 a W 9 u M S 9 U Y W J s Z T E g M l 9 J b m x h b m R f Z W 5 l c m d 5 X 2 N v b n N 1 b X B 0 a W 9 u X 3 B y a W 1 h c n l f Z n V l b F 9 p b n B 1 d F 9 i Y X N p c 1 9 t b 2 5 0 a G x 5 X 2 R h d G F f b W l s b G l v b i / m m 7 T m l L n n m o T n s b v l n o s u e 0 J p b 2 V u Z X J n e S B c d T A w M j Y g d 2 F z d G U s M T N 9 J n F 1 b 3 Q 7 L C Z x d W 9 0 O 1 N l Y 3 R p b 2 4 x L 1 R h Y m x l M S A y X 0 l u b G F u Z F 9 l b m V y Z 3 l f Y 2 9 u c 3 V t c H R p b 2 5 f c H J p b W F y e V 9 m d W V s X 2 l u c H V 0 X 2 J h c 2 l z X 2 1 v b n R o b H l f Z G F 0 Y V 9 t a W x s a W 9 u L + a b t O a U u e e a h O e x u + W e i y 5 7 U H J p b W F y e S B l b G V j d H J p Y 2 l 0 e T o g b n V j b G V h c i w x N H 0 m c X V v d D s s J n F 1 b 3 Q 7 U 2 V j d G l v b j E v V G F i b G U x I D J f S W 5 s Y W 5 k X 2 V u Z X J n e V 9 j b 2 5 z d W 1 w d G l v b l 9 w c m l t Y X J 5 X 2 Z 1 Z W x f a W 5 w d X R f Y m F z a X N f b W 9 u d G h s e V 9 k Y X R h X 2 1 p b G x p b 2 4 v 5 p u 0 5 p S 5 5 5 q E 5 7 G 7 5 Z 6 L L n t Q c m l t Y X J 5 I G V s Z W N 0 c m l j a X R 5 O i B 3 a W 5 k L C B z b 2 x h c i B h b m Q g a H l k c m 8 s M T V 9 J n F 1 b 3 Q 7 L C Z x d W 9 0 O 1 N l Y 3 R p b 2 4 x L 1 R h Y m x l M S A y X 0 l u b G F u Z F 9 l b m V y Z 3 l f Y 2 9 u c 3 V t c H R p b 2 5 f c H J p b W F y e V 9 m d W V s X 2 l u c H V 0 X 2 J h c 2 l z X 2 1 v b n R o b H l f Z G F 0 Y V 9 t a W x s a W 9 u L + a b t O a U u e e a h O e x u + W e i y 5 7 U H J p b W F y e S B l b G V j d H J p Y 2 l 0 e T o g b m V 0 I G l t c G 9 y d H M s M T Z 9 J n F 1 b 3 Q 7 X S w m c X V v d D t S Z W x h d G l v b n N o a X B J b m Z v J n F 1 b 3 Q 7 O l t d f S I g L z 4 8 L 1 N 0 Y W J s Z U V u d H J p Z X M + P C 9 J d G V t P j x J d G V t P j x J d G V t T G 9 j Y X R p b 2 4 + P E l 0 Z W 1 U e X B l P k Z v c m 1 1 b G E 8 L 0 l 0 Z W 1 U e X B l P j x J d G V t U G F 0 a D 5 T Z W N 0 a W 9 u M S 9 U Y W J s Z T E l M j A y X 0 l u b G F u Z F 9 l b m V y Z 3 l f Y 2 9 u c 3 V t c H R p b 2 5 f c H J p b W F y e V 9 m d W V s X 2 l u c H V 0 X 2 J h c 2 l z X 2 1 v b n R o b H l f Z G F 0 Y V 9 t a W x s a W 9 u L y V F N i V C Q S U 5 M D w v S X R l b V B h d G g + P C 9 J d G V t T G 9 j Y X R p b 2 4 + P F N 0 Y W J s Z U V u d H J p Z X M g L z 4 8 L 0 l 0 Z W 0 + P E l 0 Z W 0 + P E l 0 Z W 1 M b 2 N h d G l v b j 4 8 S X R l b V R 5 c G U + R m 9 y b X V s Y T w v S X R l b V R 5 c G U + P E l 0 Z W 1 Q Y X R o P l N l Y 3 R p b 2 4 x L 1 R h Y m x l M S U y M D J f S W 5 s Y W 5 k X 2 V u Z X J n e V 9 j b 2 5 z d W 1 w d G l v b l 9 w c m l t Y X J 5 X 2 Z 1 Z W x f a W 5 w d X R f Y m F z a X N f b W 9 u d G h s e V 9 k Y X R h X 2 1 p b G x p b 2 4 v J U U 2 J T l C J U I 0 J U U 2 J T k 0 J U I 5 J U U 3 J T l B J T g 0 J U U 3 J U I x J U J C J U U 1 J T l F J T h C P C 9 J d G V t U G F 0 a D 4 8 L 0 l 0 Z W 1 M b 2 N h d G l v b j 4 8 U 3 R h Y m x l R W 5 0 c m l l c y A v P j w v S X R l b T 4 8 L 0 l 0 Z W 1 z P j w v T G 9 j Y W x Q Y W N r Y W d l T W V 0 Y W R h d G F G a W x l P h Y A A A B Q S w U G A A A A A A A A A A A A A A A A A A A A A A A A J g E A A A E A A A D Q j J 3 f A R X R E Y x 6 A M B P w p f r A Q A A A K l 5 F v i Y k W Z L p K B 0 5 v N W r r g A A A A A A g A A A A A A E G Y A A A A B A A A g A A A A J o w 4 F H U M Z 9 b D b 3 z M r i X r H U M v K 8 a Q o 0 r i i y M k c U G 3 W I I A A A A A D o A A A A A C A A A g A A A A S x i M Q 9 N W 4 4 0 0 V 1 p b T A Y 3 T s a s S E n T 1 Y Y y F m O c 3 X 0 K p u V Q A A A A N 4 1 + K Z w f i C g 6 C i y N T m r u w R w w 2 a H z s 4 a l r 4 v 9 M P p O 5 C z t / 9 z v z M q l 1 F V V Z S Z M o r c K j o b n 6 K + w a K p 8 2 e / w S D v 9 I z E r t L Q u s + n N 9 r G 4 T 0 x A J A V A A A A A Y P 3 j V Q C p t f A e 7 v L p 1 G G N d U k x h 1 r d N c K k 1 M H w / m m D B f C a G + T M a P o d k W f z T c q K q 3 0 H T n S w w 5 M Y e W t 6 i a A c i q / q z w = = < / D a t a M a s h u p > 
</file>

<file path=customXml/itemProps1.xml><?xml version="1.0" encoding="utf-8"?>
<ds:datastoreItem xmlns:ds="http://schemas.openxmlformats.org/officeDocument/2006/customXml" ds:itemID="{0D7EFCB5-08A8-42EB-820A-A28927F545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6</vt:i4>
      </vt:variant>
    </vt:vector>
  </HeadingPairs>
  <TitlesOfParts>
    <vt:vector size="20" baseType="lpstr">
      <vt:lpstr>Cover Sheet</vt:lpstr>
      <vt:lpstr>Contents</vt:lpstr>
      <vt:lpstr>Notes</vt:lpstr>
      <vt:lpstr>Commentary</vt:lpstr>
      <vt:lpstr>Main table - monthly</vt:lpstr>
      <vt:lpstr>Main table - quarterly</vt:lpstr>
      <vt:lpstr>Annual</vt:lpstr>
      <vt:lpstr>Quarter</vt:lpstr>
      <vt:lpstr>Table1 2_Inland_energy_consumpt</vt:lpstr>
      <vt:lpstr>Month</vt:lpstr>
      <vt:lpstr>AdjustedData</vt:lpstr>
      <vt:lpstr>SeasData</vt:lpstr>
      <vt:lpstr>SeasData1</vt:lpstr>
      <vt:lpstr>calculation_hide</vt:lpstr>
      <vt:lpstr>INPUT_BOX</vt:lpstr>
      <vt:lpstr>'Main table - monthly'!Print_Area</vt:lpstr>
      <vt:lpstr>'Main table - quarterly'!Print_Area</vt:lpstr>
      <vt:lpstr>Month!Print_Area</vt:lpstr>
      <vt:lpstr>calculation_hide!Print_Titles</vt:lpstr>
      <vt:lpstr>TABLE_1.2_table_without_footnotes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Inland energy consumption, primary fuel input basis</dc:title>
  <dc:creator>energy.stats@beis.gov.uk</dc:creator>
  <cp:keywords>Inland, energy, consumption</cp:keywords>
  <cp:lastModifiedBy>34721</cp:lastModifiedBy>
  <dcterms:created xsi:type="dcterms:W3CDTF">2021-11-11T17:39:46Z</dcterms:created>
  <dcterms:modified xsi:type="dcterms:W3CDTF">2022-03-22T10:21:49Z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2021-11-11T17:39:46Z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eed8a6e3-8974-4191-80d9-64373d0f5765</vt:lpwstr>
  </property>
  <property fmtid="{D5CDD505-2E9C-101B-9397-08002B2CF9AE}" pid="8" name="MSIP_Label_ba62f585-b40f-4ab9-bafe-39150f03d124_ContentBits">
    <vt:lpwstr>0</vt:lpwstr>
  </property>
</Properties>
</file>